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4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5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6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7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3"/>
  <workbookPr defaultThemeVersion="166925"/>
  <mc:AlternateContent xmlns:mc="http://schemas.openxmlformats.org/markup-compatibility/2006">
    <mc:Choice Requires="x15">
      <x15ac:absPath xmlns:x15ac="http://schemas.microsoft.com/office/spreadsheetml/2010/11/ac" url="S:\RTS\Scott Meyer Data\Rockfish Harvest Est\R_code\"/>
    </mc:Choice>
  </mc:AlternateContent>
  <xr:revisionPtr revIDLastSave="0" documentId="13_ncr:1_{F7D2F3D9-9B76-48E6-96D6-610AA6F1CF5E}" xr6:coauthVersionLast="47" xr6:coauthVersionMax="47" xr10:uidLastSave="{00000000-0000-0000-0000-000000000000}"/>
  <bookViews>
    <workbookView xWindow="10650" yWindow="330" windowWidth="27735" windowHeight="20670" tabRatio="837" firstSheet="8" activeTab="8" xr2:uid="{A093FB95-EA4F-495F-9C78-120B75CA432D}"/>
  </bookViews>
  <sheets>
    <sheet name="instructions" sheetId="1" r:id="rId1"/>
    <sheet name="rockfish harvests" sheetId="2" r:id="rId2"/>
    <sheet name="rf harv figs" sheetId="14" r:id="rId3"/>
    <sheet name="BRF harvest" sheetId="4" r:id="rId4"/>
    <sheet name="brf harv figs" sheetId="15" r:id="rId5"/>
    <sheet name="YE harvest" sheetId="6" r:id="rId6"/>
    <sheet name="ye harv figs" sheetId="16" r:id="rId7"/>
    <sheet name="DSR harvest" sheetId="20" r:id="rId8"/>
    <sheet name="Slope harvest" sheetId="22" r:id="rId9"/>
    <sheet name="RF harv Kodiak" sheetId="11" r:id="rId10"/>
    <sheet name="RF harv Central" sheetId="18" r:id="rId11"/>
    <sheet name="RF harv SEAK" sheetId="19" r:id="rId12"/>
    <sheet name="SEAK est vs SWHS" sheetId="12" r:id="rId13"/>
    <sheet name="logbook v guiSWHS" sheetId="10" r:id="rId14"/>
    <sheet name="log vs totalSWHS" sheetId="13" r:id="rId15"/>
  </sheets>
  <externalReferences>
    <externalReference r:id="rId16"/>
    <externalReference r:id="rId17"/>
    <externalReference r:id="rId18"/>
    <externalReference r:id="rId19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2" i="6" l="1"/>
  <c r="Q182" i="6"/>
  <c r="I310" i="2"/>
  <c r="I288" i="2"/>
  <c r="I266" i="2"/>
  <c r="I244" i="2"/>
  <c r="I222" i="2"/>
  <c r="I200" i="2"/>
  <c r="I178" i="2"/>
  <c r="I156" i="2"/>
  <c r="I134" i="2"/>
  <c r="I112" i="2"/>
  <c r="I90" i="2"/>
  <c r="I68" i="2"/>
  <c r="J58" i="2"/>
  <c r="J57" i="2"/>
  <c r="J56" i="2"/>
  <c r="J55" i="2"/>
  <c r="J54" i="2"/>
  <c r="J53" i="2"/>
  <c r="J52" i="2"/>
  <c r="J51" i="2"/>
  <c r="J50" i="2"/>
  <c r="J49" i="2"/>
  <c r="J48" i="2"/>
  <c r="J47" i="2"/>
  <c r="I46" i="2"/>
  <c r="I58" i="2" s="1"/>
  <c r="I24" i="2"/>
  <c r="I36" i="2" s="1"/>
  <c r="I14" i="2"/>
  <c r="I13" i="2"/>
  <c r="I12" i="2"/>
  <c r="I11" i="2"/>
  <c r="I10" i="2"/>
  <c r="I9" i="2"/>
  <c r="I8" i="2"/>
  <c r="I7" i="2"/>
  <c r="I6" i="2"/>
  <c r="I5" i="2"/>
  <c r="I4" i="2"/>
  <c r="I3" i="2"/>
  <c r="I2" i="2"/>
  <c r="I47" i="2" l="1"/>
  <c r="I51" i="2"/>
  <c r="I55" i="2"/>
  <c r="I48" i="2"/>
  <c r="I52" i="2"/>
  <c r="I56" i="2"/>
  <c r="I49" i="2"/>
  <c r="I53" i="2"/>
  <c r="I57" i="2"/>
  <c r="I50" i="2"/>
  <c r="I54" i="2"/>
  <c r="I31" i="2"/>
  <c r="I32" i="2"/>
  <c r="I25" i="2"/>
  <c r="I33" i="2"/>
  <c r="I26" i="2"/>
  <c r="I34" i="2"/>
  <c r="I29" i="2"/>
  <c r="I30" i="2"/>
  <c r="I27" i="2"/>
  <c r="I35" i="2"/>
  <c r="I28" i="2"/>
  <c r="K2" i="2"/>
  <c r="I23" i="2" l="1"/>
  <c r="Q244" i="22" l="1"/>
  <c r="Q332" i="22"/>
  <c r="R332" i="22"/>
  <c r="S332" i="22"/>
  <c r="T332" i="22"/>
  <c r="Q310" i="22"/>
  <c r="R310" i="22"/>
  <c r="S310" i="22" s="1"/>
  <c r="T310" i="22" s="1"/>
  <c r="Q288" i="22"/>
  <c r="R288" i="22"/>
  <c r="S288" i="22" s="1"/>
  <c r="T288" i="22" s="1"/>
  <c r="Q266" i="22"/>
  <c r="R266" i="22"/>
  <c r="S266" i="22" s="1"/>
  <c r="T266" i="22" s="1"/>
  <c r="Q222" i="22"/>
  <c r="R222" i="22"/>
  <c r="S222" i="22" s="1"/>
  <c r="T222" i="22" s="1"/>
  <c r="Q332" i="20"/>
  <c r="R332" i="20"/>
  <c r="S332" i="20" s="1"/>
  <c r="T332" i="20" s="1"/>
  <c r="Q310" i="20"/>
  <c r="R310" i="20"/>
  <c r="S310" i="20" s="1"/>
  <c r="T310" i="20" s="1"/>
  <c r="Q288" i="20"/>
  <c r="R288" i="20"/>
  <c r="S288" i="20" s="1"/>
  <c r="T288" i="20" s="1"/>
  <c r="Q266" i="20"/>
  <c r="R266" i="20"/>
  <c r="S266" i="20" s="1"/>
  <c r="T266" i="20" s="1"/>
  <c r="Q244" i="20"/>
  <c r="R244" i="20"/>
  <c r="S244" i="20" s="1"/>
  <c r="T244" i="20" s="1"/>
  <c r="Q222" i="20"/>
  <c r="R222" i="20"/>
  <c r="R244" i="22" l="1"/>
  <c r="S244" i="22" s="1"/>
  <c r="T244" i="22" s="1"/>
  <c r="T332" i="6"/>
  <c r="U332" i="6"/>
  <c r="V332" i="6" s="1"/>
  <c r="W332" i="6" s="1"/>
  <c r="T310" i="6"/>
  <c r="U310" i="6"/>
  <c r="V310" i="6" s="1"/>
  <c r="W310" i="6" s="1"/>
  <c r="T288" i="6"/>
  <c r="U288" i="6"/>
  <c r="V288" i="6" s="1"/>
  <c r="W288" i="6" s="1"/>
  <c r="T266" i="6"/>
  <c r="U266" i="6"/>
  <c r="V266" i="6" s="1"/>
  <c r="W266" i="6" s="1"/>
  <c r="Z244" i="6"/>
  <c r="AA244" i="6" s="1"/>
  <c r="T244" i="6"/>
  <c r="U244" i="6"/>
  <c r="V244" i="6" s="1"/>
  <c r="W244" i="6" s="1"/>
  <c r="T222" i="6"/>
  <c r="U222" i="6"/>
  <c r="V222" i="6" s="1"/>
  <c r="W222" i="6" s="1"/>
  <c r="Q332" i="4"/>
  <c r="R332" i="4"/>
  <c r="S332" i="4" s="1"/>
  <c r="T332" i="4" s="1"/>
  <c r="Q310" i="4"/>
  <c r="R310" i="4"/>
  <c r="S310" i="4" s="1"/>
  <c r="T310" i="4" s="1"/>
  <c r="Q288" i="4"/>
  <c r="R288" i="4"/>
  <c r="S288" i="4" s="1"/>
  <c r="T288" i="4" s="1"/>
  <c r="Q266" i="4"/>
  <c r="R266" i="4"/>
  <c r="S266" i="4" s="1"/>
  <c r="T266" i="4" s="1"/>
  <c r="Q244" i="4"/>
  <c r="R244" i="4"/>
  <c r="S244" i="4" s="1"/>
  <c r="T244" i="4" s="1"/>
  <c r="Q222" i="4"/>
  <c r="R222" i="4"/>
  <c r="S222" i="4" s="1"/>
  <c r="T222" i="4" s="1"/>
  <c r="I45" i="2"/>
  <c r="AB244" i="6" l="1"/>
  <c r="K23" i="2"/>
  <c r="I42" i="2" l="1"/>
  <c r="F319" i="6" l="1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I332" i="6" s="1"/>
  <c r="Y332" i="6" s="1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I310" i="6" s="1"/>
  <c r="Y310" i="6" s="1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I288" i="6" s="1"/>
  <c r="Y288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I266" i="6" s="1"/>
  <c r="Y266" i="6" s="1"/>
  <c r="E263" i="6"/>
  <c r="E264" i="6"/>
  <c r="E265" i="6"/>
  <c r="E266" i="6"/>
  <c r="J266" i="6" s="1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J288" i="6" s="1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J310" i="6" s="1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J332" i="6" s="1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45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I244" i="6" s="1"/>
  <c r="Y244" i="6" s="1"/>
  <c r="AC244" i="6" s="1"/>
  <c r="E238" i="6"/>
  <c r="E239" i="6"/>
  <c r="E240" i="6"/>
  <c r="E241" i="6"/>
  <c r="E242" i="6"/>
  <c r="E243" i="6"/>
  <c r="E244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23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I222" i="6" s="1"/>
  <c r="Y222" i="6" s="1"/>
  <c r="E222" i="6"/>
  <c r="J222" i="6" s="1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Q200" i="6"/>
  <c r="U200" i="6" s="1"/>
  <c r="V200" i="6" s="1"/>
  <c r="W200" i="6" s="1"/>
  <c r="P200" i="6"/>
  <c r="T200" i="6" s="1"/>
  <c r="Q199" i="6"/>
  <c r="P199" i="6"/>
  <c r="Q198" i="6"/>
  <c r="P198" i="6"/>
  <c r="Q197" i="6"/>
  <c r="P197" i="6"/>
  <c r="Q196" i="6"/>
  <c r="P196" i="6"/>
  <c r="Q195" i="6"/>
  <c r="P195" i="6"/>
  <c r="Q194" i="6"/>
  <c r="P194" i="6"/>
  <c r="Q193" i="6"/>
  <c r="P193" i="6"/>
  <c r="Q192" i="6"/>
  <c r="P192" i="6"/>
  <c r="Q191" i="6"/>
  <c r="P191" i="6"/>
  <c r="Q190" i="6"/>
  <c r="P190" i="6"/>
  <c r="Q186" i="6"/>
  <c r="P186" i="6"/>
  <c r="Q185" i="6"/>
  <c r="P185" i="6"/>
  <c r="Q184" i="6"/>
  <c r="P184" i="6"/>
  <c r="G181" i="6"/>
  <c r="H181" i="6"/>
  <c r="G182" i="6"/>
  <c r="H182" i="6"/>
  <c r="G183" i="6"/>
  <c r="H183" i="6"/>
  <c r="G184" i="6"/>
  <c r="H184" i="6"/>
  <c r="G185" i="6"/>
  <c r="H185" i="6"/>
  <c r="G186" i="6"/>
  <c r="H186" i="6"/>
  <c r="G179" i="6"/>
  <c r="H179" i="6"/>
  <c r="H180" i="6"/>
  <c r="G180" i="6"/>
  <c r="P164" i="6"/>
  <c r="Q164" i="6"/>
  <c r="P165" i="6"/>
  <c r="Q165" i="6"/>
  <c r="P166" i="6"/>
  <c r="Q166" i="6"/>
  <c r="P167" i="6"/>
  <c r="Q167" i="6"/>
  <c r="P168" i="6"/>
  <c r="Q168" i="6"/>
  <c r="P169" i="6"/>
  <c r="Q169" i="6"/>
  <c r="P170" i="6"/>
  <c r="Q170" i="6"/>
  <c r="P171" i="6"/>
  <c r="Q171" i="6"/>
  <c r="P172" i="6"/>
  <c r="Q172" i="6"/>
  <c r="P173" i="6"/>
  <c r="Q173" i="6"/>
  <c r="P174" i="6"/>
  <c r="Q174" i="6"/>
  <c r="P175" i="6"/>
  <c r="Q175" i="6"/>
  <c r="P176" i="6"/>
  <c r="Q176" i="6"/>
  <c r="P177" i="6"/>
  <c r="Q177" i="6"/>
  <c r="P178" i="6"/>
  <c r="T178" i="6" s="1"/>
  <c r="Q178" i="6"/>
  <c r="P159" i="6"/>
  <c r="Q159" i="6"/>
  <c r="P160" i="6"/>
  <c r="Q160" i="6"/>
  <c r="P161" i="6"/>
  <c r="Q161" i="6"/>
  <c r="P162" i="6"/>
  <c r="Q162" i="6"/>
  <c r="P163" i="6"/>
  <c r="Q163" i="6"/>
  <c r="Q158" i="6"/>
  <c r="P158" i="6"/>
  <c r="G159" i="6"/>
  <c r="H159" i="6"/>
  <c r="G160" i="6"/>
  <c r="H160" i="6"/>
  <c r="G161" i="6"/>
  <c r="H161" i="6"/>
  <c r="G162" i="6"/>
  <c r="H162" i="6"/>
  <c r="G163" i="6"/>
  <c r="H163" i="6"/>
  <c r="G164" i="6"/>
  <c r="H164" i="6"/>
  <c r="G157" i="6"/>
  <c r="H157" i="6"/>
  <c r="H158" i="6"/>
  <c r="G158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I200" i="6" s="1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I178" i="6" s="1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J200" i="6" s="1"/>
  <c r="K200" i="6" s="1"/>
  <c r="L200" i="6" s="1"/>
  <c r="E178" i="6"/>
  <c r="J178" i="6" s="1"/>
  <c r="K178" i="6" s="1"/>
  <c r="L178" i="6" s="1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57" i="6"/>
  <c r="E158" i="6"/>
  <c r="E159" i="6"/>
  <c r="E160" i="6"/>
  <c r="E161" i="6"/>
  <c r="E162" i="6"/>
  <c r="E163" i="6"/>
  <c r="T156" i="6"/>
  <c r="P134" i="6"/>
  <c r="T134" i="6" s="1"/>
  <c r="Q134" i="6"/>
  <c r="U134" i="6" s="1"/>
  <c r="V134" i="6" s="1"/>
  <c r="W134" i="6" s="1"/>
  <c r="Q156" i="6"/>
  <c r="U156" i="6" s="1"/>
  <c r="V156" i="6" s="1"/>
  <c r="W156" i="6" s="1"/>
  <c r="P156" i="6"/>
  <c r="Q155" i="6"/>
  <c r="P155" i="6"/>
  <c r="Q154" i="6"/>
  <c r="P154" i="6"/>
  <c r="Q153" i="6"/>
  <c r="P153" i="6"/>
  <c r="Q152" i="6"/>
  <c r="P152" i="6"/>
  <c r="Q151" i="6"/>
  <c r="P151" i="6"/>
  <c r="Q150" i="6"/>
  <c r="P150" i="6"/>
  <c r="Q149" i="6"/>
  <c r="P149" i="6"/>
  <c r="Q148" i="6"/>
  <c r="P148" i="6"/>
  <c r="Q146" i="6"/>
  <c r="P146" i="6"/>
  <c r="Q145" i="6"/>
  <c r="P145" i="6"/>
  <c r="Q144" i="6"/>
  <c r="P144" i="6"/>
  <c r="Q143" i="6"/>
  <c r="P143" i="6"/>
  <c r="Q142" i="6"/>
  <c r="P142" i="6"/>
  <c r="Q141" i="6"/>
  <c r="P141" i="6"/>
  <c r="Q140" i="6"/>
  <c r="P140" i="6"/>
  <c r="Q139" i="6"/>
  <c r="P139" i="6"/>
  <c r="Q138" i="6"/>
  <c r="P138" i="6"/>
  <c r="Q137" i="6"/>
  <c r="P137" i="6"/>
  <c r="P135" i="6"/>
  <c r="Q135" i="6"/>
  <c r="Q136" i="6"/>
  <c r="P136" i="6"/>
  <c r="G136" i="6"/>
  <c r="H136" i="6"/>
  <c r="G137" i="6"/>
  <c r="H137" i="6"/>
  <c r="G138" i="6"/>
  <c r="H138" i="6"/>
  <c r="G139" i="6"/>
  <c r="H139" i="6"/>
  <c r="G140" i="6"/>
  <c r="H140" i="6"/>
  <c r="G141" i="6"/>
  <c r="H141" i="6"/>
  <c r="G142" i="6"/>
  <c r="H142" i="6"/>
  <c r="H135" i="6"/>
  <c r="G135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I156" i="6" s="1"/>
  <c r="E156" i="6"/>
  <c r="J156" i="6" s="1"/>
  <c r="K156" i="6" s="1"/>
  <c r="L156" i="6" s="1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35" i="6"/>
  <c r="P115" i="6"/>
  <c r="Q115" i="6"/>
  <c r="P116" i="6"/>
  <c r="Q116" i="6"/>
  <c r="P117" i="6"/>
  <c r="Q117" i="6"/>
  <c r="P118" i="6"/>
  <c r="Q118" i="6"/>
  <c r="P119" i="6"/>
  <c r="Q119" i="6"/>
  <c r="P120" i="6"/>
  <c r="Q120" i="6"/>
  <c r="P121" i="6"/>
  <c r="Q121" i="6"/>
  <c r="P122" i="6"/>
  <c r="Q122" i="6"/>
  <c r="P123" i="6"/>
  <c r="Q123" i="6"/>
  <c r="P124" i="6"/>
  <c r="Q124" i="6"/>
  <c r="P125" i="6"/>
  <c r="Q125" i="6"/>
  <c r="P126" i="6"/>
  <c r="Q126" i="6"/>
  <c r="P127" i="6"/>
  <c r="Q127" i="6"/>
  <c r="P128" i="6"/>
  <c r="Q128" i="6"/>
  <c r="P129" i="6"/>
  <c r="Q129" i="6"/>
  <c r="P130" i="6"/>
  <c r="Q130" i="6"/>
  <c r="P131" i="6"/>
  <c r="Q131" i="6"/>
  <c r="P132" i="6"/>
  <c r="Q132" i="6"/>
  <c r="P133" i="6"/>
  <c r="Q133" i="6"/>
  <c r="P113" i="6"/>
  <c r="Q113" i="6"/>
  <c r="Q114" i="6"/>
  <c r="P114" i="6"/>
  <c r="G118" i="6"/>
  <c r="H118" i="6"/>
  <c r="G119" i="6"/>
  <c r="H119" i="6"/>
  <c r="G120" i="6"/>
  <c r="H120" i="6"/>
  <c r="G115" i="6"/>
  <c r="H115" i="6"/>
  <c r="G116" i="6"/>
  <c r="H116" i="6"/>
  <c r="G117" i="6"/>
  <c r="H117" i="6"/>
  <c r="H114" i="6"/>
  <c r="G114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I134" i="6" s="1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J134" i="6" s="1"/>
  <c r="K134" i="6" s="1"/>
  <c r="L134" i="6" s="1"/>
  <c r="E113" i="6"/>
  <c r="R112" i="6"/>
  <c r="T112" i="6" s="1"/>
  <c r="S112" i="6"/>
  <c r="R92" i="6"/>
  <c r="S92" i="6"/>
  <c r="R93" i="6"/>
  <c r="S93" i="6"/>
  <c r="R94" i="6"/>
  <c r="S94" i="6"/>
  <c r="R95" i="6"/>
  <c r="S95" i="6"/>
  <c r="R96" i="6"/>
  <c r="S96" i="6"/>
  <c r="R97" i="6"/>
  <c r="S97" i="6"/>
  <c r="R98" i="6"/>
  <c r="S98" i="6"/>
  <c r="R99" i="6"/>
  <c r="S99" i="6"/>
  <c r="R100" i="6"/>
  <c r="S100" i="6"/>
  <c r="R101" i="6"/>
  <c r="S101" i="6"/>
  <c r="R102" i="6"/>
  <c r="S102" i="6"/>
  <c r="R103" i="6"/>
  <c r="S103" i="6"/>
  <c r="R104" i="6"/>
  <c r="S104" i="6"/>
  <c r="R105" i="6"/>
  <c r="S105" i="6"/>
  <c r="R106" i="6"/>
  <c r="S106" i="6"/>
  <c r="R107" i="6"/>
  <c r="S107" i="6"/>
  <c r="R108" i="6"/>
  <c r="S108" i="6"/>
  <c r="R109" i="6"/>
  <c r="S109" i="6"/>
  <c r="R110" i="6"/>
  <c r="S110" i="6"/>
  <c r="R111" i="6"/>
  <c r="S111" i="6"/>
  <c r="S91" i="6"/>
  <c r="R91" i="6"/>
  <c r="H91" i="6"/>
  <c r="H92" i="6"/>
  <c r="H93" i="6"/>
  <c r="H94" i="6"/>
  <c r="H95" i="6"/>
  <c r="H96" i="6"/>
  <c r="H97" i="6"/>
  <c r="H98" i="6"/>
  <c r="G92" i="6"/>
  <c r="G93" i="6"/>
  <c r="G94" i="6"/>
  <c r="G95" i="6"/>
  <c r="G96" i="6"/>
  <c r="G97" i="6"/>
  <c r="G98" i="6"/>
  <c r="G91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I112" i="6" s="1"/>
  <c r="E110" i="6"/>
  <c r="E111" i="6"/>
  <c r="E112" i="6"/>
  <c r="J112" i="6" s="1"/>
  <c r="K112" i="6" s="1"/>
  <c r="L112" i="6" s="1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91" i="6"/>
  <c r="P72" i="6"/>
  <c r="Q72" i="6"/>
  <c r="P80" i="6"/>
  <c r="Q80" i="6"/>
  <c r="P81" i="6"/>
  <c r="Q81" i="6"/>
  <c r="P82" i="6"/>
  <c r="Q82" i="6"/>
  <c r="P83" i="6"/>
  <c r="Q83" i="6"/>
  <c r="P84" i="6"/>
  <c r="Q84" i="6"/>
  <c r="P85" i="6"/>
  <c r="Q85" i="6"/>
  <c r="P86" i="6"/>
  <c r="Q86" i="6"/>
  <c r="P87" i="6"/>
  <c r="Q87" i="6"/>
  <c r="P88" i="6"/>
  <c r="Q88" i="6"/>
  <c r="P89" i="6"/>
  <c r="Q89" i="6"/>
  <c r="P90" i="6"/>
  <c r="T90" i="6" s="1"/>
  <c r="Q90" i="6"/>
  <c r="Q70" i="6"/>
  <c r="P70" i="6"/>
  <c r="G70" i="6"/>
  <c r="H70" i="6"/>
  <c r="G71" i="6"/>
  <c r="H71" i="6"/>
  <c r="G72" i="6"/>
  <c r="H72" i="6"/>
  <c r="G73" i="6"/>
  <c r="H73" i="6"/>
  <c r="G74" i="6"/>
  <c r="H74" i="6"/>
  <c r="G75" i="6"/>
  <c r="H75" i="6"/>
  <c r="G76" i="6"/>
  <c r="H76" i="6"/>
  <c r="H69" i="6"/>
  <c r="G69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I90" i="6" s="1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J90" i="6" s="1"/>
  <c r="K90" i="6" s="1"/>
  <c r="L90" i="6" s="1"/>
  <c r="E70" i="6"/>
  <c r="E71" i="6"/>
  <c r="E72" i="6"/>
  <c r="E73" i="6"/>
  <c r="E74" i="6"/>
  <c r="E75" i="6"/>
  <c r="E76" i="6"/>
  <c r="E69" i="6"/>
  <c r="I69" i="6" s="1"/>
  <c r="E3" i="6"/>
  <c r="E4" i="6"/>
  <c r="E5" i="6"/>
  <c r="E6" i="6"/>
  <c r="E7" i="6"/>
  <c r="E8" i="6"/>
  <c r="E9" i="6"/>
  <c r="E10" i="6"/>
  <c r="E25" i="6"/>
  <c r="E26" i="6"/>
  <c r="E27" i="6"/>
  <c r="E28" i="6"/>
  <c r="E29" i="6"/>
  <c r="E30" i="6"/>
  <c r="E31" i="6"/>
  <c r="E32" i="6"/>
  <c r="E54" i="6"/>
  <c r="E53" i="6"/>
  <c r="E52" i="6"/>
  <c r="E51" i="6"/>
  <c r="E50" i="6"/>
  <c r="E49" i="6"/>
  <c r="E48" i="6"/>
  <c r="E47" i="6"/>
  <c r="E56" i="6"/>
  <c r="F56" i="6"/>
  <c r="E57" i="6"/>
  <c r="F57" i="6"/>
  <c r="E58" i="6"/>
  <c r="F58" i="6"/>
  <c r="E59" i="6"/>
  <c r="F59" i="6"/>
  <c r="E60" i="6"/>
  <c r="F60" i="6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J68" i="6" s="1"/>
  <c r="K68" i="6" s="1"/>
  <c r="L68" i="6" s="1"/>
  <c r="F68" i="6"/>
  <c r="I68" i="6" s="1"/>
  <c r="F55" i="6"/>
  <c r="E55" i="6"/>
  <c r="E34" i="6"/>
  <c r="F34" i="6"/>
  <c r="E35" i="6"/>
  <c r="F35" i="6"/>
  <c r="E36" i="6"/>
  <c r="F36" i="6"/>
  <c r="E37" i="6"/>
  <c r="F37" i="6"/>
  <c r="E38" i="6"/>
  <c r="F38" i="6"/>
  <c r="E39" i="6"/>
  <c r="F39" i="6"/>
  <c r="E40" i="6"/>
  <c r="F40" i="6"/>
  <c r="E41" i="6"/>
  <c r="F41" i="6"/>
  <c r="E42" i="6"/>
  <c r="F42" i="6"/>
  <c r="E43" i="6"/>
  <c r="F43" i="6"/>
  <c r="E44" i="6"/>
  <c r="F44" i="6"/>
  <c r="E45" i="6"/>
  <c r="F45" i="6"/>
  <c r="E46" i="6"/>
  <c r="J46" i="6" s="1"/>
  <c r="K46" i="6" s="1"/>
  <c r="L46" i="6" s="1"/>
  <c r="F46" i="6"/>
  <c r="I46" i="6" s="1"/>
  <c r="F33" i="6"/>
  <c r="E33" i="6"/>
  <c r="E24" i="6"/>
  <c r="F24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F11" i="6"/>
  <c r="E11" i="6"/>
  <c r="R68" i="6"/>
  <c r="T68" i="6" s="1"/>
  <c r="S68" i="6"/>
  <c r="R48" i="6"/>
  <c r="S48" i="6"/>
  <c r="R49" i="6"/>
  <c r="S49" i="6"/>
  <c r="R50" i="6"/>
  <c r="S50" i="6"/>
  <c r="R51" i="6"/>
  <c r="S51" i="6"/>
  <c r="R52" i="6"/>
  <c r="S52" i="6"/>
  <c r="R53" i="6"/>
  <c r="S53" i="6"/>
  <c r="R54" i="6"/>
  <c r="S54" i="6"/>
  <c r="R55" i="6"/>
  <c r="S55" i="6"/>
  <c r="R56" i="6"/>
  <c r="S56" i="6"/>
  <c r="R57" i="6"/>
  <c r="S57" i="6"/>
  <c r="R58" i="6"/>
  <c r="S58" i="6"/>
  <c r="R59" i="6"/>
  <c r="S59" i="6"/>
  <c r="R60" i="6"/>
  <c r="S60" i="6"/>
  <c r="R61" i="6"/>
  <c r="S61" i="6"/>
  <c r="R62" i="6"/>
  <c r="S62" i="6"/>
  <c r="R63" i="6"/>
  <c r="S63" i="6"/>
  <c r="R64" i="6"/>
  <c r="S64" i="6"/>
  <c r="R65" i="6"/>
  <c r="S65" i="6"/>
  <c r="R66" i="6"/>
  <c r="S66" i="6"/>
  <c r="R67" i="6"/>
  <c r="S67" i="6"/>
  <c r="S47" i="6"/>
  <c r="R47" i="6"/>
  <c r="G48" i="6"/>
  <c r="H48" i="6"/>
  <c r="G49" i="6"/>
  <c r="H49" i="6"/>
  <c r="G50" i="6"/>
  <c r="H50" i="6"/>
  <c r="G51" i="6"/>
  <c r="H51" i="6"/>
  <c r="G52" i="6"/>
  <c r="H52" i="6"/>
  <c r="G53" i="6"/>
  <c r="H53" i="6"/>
  <c r="G54" i="6"/>
  <c r="H54" i="6"/>
  <c r="H47" i="6"/>
  <c r="G47" i="6"/>
  <c r="R26" i="6"/>
  <c r="S26" i="6"/>
  <c r="R27" i="6"/>
  <c r="S27" i="6"/>
  <c r="R28" i="6"/>
  <c r="S28" i="6"/>
  <c r="R29" i="6"/>
  <c r="S29" i="6"/>
  <c r="R30" i="6"/>
  <c r="S30" i="6"/>
  <c r="R31" i="6"/>
  <c r="S31" i="6"/>
  <c r="R32" i="6"/>
  <c r="S32" i="6"/>
  <c r="R33" i="6"/>
  <c r="S33" i="6"/>
  <c r="R34" i="6"/>
  <c r="S34" i="6"/>
  <c r="R35" i="6"/>
  <c r="S35" i="6"/>
  <c r="R36" i="6"/>
  <c r="S36" i="6"/>
  <c r="R37" i="6"/>
  <c r="S37" i="6"/>
  <c r="R38" i="6"/>
  <c r="S38" i="6"/>
  <c r="R39" i="6"/>
  <c r="S39" i="6"/>
  <c r="R40" i="6"/>
  <c r="S40" i="6"/>
  <c r="R41" i="6"/>
  <c r="S41" i="6"/>
  <c r="R42" i="6"/>
  <c r="S42" i="6"/>
  <c r="R43" i="6"/>
  <c r="S43" i="6"/>
  <c r="R44" i="6"/>
  <c r="S44" i="6"/>
  <c r="R45" i="6"/>
  <c r="S45" i="6"/>
  <c r="R46" i="6"/>
  <c r="T46" i="6" s="1"/>
  <c r="S46" i="6"/>
  <c r="S25" i="6"/>
  <c r="R25" i="6"/>
  <c r="G26" i="6"/>
  <c r="H26" i="6"/>
  <c r="G27" i="6"/>
  <c r="H27" i="6"/>
  <c r="G28" i="6"/>
  <c r="H28" i="6"/>
  <c r="G29" i="6"/>
  <c r="H29" i="6"/>
  <c r="G30" i="6"/>
  <c r="H30" i="6"/>
  <c r="G31" i="6"/>
  <c r="H31" i="6"/>
  <c r="G32" i="6"/>
  <c r="H32" i="6"/>
  <c r="H25" i="6"/>
  <c r="G25" i="6"/>
  <c r="R4" i="6"/>
  <c r="S4" i="6"/>
  <c r="R5" i="6"/>
  <c r="S5" i="6"/>
  <c r="R6" i="6"/>
  <c r="S6" i="6"/>
  <c r="R7" i="6"/>
  <c r="S7" i="6"/>
  <c r="R8" i="6"/>
  <c r="S8" i="6"/>
  <c r="R9" i="6"/>
  <c r="S9" i="6"/>
  <c r="R10" i="6"/>
  <c r="S10" i="6"/>
  <c r="R11" i="6"/>
  <c r="S11" i="6"/>
  <c r="R12" i="6"/>
  <c r="S12" i="6"/>
  <c r="R13" i="6"/>
  <c r="S13" i="6"/>
  <c r="R14" i="6"/>
  <c r="S14" i="6"/>
  <c r="R15" i="6"/>
  <c r="S15" i="6"/>
  <c r="R16" i="6"/>
  <c r="S16" i="6"/>
  <c r="R17" i="6"/>
  <c r="S17" i="6"/>
  <c r="R18" i="6"/>
  <c r="S18" i="6"/>
  <c r="R19" i="6"/>
  <c r="S19" i="6"/>
  <c r="R20" i="6"/>
  <c r="S20" i="6"/>
  <c r="R21" i="6"/>
  <c r="S21" i="6"/>
  <c r="R22" i="6"/>
  <c r="S22" i="6"/>
  <c r="R23" i="6"/>
  <c r="S23" i="6"/>
  <c r="R24" i="6"/>
  <c r="T24" i="6" s="1"/>
  <c r="S24" i="6"/>
  <c r="U24" i="6" s="1"/>
  <c r="V24" i="6" s="1"/>
  <c r="W24" i="6" s="1"/>
  <c r="S3" i="6"/>
  <c r="R3" i="6"/>
  <c r="G4" i="6"/>
  <c r="H4" i="6"/>
  <c r="G5" i="6"/>
  <c r="H5" i="6"/>
  <c r="G6" i="6"/>
  <c r="H6" i="6"/>
  <c r="G7" i="6"/>
  <c r="H7" i="6"/>
  <c r="G8" i="6"/>
  <c r="H8" i="6"/>
  <c r="G9" i="6"/>
  <c r="H9" i="6"/>
  <c r="G10" i="6"/>
  <c r="H10" i="6"/>
  <c r="H3" i="6"/>
  <c r="G3" i="6"/>
  <c r="K310" i="6" l="1"/>
  <c r="L310" i="6" s="1"/>
  <c r="Z310" i="6"/>
  <c r="AA310" i="6" s="1"/>
  <c r="U68" i="6"/>
  <c r="K332" i="6"/>
  <c r="L332" i="6" s="1"/>
  <c r="Z332" i="6"/>
  <c r="AA332" i="6" s="1"/>
  <c r="U46" i="6"/>
  <c r="V46" i="6" s="1"/>
  <c r="W46" i="6" s="1"/>
  <c r="K266" i="6"/>
  <c r="L266" i="6" s="1"/>
  <c r="Z266" i="6"/>
  <c r="AA266" i="6" s="1"/>
  <c r="K222" i="6"/>
  <c r="L222" i="6" s="1"/>
  <c r="Z222" i="6"/>
  <c r="AA222" i="6" s="1"/>
  <c r="K288" i="6"/>
  <c r="L288" i="6" s="1"/>
  <c r="Z288" i="6"/>
  <c r="AA288" i="6" s="1"/>
  <c r="U90" i="6"/>
  <c r="V90" i="6" s="1"/>
  <c r="W90" i="6" s="1"/>
  <c r="U178" i="6"/>
  <c r="V178" i="6" s="1"/>
  <c r="W178" i="6" s="1"/>
  <c r="U112" i="6"/>
  <c r="V112" i="6" s="1"/>
  <c r="W112" i="6" s="1"/>
  <c r="Y178" i="6"/>
  <c r="Y46" i="6"/>
  <c r="Y90" i="6"/>
  <c r="Y112" i="6"/>
  <c r="Y134" i="6"/>
  <c r="Y200" i="6"/>
  <c r="Z200" i="6"/>
  <c r="AA200" i="6" s="1"/>
  <c r="Z178" i="6"/>
  <c r="AA178" i="6" s="1"/>
  <c r="Y156" i="6"/>
  <c r="Z156" i="6"/>
  <c r="AA156" i="6" s="1"/>
  <c r="Z134" i="6"/>
  <c r="AA134" i="6" s="1"/>
  <c r="Z90" i="6"/>
  <c r="AA90" i="6" s="1"/>
  <c r="Y68" i="6"/>
  <c r="V68" i="6"/>
  <c r="W68" i="6" s="1"/>
  <c r="Z68" i="6"/>
  <c r="AA68" i="6" s="1"/>
  <c r="Z46" i="6"/>
  <c r="AA46" i="6" s="1"/>
  <c r="AB310" i="6" l="1"/>
  <c r="AC310" i="6"/>
  <c r="AC266" i="6"/>
  <c r="AB266" i="6"/>
  <c r="AB222" i="6"/>
  <c r="AC222" i="6"/>
  <c r="AB332" i="6"/>
  <c r="AC332" i="6"/>
  <c r="AC288" i="6"/>
  <c r="AB288" i="6"/>
  <c r="Z112" i="6"/>
  <c r="AA112" i="6" s="1"/>
  <c r="AC112" i="6" s="1"/>
  <c r="AB68" i="6"/>
  <c r="AC68" i="6"/>
  <c r="AB46" i="6"/>
  <c r="AC46" i="6"/>
  <c r="AB112" i="6"/>
  <c r="AB134" i="6"/>
  <c r="AC134" i="6"/>
  <c r="AB178" i="6"/>
  <c r="AC178" i="6"/>
  <c r="AB90" i="6"/>
  <c r="AC90" i="6"/>
  <c r="AB156" i="6"/>
  <c r="AC156" i="6"/>
  <c r="AB200" i="6"/>
  <c r="AC200" i="6"/>
  <c r="P200" i="4"/>
  <c r="R200" i="4" s="1"/>
  <c r="S200" i="4" s="1"/>
  <c r="T200" i="4" s="1"/>
  <c r="O200" i="4"/>
  <c r="Q200" i="4" s="1"/>
  <c r="P199" i="4"/>
  <c r="O199" i="4"/>
  <c r="P198" i="4"/>
  <c r="O198" i="4"/>
  <c r="P197" i="4"/>
  <c r="O197" i="4"/>
  <c r="P196" i="4"/>
  <c r="O196" i="4"/>
  <c r="P195" i="4"/>
  <c r="O195" i="4"/>
  <c r="P194" i="4"/>
  <c r="O194" i="4"/>
  <c r="P193" i="4"/>
  <c r="O193" i="4"/>
  <c r="P192" i="4"/>
  <c r="O192" i="4"/>
  <c r="P191" i="4"/>
  <c r="O191" i="4"/>
  <c r="P190" i="4"/>
  <c r="O190" i="4"/>
  <c r="P186" i="4"/>
  <c r="O186" i="4"/>
  <c r="P185" i="4"/>
  <c r="O185" i="4"/>
  <c r="P184" i="4"/>
  <c r="O184" i="4"/>
  <c r="P182" i="4"/>
  <c r="O182" i="4"/>
  <c r="O173" i="4"/>
  <c r="P173" i="4"/>
  <c r="O174" i="4"/>
  <c r="P174" i="4"/>
  <c r="O175" i="4"/>
  <c r="P175" i="4"/>
  <c r="O176" i="4"/>
  <c r="P176" i="4"/>
  <c r="O177" i="4"/>
  <c r="P177" i="4"/>
  <c r="O178" i="4"/>
  <c r="Q178" i="4" s="1"/>
  <c r="P178" i="4"/>
  <c r="O167" i="4"/>
  <c r="P167" i="4"/>
  <c r="O168" i="4"/>
  <c r="P168" i="4"/>
  <c r="O169" i="4"/>
  <c r="P169" i="4"/>
  <c r="O170" i="4"/>
  <c r="P170" i="4"/>
  <c r="O171" i="4"/>
  <c r="P171" i="4"/>
  <c r="O172" i="4"/>
  <c r="P172" i="4"/>
  <c r="O159" i="4"/>
  <c r="P159" i="4"/>
  <c r="O160" i="4"/>
  <c r="P160" i="4"/>
  <c r="O161" i="4"/>
  <c r="P161" i="4"/>
  <c r="O162" i="4"/>
  <c r="P162" i="4"/>
  <c r="O163" i="4"/>
  <c r="P163" i="4"/>
  <c r="O164" i="4"/>
  <c r="P164" i="4"/>
  <c r="O165" i="4"/>
  <c r="P165" i="4"/>
  <c r="O166" i="4"/>
  <c r="P166" i="4"/>
  <c r="P158" i="4"/>
  <c r="O158" i="4"/>
  <c r="O137" i="4"/>
  <c r="P137" i="4"/>
  <c r="O138" i="4"/>
  <c r="P138" i="4"/>
  <c r="O139" i="4"/>
  <c r="P139" i="4"/>
  <c r="O140" i="4"/>
  <c r="P140" i="4"/>
  <c r="O141" i="4"/>
  <c r="P141" i="4"/>
  <c r="O142" i="4"/>
  <c r="P142" i="4"/>
  <c r="O143" i="4"/>
  <c r="P143" i="4"/>
  <c r="O144" i="4"/>
  <c r="P144" i="4"/>
  <c r="O145" i="4"/>
  <c r="P145" i="4"/>
  <c r="O146" i="4"/>
  <c r="P146" i="4"/>
  <c r="O148" i="4"/>
  <c r="P148" i="4"/>
  <c r="O149" i="4"/>
  <c r="P149" i="4"/>
  <c r="O150" i="4"/>
  <c r="P150" i="4"/>
  <c r="O151" i="4"/>
  <c r="P151" i="4"/>
  <c r="O152" i="4"/>
  <c r="P152" i="4"/>
  <c r="O153" i="4"/>
  <c r="P153" i="4"/>
  <c r="O154" i="4"/>
  <c r="P154" i="4"/>
  <c r="O155" i="4"/>
  <c r="P155" i="4"/>
  <c r="O156" i="4"/>
  <c r="Q156" i="4" s="1"/>
  <c r="P156" i="4"/>
  <c r="O135" i="4"/>
  <c r="O91" i="4" s="1"/>
  <c r="P135" i="4"/>
  <c r="P136" i="4"/>
  <c r="O136" i="4"/>
  <c r="O115" i="4"/>
  <c r="P115" i="4"/>
  <c r="O116" i="4"/>
  <c r="P116" i="4"/>
  <c r="O117" i="4"/>
  <c r="P117" i="4"/>
  <c r="O118" i="4"/>
  <c r="P118" i="4"/>
  <c r="O119" i="4"/>
  <c r="P119" i="4"/>
  <c r="O120" i="4"/>
  <c r="P120" i="4"/>
  <c r="O121" i="4"/>
  <c r="P121" i="4"/>
  <c r="O122" i="4"/>
  <c r="P122" i="4"/>
  <c r="O123" i="4"/>
  <c r="P123" i="4"/>
  <c r="O124" i="4"/>
  <c r="P124" i="4"/>
  <c r="O125" i="4"/>
  <c r="P125" i="4"/>
  <c r="O126" i="4"/>
  <c r="P126" i="4"/>
  <c r="O127" i="4"/>
  <c r="P127" i="4"/>
  <c r="O128" i="4"/>
  <c r="P128" i="4"/>
  <c r="O129" i="4"/>
  <c r="P129" i="4"/>
  <c r="O130" i="4"/>
  <c r="P130" i="4"/>
  <c r="O131" i="4"/>
  <c r="P131" i="4"/>
  <c r="O132" i="4"/>
  <c r="P132" i="4"/>
  <c r="O133" i="4"/>
  <c r="P133" i="4"/>
  <c r="O134" i="4"/>
  <c r="Q134" i="4" s="1"/>
  <c r="P134" i="4"/>
  <c r="R134" i="4" s="1"/>
  <c r="S134" i="4" s="1"/>
  <c r="T134" i="4" s="1"/>
  <c r="O113" i="4"/>
  <c r="P113" i="4"/>
  <c r="P114" i="4"/>
  <c r="O114" i="4"/>
  <c r="O72" i="4"/>
  <c r="P72" i="4"/>
  <c r="O80" i="4"/>
  <c r="P80" i="4"/>
  <c r="O81" i="4"/>
  <c r="P81" i="4"/>
  <c r="O82" i="4"/>
  <c r="P82" i="4"/>
  <c r="O83" i="4"/>
  <c r="P83" i="4"/>
  <c r="O84" i="4"/>
  <c r="P84" i="4"/>
  <c r="O85" i="4"/>
  <c r="P85" i="4"/>
  <c r="O86" i="4"/>
  <c r="P86" i="4"/>
  <c r="O87" i="4"/>
  <c r="P87" i="4"/>
  <c r="O88" i="4"/>
  <c r="P88" i="4"/>
  <c r="O89" i="4"/>
  <c r="P89" i="4"/>
  <c r="O90" i="4"/>
  <c r="Q90" i="4" s="1"/>
  <c r="P90" i="4"/>
  <c r="R90" i="4" s="1"/>
  <c r="S90" i="4" s="1"/>
  <c r="T90" i="4" s="1"/>
  <c r="P70" i="4"/>
  <c r="O70" i="4"/>
  <c r="G23" i="4"/>
  <c r="F23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G179" i="4"/>
  <c r="F179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G157" i="4"/>
  <c r="F157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G135" i="4"/>
  <c r="F135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15" i="4"/>
  <c r="G115" i="4"/>
  <c r="F116" i="4"/>
  <c r="G116" i="4"/>
  <c r="F117" i="4"/>
  <c r="G117" i="4"/>
  <c r="F118" i="4"/>
  <c r="G118" i="4"/>
  <c r="F114" i="4"/>
  <c r="G114" i="4"/>
  <c r="G113" i="4"/>
  <c r="F113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04" i="4"/>
  <c r="E305" i="4"/>
  <c r="E306" i="4"/>
  <c r="E307" i="4"/>
  <c r="E308" i="4"/>
  <c r="E295" i="4"/>
  <c r="E296" i="4"/>
  <c r="E297" i="4"/>
  <c r="E298" i="4"/>
  <c r="E299" i="4"/>
  <c r="E300" i="4"/>
  <c r="E301" i="4"/>
  <c r="E302" i="4"/>
  <c r="E303" i="4"/>
  <c r="E290" i="4"/>
  <c r="E291" i="4"/>
  <c r="E292" i="4"/>
  <c r="E293" i="4"/>
  <c r="E294" i="4"/>
  <c r="E289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45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24" i="4"/>
  <c r="H224" i="4" s="1"/>
  <c r="E223" i="4"/>
  <c r="E201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04" i="4"/>
  <c r="E202" i="4"/>
  <c r="E203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H156" i="4" s="1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H134" i="4" s="1"/>
  <c r="E113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91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69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47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26" i="4"/>
  <c r="E25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3" i="4"/>
  <c r="I288" i="4" l="1"/>
  <c r="H288" i="4"/>
  <c r="V288" i="4" s="1"/>
  <c r="H244" i="4"/>
  <c r="V244" i="4" s="1"/>
  <c r="I244" i="4"/>
  <c r="H310" i="4"/>
  <c r="V310" i="4" s="1"/>
  <c r="I310" i="4"/>
  <c r="H222" i="4"/>
  <c r="V222" i="4" s="1"/>
  <c r="I222" i="4"/>
  <c r="I266" i="4"/>
  <c r="H266" i="4"/>
  <c r="V266" i="4" s="1"/>
  <c r="I332" i="4"/>
  <c r="H332" i="4"/>
  <c r="V332" i="4" s="1"/>
  <c r="R178" i="4"/>
  <c r="S178" i="4" s="1"/>
  <c r="T178" i="4" s="1"/>
  <c r="H200" i="4"/>
  <c r="V200" i="4" s="1"/>
  <c r="O24" i="4"/>
  <c r="Q24" i="4" s="1"/>
  <c r="V156" i="4"/>
  <c r="O112" i="4"/>
  <c r="Q112" i="4" s="1"/>
  <c r="V134" i="4"/>
  <c r="P112" i="4"/>
  <c r="R112" i="4" s="1"/>
  <c r="S112" i="4" s="1"/>
  <c r="T112" i="4" s="1"/>
  <c r="R156" i="4"/>
  <c r="S156" i="4" s="1"/>
  <c r="T156" i="4" s="1"/>
  <c r="I178" i="4"/>
  <c r="J178" i="4" s="1"/>
  <c r="K178" i="4" s="1"/>
  <c r="I200" i="4"/>
  <c r="J200" i="4" s="1"/>
  <c r="K200" i="4" s="1"/>
  <c r="H178" i="4"/>
  <c r="V178" i="4" s="1"/>
  <c r="I134" i="4"/>
  <c r="I156" i="4"/>
  <c r="P24" i="4"/>
  <c r="O46" i="4"/>
  <c r="Q46" i="4" s="1"/>
  <c r="F102" i="4"/>
  <c r="G102" i="4"/>
  <c r="F109" i="4"/>
  <c r="G109" i="4"/>
  <c r="F110" i="4"/>
  <c r="G110" i="4"/>
  <c r="F112" i="4"/>
  <c r="H112" i="4" s="1"/>
  <c r="V112" i="4" s="1"/>
  <c r="G112" i="4"/>
  <c r="I112" i="4" s="1"/>
  <c r="G68" i="4"/>
  <c r="I68" i="4" s="1"/>
  <c r="J68" i="4" s="1"/>
  <c r="K68" i="4" s="1"/>
  <c r="G24" i="4"/>
  <c r="G46" i="4" s="1"/>
  <c r="I46" i="4" s="1"/>
  <c r="J46" i="4" s="1"/>
  <c r="K46" i="4" s="1"/>
  <c r="F24" i="4"/>
  <c r="H24" i="4" s="1"/>
  <c r="F68" i="4"/>
  <c r="H68" i="4" s="1"/>
  <c r="F74" i="4"/>
  <c r="G74" i="4"/>
  <c r="F76" i="4"/>
  <c r="G76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H90" i="4" s="1"/>
  <c r="V90" i="4" s="1"/>
  <c r="G90" i="4"/>
  <c r="I90" i="4" s="1"/>
  <c r="J266" i="4" l="1"/>
  <c r="K266" i="4" s="1"/>
  <c r="W266" i="4"/>
  <c r="X266" i="4" s="1"/>
  <c r="W244" i="4"/>
  <c r="X244" i="4" s="1"/>
  <c r="J244" i="4"/>
  <c r="K244" i="4" s="1"/>
  <c r="J288" i="4"/>
  <c r="K288" i="4" s="1"/>
  <c r="W288" i="4"/>
  <c r="X288" i="4" s="1"/>
  <c r="J332" i="4"/>
  <c r="K332" i="4" s="1"/>
  <c r="W332" i="4"/>
  <c r="X332" i="4" s="1"/>
  <c r="J222" i="4"/>
  <c r="K222" i="4" s="1"/>
  <c r="W222" i="4"/>
  <c r="X222" i="4" s="1"/>
  <c r="J310" i="4"/>
  <c r="K310" i="4" s="1"/>
  <c r="W310" i="4"/>
  <c r="X310" i="4" s="1"/>
  <c r="O68" i="4"/>
  <c r="Q68" i="4" s="1"/>
  <c r="V24" i="4"/>
  <c r="P68" i="4"/>
  <c r="W178" i="4"/>
  <c r="X178" i="4" s="1"/>
  <c r="Y178" i="4" s="1"/>
  <c r="I24" i="4"/>
  <c r="J24" i="4" s="1"/>
  <c r="K24" i="4" s="1"/>
  <c r="W200" i="4"/>
  <c r="X200" i="4" s="1"/>
  <c r="F46" i="4"/>
  <c r="H46" i="4" s="1"/>
  <c r="V46" i="4" s="1"/>
  <c r="J90" i="4"/>
  <c r="K90" i="4" s="1"/>
  <c r="W90" i="4"/>
  <c r="X90" i="4" s="1"/>
  <c r="V68" i="4"/>
  <c r="J156" i="4"/>
  <c r="K156" i="4" s="1"/>
  <c r="W156" i="4"/>
  <c r="X156" i="4" s="1"/>
  <c r="J134" i="4"/>
  <c r="K134" i="4" s="1"/>
  <c r="W134" i="4"/>
  <c r="X134" i="4" s="1"/>
  <c r="J112" i="4"/>
  <c r="K112" i="4" s="1"/>
  <c r="W112" i="4"/>
  <c r="X112" i="4" s="1"/>
  <c r="R24" i="4"/>
  <c r="P46" i="4"/>
  <c r="R46" i="4" s="1"/>
  <c r="R68" i="4"/>
  <c r="I191" i="2"/>
  <c r="J191" i="2"/>
  <c r="I192" i="2"/>
  <c r="J192" i="2"/>
  <c r="I193" i="2"/>
  <c r="J193" i="2"/>
  <c r="I194" i="2"/>
  <c r="J194" i="2"/>
  <c r="I195" i="2"/>
  <c r="J195" i="2"/>
  <c r="I196" i="2"/>
  <c r="J196" i="2"/>
  <c r="I197" i="2"/>
  <c r="J197" i="2"/>
  <c r="I198" i="2"/>
  <c r="J198" i="2"/>
  <c r="I199" i="2"/>
  <c r="J199" i="2"/>
  <c r="I213" i="2"/>
  <c r="J213" i="2"/>
  <c r="I214" i="2"/>
  <c r="J214" i="2"/>
  <c r="I215" i="2"/>
  <c r="J215" i="2"/>
  <c r="I216" i="2"/>
  <c r="J216" i="2"/>
  <c r="I217" i="2"/>
  <c r="J217" i="2"/>
  <c r="I218" i="2"/>
  <c r="J218" i="2"/>
  <c r="I219" i="2"/>
  <c r="J219" i="2"/>
  <c r="I220" i="2"/>
  <c r="J220" i="2"/>
  <c r="I221" i="2"/>
  <c r="J221" i="2"/>
  <c r="I235" i="2"/>
  <c r="J235" i="2"/>
  <c r="I236" i="2"/>
  <c r="J236" i="2"/>
  <c r="I237" i="2"/>
  <c r="J237" i="2"/>
  <c r="I238" i="2"/>
  <c r="J238" i="2"/>
  <c r="I239" i="2"/>
  <c r="J239" i="2"/>
  <c r="I240" i="2"/>
  <c r="J240" i="2"/>
  <c r="I241" i="2"/>
  <c r="J241" i="2"/>
  <c r="I242" i="2"/>
  <c r="J242" i="2"/>
  <c r="I243" i="2"/>
  <c r="J243" i="2"/>
  <c r="I257" i="2"/>
  <c r="J257" i="2"/>
  <c r="I258" i="2"/>
  <c r="J258" i="2"/>
  <c r="I259" i="2"/>
  <c r="J259" i="2"/>
  <c r="I260" i="2"/>
  <c r="J260" i="2"/>
  <c r="I261" i="2"/>
  <c r="J261" i="2"/>
  <c r="I262" i="2"/>
  <c r="J262" i="2"/>
  <c r="I263" i="2"/>
  <c r="J263" i="2"/>
  <c r="I264" i="2"/>
  <c r="J264" i="2"/>
  <c r="I265" i="2"/>
  <c r="J265" i="2"/>
  <c r="I279" i="2"/>
  <c r="J279" i="2"/>
  <c r="I280" i="2"/>
  <c r="J280" i="2"/>
  <c r="I281" i="2"/>
  <c r="J281" i="2"/>
  <c r="I282" i="2"/>
  <c r="J282" i="2"/>
  <c r="I283" i="2"/>
  <c r="J283" i="2"/>
  <c r="I284" i="2"/>
  <c r="J284" i="2"/>
  <c r="I285" i="2"/>
  <c r="J285" i="2"/>
  <c r="I286" i="2"/>
  <c r="J286" i="2"/>
  <c r="I287" i="2"/>
  <c r="J287" i="2"/>
  <c r="I301" i="2"/>
  <c r="J301" i="2"/>
  <c r="I302" i="2"/>
  <c r="J302" i="2"/>
  <c r="I303" i="2"/>
  <c r="J303" i="2"/>
  <c r="I304" i="2"/>
  <c r="J304" i="2"/>
  <c r="I305" i="2"/>
  <c r="J305" i="2"/>
  <c r="I306" i="2"/>
  <c r="J306" i="2"/>
  <c r="I307" i="2"/>
  <c r="J307" i="2"/>
  <c r="I308" i="2"/>
  <c r="J308" i="2"/>
  <c r="I309" i="2"/>
  <c r="J309" i="2"/>
  <c r="I323" i="2"/>
  <c r="J323" i="2"/>
  <c r="I324" i="2"/>
  <c r="J324" i="2"/>
  <c r="I325" i="2"/>
  <c r="J325" i="2"/>
  <c r="I326" i="2"/>
  <c r="J326" i="2"/>
  <c r="I327" i="2"/>
  <c r="J327" i="2"/>
  <c r="I328" i="2"/>
  <c r="J328" i="2"/>
  <c r="I329" i="2"/>
  <c r="J329" i="2"/>
  <c r="I330" i="2"/>
  <c r="J330" i="2"/>
  <c r="I331" i="2"/>
  <c r="J331" i="2"/>
  <c r="K14" i="2"/>
  <c r="Y288" i="4" l="1"/>
  <c r="Z288" i="4"/>
  <c r="Y332" i="4"/>
  <c r="Z332" i="4"/>
  <c r="Y310" i="4"/>
  <c r="Z310" i="4"/>
  <c r="Y244" i="4"/>
  <c r="Z244" i="4"/>
  <c r="Y222" i="4"/>
  <c r="Z222" i="4"/>
  <c r="Y266" i="4"/>
  <c r="Z266" i="4"/>
  <c r="Z178" i="4"/>
  <c r="Y112" i="4"/>
  <c r="Z112" i="4"/>
  <c r="Y90" i="4"/>
  <c r="Z90" i="4"/>
  <c r="Y134" i="4"/>
  <c r="Z134" i="4"/>
  <c r="Y200" i="4"/>
  <c r="Z200" i="4"/>
  <c r="Y156" i="4"/>
  <c r="Z156" i="4"/>
  <c r="S46" i="4"/>
  <c r="T46" i="4" s="1"/>
  <c r="W46" i="4"/>
  <c r="X46" i="4" s="1"/>
  <c r="S24" i="4"/>
  <c r="T24" i="4" s="1"/>
  <c r="W24" i="4"/>
  <c r="X24" i="4" s="1"/>
  <c r="S68" i="4"/>
  <c r="T68" i="4" s="1"/>
  <c r="W68" i="4"/>
  <c r="X68" i="4" s="1"/>
  <c r="F82" i="10"/>
  <c r="G82" i="10" s="1"/>
  <c r="F73" i="10"/>
  <c r="G73" i="10" s="1"/>
  <c r="I24" i="6"/>
  <c r="Y24" i="6" s="1"/>
  <c r="J24" i="6"/>
  <c r="K24" i="6" s="1"/>
  <c r="L24" i="6" s="1"/>
  <c r="L287" i="2"/>
  <c r="L265" i="2"/>
  <c r="L243" i="2"/>
  <c r="L221" i="2"/>
  <c r="L199" i="2"/>
  <c r="J177" i="2"/>
  <c r="L177" i="2" s="1"/>
  <c r="J155" i="2"/>
  <c r="L155" i="2" s="1"/>
  <c r="J133" i="2"/>
  <c r="L133" i="2" s="1"/>
  <c r="J111" i="2"/>
  <c r="L111" i="2" s="1"/>
  <c r="J89" i="2"/>
  <c r="L89" i="2" s="1"/>
  <c r="J67" i="2"/>
  <c r="L67" i="2" s="1"/>
  <c r="J45" i="2"/>
  <c r="L45" i="2" s="1"/>
  <c r="J23" i="2"/>
  <c r="L23" i="2" s="1"/>
  <c r="L331" i="2"/>
  <c r="L309" i="2"/>
  <c r="K309" i="2"/>
  <c r="O309" i="2" s="1"/>
  <c r="M310" i="20" s="1"/>
  <c r="K287" i="2"/>
  <c r="O287" i="2" s="1"/>
  <c r="N288" i="6" s="1"/>
  <c r="K265" i="2"/>
  <c r="O265" i="2" s="1"/>
  <c r="M266" i="22" s="1"/>
  <c r="K243" i="2"/>
  <c r="O243" i="2" s="1"/>
  <c r="M244" i="4" s="1"/>
  <c r="K221" i="2"/>
  <c r="O221" i="2" s="1"/>
  <c r="M222" i="20" s="1"/>
  <c r="K199" i="2"/>
  <c r="O199" i="2" s="1"/>
  <c r="N200" i="6" s="1"/>
  <c r="I177" i="2"/>
  <c r="K177" i="2" s="1"/>
  <c r="O177" i="2" s="1"/>
  <c r="N178" i="6" s="1"/>
  <c r="I155" i="2"/>
  <c r="K155" i="2" s="1"/>
  <c r="O155" i="2" s="1"/>
  <c r="M156" i="4" s="1"/>
  <c r="I133" i="2"/>
  <c r="K133" i="2" s="1"/>
  <c r="O133" i="2" s="1"/>
  <c r="M134" i="4" s="1"/>
  <c r="I111" i="2"/>
  <c r="K111" i="2" s="1"/>
  <c r="O111" i="2" s="1"/>
  <c r="N112" i="6" s="1"/>
  <c r="I89" i="2"/>
  <c r="K89" i="2" s="1"/>
  <c r="O89" i="2" s="1"/>
  <c r="N90" i="6" s="1"/>
  <c r="I67" i="2"/>
  <c r="K67" i="2" s="1"/>
  <c r="O67" i="2" s="1"/>
  <c r="M68" i="4" s="1"/>
  <c r="K45" i="2"/>
  <c r="O45" i="2" s="1"/>
  <c r="M46" i="4" s="1"/>
  <c r="O23" i="2"/>
  <c r="K331" i="2"/>
  <c r="O331" i="2" s="1"/>
  <c r="M332" i="4" s="1"/>
  <c r="Z24" i="6" l="1"/>
  <c r="AA24" i="6" s="1"/>
  <c r="Y24" i="4"/>
  <c r="Z24" i="4"/>
  <c r="Y46" i="4"/>
  <c r="Z46" i="4"/>
  <c r="Y68" i="4"/>
  <c r="Z68" i="4"/>
  <c r="M265" i="2"/>
  <c r="N265" i="2" s="1"/>
  <c r="P265" i="2"/>
  <c r="M111" i="2"/>
  <c r="N111" i="2" s="1"/>
  <c r="P111" i="2"/>
  <c r="M287" i="2"/>
  <c r="N287" i="2" s="1"/>
  <c r="P287" i="2"/>
  <c r="M133" i="2"/>
  <c r="N133" i="2" s="1"/>
  <c r="P133" i="2"/>
  <c r="P309" i="2"/>
  <c r="M309" i="2"/>
  <c r="N309" i="2" s="1"/>
  <c r="M155" i="2"/>
  <c r="N155" i="2" s="1"/>
  <c r="P155" i="2"/>
  <c r="M89" i="2"/>
  <c r="N89" i="2" s="1"/>
  <c r="P89" i="2"/>
  <c r="M177" i="2"/>
  <c r="N177" i="2" s="1"/>
  <c r="P177" i="2"/>
  <c r="M23" i="2"/>
  <c r="N23" i="2" s="1"/>
  <c r="P23" i="2"/>
  <c r="M199" i="2"/>
  <c r="N199" i="2" s="1"/>
  <c r="P199" i="2"/>
  <c r="M24" i="4"/>
  <c r="N24" i="6"/>
  <c r="M45" i="2"/>
  <c r="N45" i="2" s="1"/>
  <c r="P45" i="2"/>
  <c r="M221" i="2"/>
  <c r="N221" i="2" s="1"/>
  <c r="P221" i="2"/>
  <c r="M67" i="2"/>
  <c r="N67" i="2" s="1"/>
  <c r="P67" i="2"/>
  <c r="M243" i="2"/>
  <c r="N243" i="2" s="1"/>
  <c r="P243" i="2"/>
  <c r="M90" i="4"/>
  <c r="M178" i="4"/>
  <c r="M266" i="4"/>
  <c r="N46" i="6"/>
  <c r="N134" i="6"/>
  <c r="N222" i="6"/>
  <c r="N310" i="6"/>
  <c r="M244" i="20"/>
  <c r="M332" i="20"/>
  <c r="M288" i="22"/>
  <c r="M112" i="4"/>
  <c r="M200" i="4"/>
  <c r="M288" i="4"/>
  <c r="N68" i="6"/>
  <c r="N156" i="6"/>
  <c r="N244" i="6"/>
  <c r="N332" i="6"/>
  <c r="M266" i="20"/>
  <c r="M222" i="22"/>
  <c r="M310" i="22"/>
  <c r="M222" i="4"/>
  <c r="M310" i="4"/>
  <c r="N266" i="6"/>
  <c r="M288" i="20"/>
  <c r="M244" i="22"/>
  <c r="M332" i="22"/>
  <c r="M331" i="2"/>
  <c r="N331" i="2" s="1"/>
  <c r="P331" i="2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187" i="13"/>
  <c r="H208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H182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35" i="13"/>
  <c r="H156" i="13"/>
  <c r="J156" i="13" s="1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35" i="13"/>
  <c r="B156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09" i="13"/>
  <c r="H130" i="13"/>
  <c r="J130" i="13" s="1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09" i="13"/>
  <c r="B130" i="13"/>
  <c r="D130" i="13" s="1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83" i="13"/>
  <c r="H104" i="13"/>
  <c r="J104" i="13" s="1"/>
  <c r="K104" i="13" s="1"/>
  <c r="C104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83" i="13"/>
  <c r="B104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57" i="13"/>
  <c r="H78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57" i="13"/>
  <c r="B78" i="13"/>
  <c r="D78" i="13" s="1"/>
  <c r="E78" i="13" s="1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31" i="13"/>
  <c r="H52" i="13"/>
  <c r="J52" i="13" s="1"/>
  <c r="K52" i="13" s="1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31" i="13"/>
  <c r="B52" i="13"/>
  <c r="H26" i="13"/>
  <c r="J26" i="13" s="1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5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B26" i="13"/>
  <c r="D26" i="13" s="1"/>
  <c r="E26" i="13" s="1"/>
  <c r="C138" i="10"/>
  <c r="D138" i="10"/>
  <c r="E138" i="10"/>
  <c r="C139" i="10"/>
  <c r="D139" i="10"/>
  <c r="E139" i="10"/>
  <c r="C140" i="10"/>
  <c r="D140" i="10"/>
  <c r="E140" i="10"/>
  <c r="C141" i="10"/>
  <c r="D141" i="10"/>
  <c r="E141" i="10"/>
  <c r="C142" i="10"/>
  <c r="D142" i="10"/>
  <c r="E142" i="10"/>
  <c r="C143" i="10"/>
  <c r="D143" i="10"/>
  <c r="E143" i="10"/>
  <c r="C144" i="10"/>
  <c r="D144" i="10"/>
  <c r="E144" i="10"/>
  <c r="C145" i="10"/>
  <c r="D145" i="10"/>
  <c r="E145" i="10"/>
  <c r="F145" i="10" s="1"/>
  <c r="G145" i="10" s="1"/>
  <c r="D137" i="10"/>
  <c r="E137" i="10"/>
  <c r="C137" i="10"/>
  <c r="C129" i="10"/>
  <c r="D129" i="10"/>
  <c r="E129" i="10"/>
  <c r="C130" i="10"/>
  <c r="D130" i="10"/>
  <c r="E130" i="10"/>
  <c r="C131" i="10"/>
  <c r="D131" i="10"/>
  <c r="E131" i="10"/>
  <c r="C132" i="10"/>
  <c r="D132" i="10"/>
  <c r="E132" i="10"/>
  <c r="C133" i="10"/>
  <c r="D133" i="10"/>
  <c r="E133" i="10"/>
  <c r="C134" i="10"/>
  <c r="D134" i="10"/>
  <c r="E134" i="10"/>
  <c r="C135" i="10"/>
  <c r="D135" i="10"/>
  <c r="E135" i="10"/>
  <c r="C136" i="10"/>
  <c r="D136" i="10"/>
  <c r="E136" i="10"/>
  <c r="F136" i="10" s="1"/>
  <c r="G136" i="10" s="1"/>
  <c r="D128" i="10"/>
  <c r="E128" i="10"/>
  <c r="C128" i="10"/>
  <c r="C120" i="10"/>
  <c r="D120" i="10"/>
  <c r="E120" i="10"/>
  <c r="C121" i="10"/>
  <c r="D121" i="10"/>
  <c r="E121" i="10"/>
  <c r="C122" i="10"/>
  <c r="D122" i="10"/>
  <c r="E122" i="10"/>
  <c r="C123" i="10"/>
  <c r="D123" i="10"/>
  <c r="E123" i="10"/>
  <c r="C124" i="10"/>
  <c r="D124" i="10"/>
  <c r="E124" i="10"/>
  <c r="C125" i="10"/>
  <c r="D125" i="10"/>
  <c r="E125" i="10"/>
  <c r="C126" i="10"/>
  <c r="D126" i="10"/>
  <c r="E126" i="10"/>
  <c r="C127" i="10"/>
  <c r="D127" i="10"/>
  <c r="E127" i="10"/>
  <c r="F127" i="10" s="1"/>
  <c r="G127" i="10" s="1"/>
  <c r="D119" i="10"/>
  <c r="E119" i="10"/>
  <c r="C119" i="10"/>
  <c r="C111" i="10"/>
  <c r="D111" i="10"/>
  <c r="E111" i="10"/>
  <c r="C112" i="10"/>
  <c r="D112" i="10"/>
  <c r="E112" i="10"/>
  <c r="C113" i="10"/>
  <c r="D113" i="10"/>
  <c r="E113" i="10"/>
  <c r="C114" i="10"/>
  <c r="D114" i="10"/>
  <c r="E114" i="10"/>
  <c r="C115" i="10"/>
  <c r="D115" i="10"/>
  <c r="E115" i="10"/>
  <c r="C116" i="10"/>
  <c r="D116" i="10"/>
  <c r="E116" i="10"/>
  <c r="C117" i="10"/>
  <c r="D117" i="10"/>
  <c r="E117" i="10"/>
  <c r="C118" i="10"/>
  <c r="D118" i="10"/>
  <c r="E118" i="10"/>
  <c r="F118" i="10" s="1"/>
  <c r="G118" i="10" s="1"/>
  <c r="D110" i="10"/>
  <c r="E110" i="10"/>
  <c r="C110" i="10"/>
  <c r="C102" i="10"/>
  <c r="D102" i="10"/>
  <c r="E102" i="10"/>
  <c r="C103" i="10"/>
  <c r="D103" i="10"/>
  <c r="E103" i="10"/>
  <c r="C104" i="10"/>
  <c r="D104" i="10"/>
  <c r="E104" i="10"/>
  <c r="C105" i="10"/>
  <c r="D105" i="10"/>
  <c r="E105" i="10"/>
  <c r="C106" i="10"/>
  <c r="D106" i="10"/>
  <c r="E106" i="10"/>
  <c r="C107" i="10"/>
  <c r="D107" i="10"/>
  <c r="E107" i="10"/>
  <c r="C108" i="10"/>
  <c r="D108" i="10"/>
  <c r="E108" i="10"/>
  <c r="C109" i="10"/>
  <c r="D109" i="10"/>
  <c r="E109" i="10"/>
  <c r="F109" i="10" s="1"/>
  <c r="G109" i="10" s="1"/>
  <c r="D101" i="10"/>
  <c r="E101" i="10"/>
  <c r="C101" i="10"/>
  <c r="C93" i="10"/>
  <c r="D93" i="10"/>
  <c r="E93" i="10"/>
  <c r="C94" i="10"/>
  <c r="D94" i="10"/>
  <c r="E94" i="10"/>
  <c r="C95" i="10"/>
  <c r="D95" i="10"/>
  <c r="E95" i="10"/>
  <c r="C96" i="10"/>
  <c r="D96" i="10"/>
  <c r="E96" i="10"/>
  <c r="C97" i="10"/>
  <c r="D97" i="10"/>
  <c r="E97" i="10"/>
  <c r="C98" i="10"/>
  <c r="D98" i="10"/>
  <c r="E98" i="10"/>
  <c r="C99" i="10"/>
  <c r="D99" i="10"/>
  <c r="E99" i="10"/>
  <c r="C100" i="10"/>
  <c r="D100" i="10"/>
  <c r="E100" i="10"/>
  <c r="F100" i="10" s="1"/>
  <c r="G100" i="10" s="1"/>
  <c r="D92" i="10"/>
  <c r="E92" i="10"/>
  <c r="C92" i="10"/>
  <c r="C84" i="10"/>
  <c r="D84" i="10"/>
  <c r="E84" i="10"/>
  <c r="C85" i="10"/>
  <c r="D85" i="10"/>
  <c r="E85" i="10"/>
  <c r="C86" i="10"/>
  <c r="D86" i="10"/>
  <c r="E86" i="10"/>
  <c r="C87" i="10"/>
  <c r="D87" i="10"/>
  <c r="E87" i="10"/>
  <c r="C88" i="10"/>
  <c r="D88" i="10"/>
  <c r="E88" i="10"/>
  <c r="C89" i="10"/>
  <c r="D89" i="10"/>
  <c r="E89" i="10"/>
  <c r="C90" i="10"/>
  <c r="D90" i="10"/>
  <c r="E90" i="10"/>
  <c r="C91" i="10"/>
  <c r="D91" i="10"/>
  <c r="E91" i="10"/>
  <c r="F91" i="10" s="1"/>
  <c r="G91" i="10" s="1"/>
  <c r="D83" i="10"/>
  <c r="E83" i="10"/>
  <c r="C83" i="10"/>
  <c r="C57" i="10"/>
  <c r="D57" i="10"/>
  <c r="E57" i="10"/>
  <c r="C58" i="10"/>
  <c r="D58" i="10"/>
  <c r="E58" i="10"/>
  <c r="C59" i="10"/>
  <c r="D59" i="10"/>
  <c r="E59" i="10"/>
  <c r="C60" i="10"/>
  <c r="D60" i="10"/>
  <c r="E60" i="10"/>
  <c r="C61" i="10"/>
  <c r="D61" i="10"/>
  <c r="E61" i="10"/>
  <c r="C62" i="10"/>
  <c r="D62" i="10"/>
  <c r="E62" i="10"/>
  <c r="C63" i="10"/>
  <c r="D63" i="10"/>
  <c r="E63" i="10"/>
  <c r="C64" i="10"/>
  <c r="D64" i="10"/>
  <c r="E64" i="10"/>
  <c r="F64" i="10" s="1"/>
  <c r="G64" i="10" s="1"/>
  <c r="D56" i="10"/>
  <c r="E56" i="10"/>
  <c r="C56" i="10"/>
  <c r="C48" i="10"/>
  <c r="D48" i="10"/>
  <c r="E48" i="10"/>
  <c r="C49" i="10"/>
  <c r="D49" i="10"/>
  <c r="E49" i="10"/>
  <c r="C50" i="10"/>
  <c r="D50" i="10"/>
  <c r="E50" i="10"/>
  <c r="C51" i="10"/>
  <c r="D51" i="10"/>
  <c r="E51" i="10"/>
  <c r="C52" i="10"/>
  <c r="D52" i="10"/>
  <c r="E52" i="10"/>
  <c r="C53" i="10"/>
  <c r="D53" i="10"/>
  <c r="E53" i="10"/>
  <c r="C54" i="10"/>
  <c r="D54" i="10"/>
  <c r="E54" i="10"/>
  <c r="C55" i="10"/>
  <c r="D55" i="10"/>
  <c r="E55" i="10"/>
  <c r="F55" i="10" s="1"/>
  <c r="G55" i="10" s="1"/>
  <c r="D47" i="10"/>
  <c r="E47" i="10"/>
  <c r="C47" i="10"/>
  <c r="C39" i="10"/>
  <c r="D39" i="10"/>
  <c r="E39" i="10"/>
  <c r="C40" i="10"/>
  <c r="D40" i="10"/>
  <c r="E40" i="10"/>
  <c r="C41" i="10"/>
  <c r="D41" i="10"/>
  <c r="E41" i="10"/>
  <c r="C42" i="10"/>
  <c r="D42" i="10"/>
  <c r="E42" i="10"/>
  <c r="C43" i="10"/>
  <c r="D43" i="10"/>
  <c r="E43" i="10"/>
  <c r="C44" i="10"/>
  <c r="D44" i="10"/>
  <c r="E44" i="10"/>
  <c r="C45" i="10"/>
  <c r="D45" i="10"/>
  <c r="E45" i="10"/>
  <c r="C46" i="10"/>
  <c r="D46" i="10"/>
  <c r="E46" i="10"/>
  <c r="F46" i="10" s="1"/>
  <c r="G46" i="10" s="1"/>
  <c r="D38" i="10"/>
  <c r="E38" i="10"/>
  <c r="C38" i="10"/>
  <c r="C30" i="10"/>
  <c r="D30" i="10"/>
  <c r="E30" i="10"/>
  <c r="C31" i="10"/>
  <c r="D31" i="10"/>
  <c r="E31" i="10"/>
  <c r="C32" i="10"/>
  <c r="D32" i="10"/>
  <c r="E32" i="10"/>
  <c r="C33" i="10"/>
  <c r="D33" i="10"/>
  <c r="E33" i="10"/>
  <c r="C34" i="10"/>
  <c r="D34" i="10"/>
  <c r="E34" i="10"/>
  <c r="C35" i="10"/>
  <c r="D35" i="10"/>
  <c r="E35" i="10"/>
  <c r="C36" i="10"/>
  <c r="D36" i="10"/>
  <c r="E36" i="10"/>
  <c r="C37" i="10"/>
  <c r="D37" i="10"/>
  <c r="E37" i="10"/>
  <c r="F37" i="10" s="1"/>
  <c r="G37" i="10" s="1"/>
  <c r="D29" i="10"/>
  <c r="E29" i="10"/>
  <c r="C29" i="10"/>
  <c r="C21" i="10"/>
  <c r="D21" i="10"/>
  <c r="E21" i="10"/>
  <c r="C22" i="10"/>
  <c r="D22" i="10"/>
  <c r="E22" i="10"/>
  <c r="C23" i="10"/>
  <c r="D23" i="10"/>
  <c r="E23" i="10"/>
  <c r="C24" i="10"/>
  <c r="D24" i="10"/>
  <c r="E24" i="10"/>
  <c r="C25" i="10"/>
  <c r="D25" i="10"/>
  <c r="E25" i="10"/>
  <c r="C26" i="10"/>
  <c r="D26" i="10"/>
  <c r="E26" i="10"/>
  <c r="C27" i="10"/>
  <c r="D27" i="10"/>
  <c r="E27" i="10"/>
  <c r="C28" i="10"/>
  <c r="D28" i="10"/>
  <c r="E28" i="10"/>
  <c r="F28" i="10" s="1"/>
  <c r="G28" i="10" s="1"/>
  <c r="D20" i="10"/>
  <c r="E20" i="10"/>
  <c r="C20" i="10"/>
  <c r="C12" i="10"/>
  <c r="D12" i="10"/>
  <c r="E12" i="10"/>
  <c r="C13" i="10"/>
  <c r="D13" i="10"/>
  <c r="E13" i="10"/>
  <c r="C14" i="10"/>
  <c r="D14" i="10"/>
  <c r="E14" i="10"/>
  <c r="C15" i="10"/>
  <c r="D15" i="10"/>
  <c r="E15" i="10"/>
  <c r="C16" i="10"/>
  <c r="D16" i="10"/>
  <c r="E16" i="10"/>
  <c r="C17" i="10"/>
  <c r="D17" i="10"/>
  <c r="E17" i="10"/>
  <c r="C18" i="10"/>
  <c r="D18" i="10"/>
  <c r="E18" i="10"/>
  <c r="C19" i="10"/>
  <c r="D19" i="10"/>
  <c r="E19" i="10"/>
  <c r="F19" i="10" s="1"/>
  <c r="G19" i="10" s="1"/>
  <c r="D11" i="10"/>
  <c r="E11" i="10"/>
  <c r="C11" i="10"/>
  <c r="C4" i="10"/>
  <c r="D4" i="10"/>
  <c r="E4" i="10"/>
  <c r="C5" i="10"/>
  <c r="D5" i="10"/>
  <c r="E5" i="10"/>
  <c r="C6" i="10"/>
  <c r="D6" i="10"/>
  <c r="E6" i="10"/>
  <c r="C7" i="10"/>
  <c r="D7" i="10"/>
  <c r="E7" i="10"/>
  <c r="C8" i="10"/>
  <c r="D8" i="10"/>
  <c r="E8" i="10"/>
  <c r="C9" i="10"/>
  <c r="D9" i="10"/>
  <c r="E9" i="10"/>
  <c r="F9" i="10" s="1"/>
  <c r="G9" i="10" s="1"/>
  <c r="C10" i="10"/>
  <c r="D10" i="10"/>
  <c r="E10" i="10"/>
  <c r="F10" i="10" s="1"/>
  <c r="G10" i="10" s="1"/>
  <c r="C3" i="10"/>
  <c r="D3" i="10"/>
  <c r="E3" i="10"/>
  <c r="E2" i="10"/>
  <c r="D2" i="10"/>
  <c r="C2" i="10"/>
  <c r="C77" i="11" l="1"/>
  <c r="AB24" i="6"/>
  <c r="AC24" i="6"/>
  <c r="Q45" i="2"/>
  <c r="R45" i="2" s="1"/>
  <c r="N46" i="4"/>
  <c r="O46" i="6"/>
  <c r="Q177" i="2"/>
  <c r="R177" i="2" s="1"/>
  <c r="N178" i="4"/>
  <c r="O178" i="6"/>
  <c r="Q133" i="2"/>
  <c r="R133" i="2" s="1"/>
  <c r="N134" i="4"/>
  <c r="O134" i="6"/>
  <c r="D52" i="13"/>
  <c r="E52" i="13" s="1"/>
  <c r="Q243" i="2"/>
  <c r="R243" i="2" s="1"/>
  <c r="N244" i="4"/>
  <c r="N244" i="22"/>
  <c r="O244" i="6"/>
  <c r="N244" i="20"/>
  <c r="Q67" i="2"/>
  <c r="R67" i="2" s="1"/>
  <c r="N68" i="4"/>
  <c r="O68" i="6"/>
  <c r="Q199" i="2"/>
  <c r="R199" i="2" s="1"/>
  <c r="O200" i="6"/>
  <c r="N200" i="4"/>
  <c r="N156" i="4"/>
  <c r="O156" i="6"/>
  <c r="Q155" i="2"/>
  <c r="R155" i="2" s="1"/>
  <c r="Q111" i="2"/>
  <c r="R111" i="2" s="1"/>
  <c r="O112" i="6"/>
  <c r="N112" i="4"/>
  <c r="Q287" i="2"/>
  <c r="R287" i="2" s="1"/>
  <c r="O288" i="6"/>
  <c r="N288" i="20"/>
  <c r="N288" i="4"/>
  <c r="N288" i="22"/>
  <c r="D104" i="13"/>
  <c r="Q331" i="2"/>
  <c r="R331" i="2" s="1"/>
  <c r="N332" i="4"/>
  <c r="N332" i="22"/>
  <c r="O332" i="6"/>
  <c r="N332" i="20"/>
  <c r="Q89" i="2"/>
  <c r="R89" i="2" s="1"/>
  <c r="N90" i="4"/>
  <c r="O90" i="6"/>
  <c r="J78" i="13"/>
  <c r="K78" i="13" s="1"/>
  <c r="J208" i="13"/>
  <c r="K208" i="13" s="1"/>
  <c r="N222" i="20"/>
  <c r="N222" i="4"/>
  <c r="N222" i="22"/>
  <c r="O222" i="6"/>
  <c r="Q221" i="2"/>
  <c r="R221" i="2" s="1"/>
  <c r="N24" i="4"/>
  <c r="Q23" i="2"/>
  <c r="R23" i="2" s="1"/>
  <c r="O24" i="6"/>
  <c r="N266" i="4"/>
  <c r="N266" i="22"/>
  <c r="Q265" i="2"/>
  <c r="R265" i="2" s="1"/>
  <c r="O266" i="6"/>
  <c r="N266" i="20"/>
  <c r="J182" i="13"/>
  <c r="N310" i="20"/>
  <c r="N310" i="4"/>
  <c r="N310" i="22"/>
  <c r="Q309" i="2"/>
  <c r="R309" i="2" s="1"/>
  <c r="O310" i="6"/>
  <c r="D156" i="13"/>
  <c r="E156" i="13" s="1"/>
  <c r="C55" i="12"/>
  <c r="D55" i="12"/>
  <c r="C46" i="12"/>
  <c r="D46" i="12"/>
  <c r="C37" i="12"/>
  <c r="E37" i="12" s="1"/>
  <c r="D37" i="12"/>
  <c r="C28" i="12"/>
  <c r="D28" i="12"/>
  <c r="C19" i="12"/>
  <c r="D19" i="12"/>
  <c r="C10" i="12"/>
  <c r="D10" i="12"/>
  <c r="B77" i="19"/>
  <c r="C77" i="19"/>
  <c r="D77" i="19"/>
  <c r="E77" i="19"/>
  <c r="F77" i="19"/>
  <c r="G77" i="19"/>
  <c r="H77" i="19"/>
  <c r="I77" i="19"/>
  <c r="J77" i="19"/>
  <c r="K77" i="19"/>
  <c r="L77" i="19"/>
  <c r="M77" i="19"/>
  <c r="B51" i="19"/>
  <c r="C51" i="19"/>
  <c r="D51" i="19"/>
  <c r="E51" i="19"/>
  <c r="F51" i="19"/>
  <c r="G51" i="19"/>
  <c r="O51" i="19" s="1"/>
  <c r="P51" i="19" s="1"/>
  <c r="H51" i="19"/>
  <c r="I51" i="19"/>
  <c r="J51" i="19"/>
  <c r="K51" i="19"/>
  <c r="L51" i="19"/>
  <c r="M51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B77" i="18"/>
  <c r="C77" i="18"/>
  <c r="D77" i="18"/>
  <c r="E77" i="18"/>
  <c r="F77" i="18"/>
  <c r="G77" i="18"/>
  <c r="H77" i="18"/>
  <c r="I77" i="18"/>
  <c r="B51" i="18"/>
  <c r="C51" i="18"/>
  <c r="D51" i="18"/>
  <c r="E51" i="18"/>
  <c r="F51" i="18"/>
  <c r="G51" i="18"/>
  <c r="H51" i="18"/>
  <c r="I51" i="18"/>
  <c r="B25" i="18"/>
  <c r="C25" i="18"/>
  <c r="D25" i="18"/>
  <c r="E25" i="18"/>
  <c r="F25" i="18"/>
  <c r="G25" i="18"/>
  <c r="H25" i="18"/>
  <c r="I25" i="18"/>
  <c r="J77" i="11"/>
  <c r="H77" i="11"/>
  <c r="F77" i="11"/>
  <c r="D77" i="11"/>
  <c r="B77" i="11"/>
  <c r="E77" i="11"/>
  <c r="G77" i="11"/>
  <c r="I77" i="11"/>
  <c r="K77" i="11"/>
  <c r="B51" i="11"/>
  <c r="C51" i="11"/>
  <c r="D51" i="11"/>
  <c r="E51" i="11"/>
  <c r="F51" i="11"/>
  <c r="G51" i="11"/>
  <c r="H51" i="11"/>
  <c r="I51" i="11"/>
  <c r="J51" i="11"/>
  <c r="K51" i="11"/>
  <c r="B25" i="11"/>
  <c r="C25" i="11"/>
  <c r="D25" i="11"/>
  <c r="E25" i="11"/>
  <c r="F25" i="11"/>
  <c r="G25" i="11"/>
  <c r="H25" i="11"/>
  <c r="I25" i="11"/>
  <c r="J25" i="11"/>
  <c r="K25" i="11"/>
  <c r="E332" i="22"/>
  <c r="D332" i="22"/>
  <c r="C332" i="22"/>
  <c r="B332" i="22"/>
  <c r="A332" i="22"/>
  <c r="D331" i="22"/>
  <c r="C331" i="22"/>
  <c r="B331" i="22"/>
  <c r="A331" i="22"/>
  <c r="D330" i="22"/>
  <c r="C330" i="22"/>
  <c r="B330" i="22"/>
  <c r="A330" i="22"/>
  <c r="D329" i="22"/>
  <c r="C329" i="22"/>
  <c r="B329" i="22"/>
  <c r="A329" i="22"/>
  <c r="D328" i="22"/>
  <c r="C328" i="22"/>
  <c r="B328" i="22"/>
  <c r="A328" i="22"/>
  <c r="D327" i="22"/>
  <c r="C327" i="22"/>
  <c r="B327" i="22"/>
  <c r="A327" i="22"/>
  <c r="D326" i="22"/>
  <c r="C326" i="22"/>
  <c r="B326" i="22"/>
  <c r="A326" i="22"/>
  <c r="D325" i="22"/>
  <c r="C325" i="22"/>
  <c r="B325" i="22"/>
  <c r="A325" i="22"/>
  <c r="D324" i="22"/>
  <c r="C324" i="22"/>
  <c r="B324" i="22"/>
  <c r="A324" i="22"/>
  <c r="D323" i="22"/>
  <c r="C323" i="22"/>
  <c r="B323" i="22"/>
  <c r="A323" i="22"/>
  <c r="D322" i="22"/>
  <c r="C322" i="22"/>
  <c r="B322" i="22"/>
  <c r="A322" i="22"/>
  <c r="D321" i="22"/>
  <c r="C321" i="22"/>
  <c r="B321" i="22"/>
  <c r="A321" i="22"/>
  <c r="D320" i="22"/>
  <c r="C320" i="22"/>
  <c r="B320" i="22"/>
  <c r="A320" i="22"/>
  <c r="D319" i="22"/>
  <c r="C319" i="22"/>
  <c r="B319" i="22"/>
  <c r="A319" i="22"/>
  <c r="D318" i="22"/>
  <c r="C318" i="22"/>
  <c r="B318" i="22"/>
  <c r="A318" i="22"/>
  <c r="D317" i="22"/>
  <c r="C317" i="22"/>
  <c r="B317" i="22"/>
  <c r="A317" i="22"/>
  <c r="D316" i="22"/>
  <c r="C316" i="22"/>
  <c r="B316" i="22"/>
  <c r="A316" i="22"/>
  <c r="D315" i="22"/>
  <c r="C315" i="22"/>
  <c r="B315" i="22"/>
  <c r="A315" i="22"/>
  <c r="D314" i="22"/>
  <c r="C314" i="22"/>
  <c r="B314" i="22"/>
  <c r="A314" i="22"/>
  <c r="D313" i="22"/>
  <c r="C313" i="22"/>
  <c r="B313" i="22"/>
  <c r="A313" i="22"/>
  <c r="D312" i="22"/>
  <c r="C312" i="22"/>
  <c r="B312" i="22"/>
  <c r="A312" i="22"/>
  <c r="D311" i="22"/>
  <c r="C311" i="22"/>
  <c r="B311" i="22"/>
  <c r="A311" i="22"/>
  <c r="E310" i="22"/>
  <c r="D310" i="22"/>
  <c r="C310" i="22"/>
  <c r="B310" i="22"/>
  <c r="A310" i="22"/>
  <c r="D309" i="22"/>
  <c r="C309" i="22"/>
  <c r="B309" i="22"/>
  <c r="A309" i="22"/>
  <c r="D308" i="22"/>
  <c r="C308" i="22"/>
  <c r="B308" i="22"/>
  <c r="A308" i="22"/>
  <c r="D307" i="22"/>
  <c r="C307" i="22"/>
  <c r="B307" i="22"/>
  <c r="A307" i="22"/>
  <c r="D306" i="22"/>
  <c r="C306" i="22"/>
  <c r="B306" i="22"/>
  <c r="A306" i="22"/>
  <c r="D305" i="22"/>
  <c r="C305" i="22"/>
  <c r="B305" i="22"/>
  <c r="A305" i="22"/>
  <c r="D304" i="22"/>
  <c r="C304" i="22"/>
  <c r="B304" i="22"/>
  <c r="A304" i="22"/>
  <c r="D303" i="22"/>
  <c r="C303" i="22"/>
  <c r="B303" i="22"/>
  <c r="A303" i="22"/>
  <c r="D302" i="22"/>
  <c r="C302" i="22"/>
  <c r="B302" i="22"/>
  <c r="A302" i="22"/>
  <c r="D301" i="22"/>
  <c r="C301" i="22"/>
  <c r="B301" i="22"/>
  <c r="A301" i="22"/>
  <c r="D300" i="22"/>
  <c r="C300" i="22"/>
  <c r="B300" i="22"/>
  <c r="A300" i="22"/>
  <c r="D299" i="22"/>
  <c r="C299" i="22"/>
  <c r="B299" i="22"/>
  <c r="A299" i="22"/>
  <c r="D298" i="22"/>
  <c r="C298" i="22"/>
  <c r="B298" i="22"/>
  <c r="A298" i="22"/>
  <c r="D297" i="22"/>
  <c r="C297" i="22"/>
  <c r="B297" i="22"/>
  <c r="A297" i="22"/>
  <c r="D296" i="22"/>
  <c r="C296" i="22"/>
  <c r="B296" i="22"/>
  <c r="A296" i="22"/>
  <c r="D295" i="22"/>
  <c r="C295" i="22"/>
  <c r="B295" i="22"/>
  <c r="A295" i="22"/>
  <c r="D294" i="22"/>
  <c r="C294" i="22"/>
  <c r="B294" i="22"/>
  <c r="A294" i="22"/>
  <c r="D293" i="22"/>
  <c r="C293" i="22"/>
  <c r="B293" i="22"/>
  <c r="A293" i="22"/>
  <c r="D292" i="22"/>
  <c r="C292" i="22"/>
  <c r="B292" i="22"/>
  <c r="A292" i="22"/>
  <c r="D291" i="22"/>
  <c r="C291" i="22"/>
  <c r="B291" i="22"/>
  <c r="A291" i="22"/>
  <c r="D290" i="22"/>
  <c r="C290" i="22"/>
  <c r="B290" i="22"/>
  <c r="A290" i="22"/>
  <c r="D289" i="22"/>
  <c r="C289" i="22"/>
  <c r="B289" i="22"/>
  <c r="A289" i="22"/>
  <c r="E288" i="22"/>
  <c r="D288" i="22"/>
  <c r="C288" i="22"/>
  <c r="B288" i="22"/>
  <c r="A288" i="22"/>
  <c r="D287" i="22"/>
  <c r="C287" i="22"/>
  <c r="B287" i="22"/>
  <c r="A287" i="22"/>
  <c r="D286" i="22"/>
  <c r="C286" i="22"/>
  <c r="B286" i="22"/>
  <c r="A286" i="22"/>
  <c r="D285" i="22"/>
  <c r="C285" i="22"/>
  <c r="B285" i="22"/>
  <c r="A285" i="22"/>
  <c r="D284" i="22"/>
  <c r="C284" i="22"/>
  <c r="B284" i="22"/>
  <c r="A284" i="22"/>
  <c r="D283" i="22"/>
  <c r="C283" i="22"/>
  <c r="B283" i="22"/>
  <c r="A283" i="22"/>
  <c r="D282" i="22"/>
  <c r="C282" i="22"/>
  <c r="B282" i="22"/>
  <c r="A282" i="22"/>
  <c r="D281" i="22"/>
  <c r="C281" i="22"/>
  <c r="B281" i="22"/>
  <c r="A281" i="22"/>
  <c r="D280" i="22"/>
  <c r="C280" i="22"/>
  <c r="B280" i="22"/>
  <c r="A280" i="22"/>
  <c r="D279" i="22"/>
  <c r="C279" i="22"/>
  <c r="B279" i="22"/>
  <c r="A279" i="22"/>
  <c r="D278" i="22"/>
  <c r="C278" i="22"/>
  <c r="B278" i="22"/>
  <c r="A278" i="22"/>
  <c r="D277" i="22"/>
  <c r="C277" i="22"/>
  <c r="B277" i="22"/>
  <c r="A277" i="22"/>
  <c r="D276" i="22"/>
  <c r="C276" i="22"/>
  <c r="B276" i="22"/>
  <c r="A276" i="22"/>
  <c r="D275" i="22"/>
  <c r="C275" i="22"/>
  <c r="B275" i="22"/>
  <c r="A275" i="22"/>
  <c r="D274" i="22"/>
  <c r="C274" i="22"/>
  <c r="B274" i="22"/>
  <c r="A274" i="22"/>
  <c r="D273" i="22"/>
  <c r="C273" i="22"/>
  <c r="B273" i="22"/>
  <c r="A273" i="22"/>
  <c r="D272" i="22"/>
  <c r="C272" i="22"/>
  <c r="B272" i="22"/>
  <c r="A272" i="22"/>
  <c r="D271" i="22"/>
  <c r="C271" i="22"/>
  <c r="B271" i="22"/>
  <c r="A271" i="22"/>
  <c r="D270" i="22"/>
  <c r="C270" i="22"/>
  <c r="B270" i="22"/>
  <c r="A270" i="22"/>
  <c r="D269" i="22"/>
  <c r="C269" i="22"/>
  <c r="B269" i="22"/>
  <c r="A269" i="22"/>
  <c r="D268" i="22"/>
  <c r="C268" i="22"/>
  <c r="B268" i="22"/>
  <c r="A268" i="22"/>
  <c r="D267" i="22"/>
  <c r="C267" i="22"/>
  <c r="B267" i="22"/>
  <c r="A267" i="22"/>
  <c r="E266" i="22"/>
  <c r="D266" i="22"/>
  <c r="C266" i="22"/>
  <c r="B266" i="22"/>
  <c r="A266" i="22"/>
  <c r="D265" i="22"/>
  <c r="C265" i="22"/>
  <c r="B265" i="22"/>
  <c r="A265" i="22"/>
  <c r="D264" i="22"/>
  <c r="C264" i="22"/>
  <c r="B264" i="22"/>
  <c r="A264" i="22"/>
  <c r="D263" i="22"/>
  <c r="C263" i="22"/>
  <c r="B263" i="22"/>
  <c r="A263" i="22"/>
  <c r="D262" i="22"/>
  <c r="C262" i="22"/>
  <c r="B262" i="22"/>
  <c r="A262" i="22"/>
  <c r="D261" i="22"/>
  <c r="C261" i="22"/>
  <c r="B261" i="22"/>
  <c r="A261" i="22"/>
  <c r="D260" i="22"/>
  <c r="C260" i="22"/>
  <c r="B260" i="22"/>
  <c r="A260" i="22"/>
  <c r="D259" i="22"/>
  <c r="C259" i="22"/>
  <c r="B259" i="22"/>
  <c r="A259" i="22"/>
  <c r="D258" i="22"/>
  <c r="C258" i="22"/>
  <c r="B258" i="22"/>
  <c r="A258" i="22"/>
  <c r="D257" i="22"/>
  <c r="C257" i="22"/>
  <c r="B257" i="22"/>
  <c r="A257" i="22"/>
  <c r="D256" i="22"/>
  <c r="C256" i="22"/>
  <c r="B256" i="22"/>
  <c r="A256" i="22"/>
  <c r="D255" i="22"/>
  <c r="C255" i="22"/>
  <c r="B255" i="22"/>
  <c r="A255" i="22"/>
  <c r="D254" i="22"/>
  <c r="C254" i="22"/>
  <c r="B254" i="22"/>
  <c r="A254" i="22"/>
  <c r="D253" i="22"/>
  <c r="C253" i="22"/>
  <c r="B253" i="22"/>
  <c r="A253" i="22"/>
  <c r="D252" i="22"/>
  <c r="C252" i="22"/>
  <c r="B252" i="22"/>
  <c r="A252" i="22"/>
  <c r="D251" i="22"/>
  <c r="C251" i="22"/>
  <c r="B251" i="22"/>
  <c r="A251" i="22"/>
  <c r="D250" i="22"/>
  <c r="C250" i="22"/>
  <c r="B250" i="22"/>
  <c r="A250" i="22"/>
  <c r="D249" i="22"/>
  <c r="C249" i="22"/>
  <c r="B249" i="22"/>
  <c r="A249" i="22"/>
  <c r="D248" i="22"/>
  <c r="C248" i="22"/>
  <c r="B248" i="22"/>
  <c r="A248" i="22"/>
  <c r="D247" i="22"/>
  <c r="C247" i="22"/>
  <c r="B247" i="22"/>
  <c r="A247" i="22"/>
  <c r="D246" i="22"/>
  <c r="C246" i="22"/>
  <c r="B246" i="22"/>
  <c r="A246" i="22"/>
  <c r="D245" i="22"/>
  <c r="C245" i="22"/>
  <c r="B245" i="22"/>
  <c r="A245" i="22"/>
  <c r="E244" i="22"/>
  <c r="D244" i="22"/>
  <c r="C244" i="22"/>
  <c r="B244" i="22"/>
  <c r="A244" i="22"/>
  <c r="D243" i="22"/>
  <c r="C243" i="22"/>
  <c r="B243" i="22"/>
  <c r="A243" i="22"/>
  <c r="D242" i="22"/>
  <c r="C242" i="22"/>
  <c r="B242" i="22"/>
  <c r="A242" i="22"/>
  <c r="D241" i="22"/>
  <c r="C241" i="22"/>
  <c r="B241" i="22"/>
  <c r="A241" i="22"/>
  <c r="D240" i="22"/>
  <c r="C240" i="22"/>
  <c r="B240" i="22"/>
  <c r="A240" i="22"/>
  <c r="D239" i="22"/>
  <c r="C239" i="22"/>
  <c r="B239" i="22"/>
  <c r="A239" i="22"/>
  <c r="D238" i="22"/>
  <c r="C238" i="22"/>
  <c r="B238" i="22"/>
  <c r="A238" i="22"/>
  <c r="D237" i="22"/>
  <c r="C237" i="22"/>
  <c r="B237" i="22"/>
  <c r="A237" i="22"/>
  <c r="D236" i="22"/>
  <c r="C236" i="22"/>
  <c r="B236" i="22"/>
  <c r="A236" i="22"/>
  <c r="D235" i="22"/>
  <c r="C235" i="22"/>
  <c r="B235" i="22"/>
  <c r="A235" i="22"/>
  <c r="D234" i="22"/>
  <c r="C234" i="22"/>
  <c r="B234" i="22"/>
  <c r="A234" i="22"/>
  <c r="D233" i="22"/>
  <c r="C233" i="22"/>
  <c r="B233" i="22"/>
  <c r="A233" i="22"/>
  <c r="D232" i="22"/>
  <c r="C232" i="22"/>
  <c r="B232" i="22"/>
  <c r="A232" i="22"/>
  <c r="D231" i="22"/>
  <c r="C231" i="22"/>
  <c r="B231" i="22"/>
  <c r="A231" i="22"/>
  <c r="D230" i="22"/>
  <c r="C230" i="22"/>
  <c r="B230" i="22"/>
  <c r="A230" i="22"/>
  <c r="D229" i="22"/>
  <c r="C229" i="22"/>
  <c r="B229" i="22"/>
  <c r="A229" i="22"/>
  <c r="D228" i="22"/>
  <c r="C228" i="22"/>
  <c r="B228" i="22"/>
  <c r="A228" i="22"/>
  <c r="D227" i="22"/>
  <c r="C227" i="22"/>
  <c r="B227" i="22"/>
  <c r="A227" i="22"/>
  <c r="D226" i="22"/>
  <c r="C226" i="22"/>
  <c r="B226" i="22"/>
  <c r="A226" i="22"/>
  <c r="D225" i="22"/>
  <c r="C225" i="22"/>
  <c r="B225" i="22"/>
  <c r="A225" i="22"/>
  <c r="D224" i="22"/>
  <c r="C224" i="22"/>
  <c r="B224" i="22"/>
  <c r="A224" i="22"/>
  <c r="D223" i="22"/>
  <c r="C223" i="22"/>
  <c r="B223" i="22"/>
  <c r="A223" i="22"/>
  <c r="E222" i="22"/>
  <c r="D222" i="22"/>
  <c r="C222" i="22"/>
  <c r="B222" i="22"/>
  <c r="A222" i="22"/>
  <c r="D221" i="22"/>
  <c r="C221" i="22"/>
  <c r="B221" i="22"/>
  <c r="A221" i="22"/>
  <c r="D220" i="22"/>
  <c r="C220" i="22"/>
  <c r="B220" i="22"/>
  <c r="A220" i="22"/>
  <c r="D219" i="22"/>
  <c r="C219" i="22"/>
  <c r="B219" i="22"/>
  <c r="A219" i="22"/>
  <c r="D218" i="22"/>
  <c r="C218" i="22"/>
  <c r="B218" i="22"/>
  <c r="A218" i="22"/>
  <c r="D217" i="22"/>
  <c r="C217" i="22"/>
  <c r="B217" i="22"/>
  <c r="A217" i="22"/>
  <c r="D216" i="22"/>
  <c r="C216" i="22"/>
  <c r="B216" i="22"/>
  <c r="A216" i="22"/>
  <c r="D215" i="22"/>
  <c r="C215" i="22"/>
  <c r="B215" i="22"/>
  <c r="A215" i="22"/>
  <c r="D214" i="22"/>
  <c r="C214" i="22"/>
  <c r="B214" i="22"/>
  <c r="A214" i="22"/>
  <c r="D213" i="22"/>
  <c r="C213" i="22"/>
  <c r="B213" i="22"/>
  <c r="A213" i="22"/>
  <c r="D212" i="22"/>
  <c r="C212" i="22"/>
  <c r="B212" i="22"/>
  <c r="A212" i="22"/>
  <c r="D211" i="22"/>
  <c r="C211" i="22"/>
  <c r="B211" i="22"/>
  <c r="A211" i="22"/>
  <c r="D210" i="22"/>
  <c r="C210" i="22"/>
  <c r="B210" i="22"/>
  <c r="A210" i="22"/>
  <c r="D209" i="22"/>
  <c r="C209" i="22"/>
  <c r="B209" i="22"/>
  <c r="A209" i="22"/>
  <c r="D208" i="22"/>
  <c r="C208" i="22"/>
  <c r="B208" i="22"/>
  <c r="A208" i="22"/>
  <c r="D207" i="22"/>
  <c r="C207" i="22"/>
  <c r="B207" i="22"/>
  <c r="A207" i="22"/>
  <c r="D206" i="22"/>
  <c r="C206" i="22"/>
  <c r="B206" i="22"/>
  <c r="A206" i="22"/>
  <c r="D205" i="22"/>
  <c r="C205" i="22"/>
  <c r="B205" i="22"/>
  <c r="A205" i="22"/>
  <c r="D204" i="22"/>
  <c r="C204" i="22"/>
  <c r="B204" i="22"/>
  <c r="A204" i="22"/>
  <c r="D203" i="22"/>
  <c r="C203" i="22"/>
  <c r="B203" i="22"/>
  <c r="A203" i="22"/>
  <c r="D202" i="22"/>
  <c r="C202" i="22"/>
  <c r="B202" i="22"/>
  <c r="A202" i="22"/>
  <c r="D201" i="22"/>
  <c r="C201" i="22"/>
  <c r="B201" i="22"/>
  <c r="A201" i="22"/>
  <c r="E200" i="22"/>
  <c r="D200" i="22"/>
  <c r="C200" i="22"/>
  <c r="B200" i="22"/>
  <c r="A200" i="22"/>
  <c r="D199" i="22"/>
  <c r="C199" i="22"/>
  <c r="B199" i="22"/>
  <c r="A199" i="22"/>
  <c r="D198" i="22"/>
  <c r="C198" i="22"/>
  <c r="B198" i="22"/>
  <c r="A198" i="22"/>
  <c r="D197" i="22"/>
  <c r="C197" i="22"/>
  <c r="B197" i="22"/>
  <c r="A197" i="22"/>
  <c r="D196" i="22"/>
  <c r="C196" i="22"/>
  <c r="B196" i="22"/>
  <c r="A196" i="22"/>
  <c r="D195" i="22"/>
  <c r="C195" i="22"/>
  <c r="B195" i="22"/>
  <c r="A195" i="22"/>
  <c r="D194" i="22"/>
  <c r="C194" i="22"/>
  <c r="B194" i="22"/>
  <c r="A194" i="22"/>
  <c r="D193" i="22"/>
  <c r="C193" i="22"/>
  <c r="B193" i="22"/>
  <c r="A193" i="22"/>
  <c r="D192" i="22"/>
  <c r="C192" i="22"/>
  <c r="B192" i="22"/>
  <c r="A192" i="22"/>
  <c r="D191" i="22"/>
  <c r="C191" i="22"/>
  <c r="B191" i="22"/>
  <c r="A191" i="22"/>
  <c r="D190" i="22"/>
  <c r="C190" i="22"/>
  <c r="B190" i="22"/>
  <c r="A190" i="22"/>
  <c r="D189" i="22"/>
  <c r="C189" i="22"/>
  <c r="B189" i="22"/>
  <c r="A189" i="22"/>
  <c r="D188" i="22"/>
  <c r="C188" i="22"/>
  <c r="B188" i="22"/>
  <c r="A188" i="22"/>
  <c r="D187" i="22"/>
  <c r="C187" i="22"/>
  <c r="B187" i="22"/>
  <c r="A187" i="22"/>
  <c r="D186" i="22"/>
  <c r="C186" i="22"/>
  <c r="B186" i="22"/>
  <c r="A186" i="22"/>
  <c r="D185" i="22"/>
  <c r="C185" i="22"/>
  <c r="B185" i="22"/>
  <c r="A185" i="22"/>
  <c r="D184" i="22"/>
  <c r="C184" i="22"/>
  <c r="B184" i="22"/>
  <c r="A184" i="22"/>
  <c r="D183" i="22"/>
  <c r="C183" i="22"/>
  <c r="B183" i="22"/>
  <c r="A183" i="22"/>
  <c r="D182" i="22"/>
  <c r="C182" i="22"/>
  <c r="B182" i="22"/>
  <c r="A182" i="22"/>
  <c r="D181" i="22"/>
  <c r="C181" i="22"/>
  <c r="B181" i="22"/>
  <c r="A181" i="22"/>
  <c r="D180" i="22"/>
  <c r="C180" i="22"/>
  <c r="B180" i="22"/>
  <c r="A180" i="22"/>
  <c r="D179" i="22"/>
  <c r="C179" i="22"/>
  <c r="B179" i="22"/>
  <c r="A179" i="22"/>
  <c r="E178" i="22"/>
  <c r="D178" i="22"/>
  <c r="C178" i="22"/>
  <c r="B178" i="22"/>
  <c r="A178" i="22"/>
  <c r="D177" i="22"/>
  <c r="C177" i="22"/>
  <c r="B177" i="22"/>
  <c r="A177" i="22"/>
  <c r="D176" i="22"/>
  <c r="C176" i="22"/>
  <c r="B176" i="22"/>
  <c r="A176" i="22"/>
  <c r="D175" i="22"/>
  <c r="C175" i="22"/>
  <c r="B175" i="22"/>
  <c r="A175" i="22"/>
  <c r="D174" i="22"/>
  <c r="C174" i="22"/>
  <c r="B174" i="22"/>
  <c r="A174" i="22"/>
  <c r="D173" i="22"/>
  <c r="C173" i="22"/>
  <c r="B173" i="22"/>
  <c r="A173" i="22"/>
  <c r="D172" i="22"/>
  <c r="C172" i="22"/>
  <c r="B172" i="22"/>
  <c r="A172" i="22"/>
  <c r="D171" i="22"/>
  <c r="C171" i="22"/>
  <c r="B171" i="22"/>
  <c r="A171" i="22"/>
  <c r="D170" i="22"/>
  <c r="C170" i="22"/>
  <c r="B170" i="22"/>
  <c r="A170" i="22"/>
  <c r="D169" i="22"/>
  <c r="C169" i="22"/>
  <c r="B169" i="22"/>
  <c r="A169" i="22"/>
  <c r="D168" i="22"/>
  <c r="C168" i="22"/>
  <c r="B168" i="22"/>
  <c r="A168" i="22"/>
  <c r="D167" i="22"/>
  <c r="C167" i="22"/>
  <c r="B167" i="22"/>
  <c r="A167" i="22"/>
  <c r="D166" i="22"/>
  <c r="C166" i="22"/>
  <c r="B166" i="22"/>
  <c r="A166" i="22"/>
  <c r="D165" i="22"/>
  <c r="C165" i="22"/>
  <c r="B165" i="22"/>
  <c r="A165" i="22"/>
  <c r="D164" i="22"/>
  <c r="C164" i="22"/>
  <c r="B164" i="22"/>
  <c r="A164" i="22"/>
  <c r="D163" i="22"/>
  <c r="C163" i="22"/>
  <c r="B163" i="22"/>
  <c r="A163" i="22"/>
  <c r="D162" i="22"/>
  <c r="C162" i="22"/>
  <c r="B162" i="22"/>
  <c r="A162" i="22"/>
  <c r="D161" i="22"/>
  <c r="C161" i="22"/>
  <c r="B161" i="22"/>
  <c r="A161" i="22"/>
  <c r="D160" i="22"/>
  <c r="C160" i="22"/>
  <c r="B160" i="22"/>
  <c r="A160" i="22"/>
  <c r="D159" i="22"/>
  <c r="C159" i="22"/>
  <c r="B159" i="22"/>
  <c r="A159" i="22"/>
  <c r="D158" i="22"/>
  <c r="C158" i="22"/>
  <c r="B158" i="22"/>
  <c r="A158" i="22"/>
  <c r="D157" i="22"/>
  <c r="C157" i="22"/>
  <c r="B157" i="22"/>
  <c r="A157" i="22"/>
  <c r="E156" i="22"/>
  <c r="D156" i="22"/>
  <c r="C156" i="22"/>
  <c r="B156" i="22"/>
  <c r="A156" i="22"/>
  <c r="D155" i="22"/>
  <c r="C155" i="22"/>
  <c r="B155" i="22"/>
  <c r="A155" i="22"/>
  <c r="D154" i="22"/>
  <c r="C154" i="22"/>
  <c r="B154" i="22"/>
  <c r="A154" i="22"/>
  <c r="D153" i="22"/>
  <c r="C153" i="22"/>
  <c r="B153" i="22"/>
  <c r="A153" i="22"/>
  <c r="D152" i="22"/>
  <c r="C152" i="22"/>
  <c r="B152" i="22"/>
  <c r="A152" i="22"/>
  <c r="D151" i="22"/>
  <c r="C151" i="22"/>
  <c r="B151" i="22"/>
  <c r="A151" i="22"/>
  <c r="D150" i="22"/>
  <c r="C150" i="22"/>
  <c r="B150" i="22"/>
  <c r="A150" i="22"/>
  <c r="D149" i="22"/>
  <c r="C149" i="22"/>
  <c r="B149" i="22"/>
  <c r="A149" i="22"/>
  <c r="D148" i="22"/>
  <c r="C148" i="22"/>
  <c r="B148" i="22"/>
  <c r="A148" i="22"/>
  <c r="D147" i="22"/>
  <c r="C147" i="22"/>
  <c r="B147" i="22"/>
  <c r="A147" i="22"/>
  <c r="D146" i="22"/>
  <c r="C146" i="22"/>
  <c r="B146" i="22"/>
  <c r="A146" i="22"/>
  <c r="D145" i="22"/>
  <c r="C145" i="22"/>
  <c r="B145" i="22"/>
  <c r="A145" i="22"/>
  <c r="D144" i="22"/>
  <c r="C144" i="22"/>
  <c r="B144" i="22"/>
  <c r="A144" i="22"/>
  <c r="D143" i="22"/>
  <c r="C143" i="22"/>
  <c r="B143" i="22"/>
  <c r="A143" i="22"/>
  <c r="D142" i="22"/>
  <c r="C142" i="22"/>
  <c r="B142" i="22"/>
  <c r="A142" i="22"/>
  <c r="D141" i="22"/>
  <c r="C141" i="22"/>
  <c r="B141" i="22"/>
  <c r="A141" i="22"/>
  <c r="D140" i="22"/>
  <c r="C140" i="22"/>
  <c r="B140" i="22"/>
  <c r="A140" i="22"/>
  <c r="D139" i="22"/>
  <c r="C139" i="22"/>
  <c r="B139" i="22"/>
  <c r="A139" i="22"/>
  <c r="D138" i="22"/>
  <c r="C138" i="22"/>
  <c r="B138" i="22"/>
  <c r="A138" i="22"/>
  <c r="D137" i="22"/>
  <c r="C137" i="22"/>
  <c r="B137" i="22"/>
  <c r="A137" i="22"/>
  <c r="D136" i="22"/>
  <c r="C136" i="22"/>
  <c r="B136" i="22"/>
  <c r="A136" i="22"/>
  <c r="D135" i="22"/>
  <c r="C135" i="22"/>
  <c r="B135" i="22"/>
  <c r="A135" i="22"/>
  <c r="E134" i="22"/>
  <c r="D134" i="22"/>
  <c r="C134" i="22"/>
  <c r="B134" i="22"/>
  <c r="A134" i="22"/>
  <c r="D133" i="22"/>
  <c r="C133" i="22"/>
  <c r="B133" i="22"/>
  <c r="A133" i="22"/>
  <c r="D132" i="22"/>
  <c r="C132" i="22"/>
  <c r="B132" i="22"/>
  <c r="A132" i="22"/>
  <c r="D131" i="22"/>
  <c r="C131" i="22"/>
  <c r="B131" i="22"/>
  <c r="A131" i="22"/>
  <c r="D130" i="22"/>
  <c r="C130" i="22"/>
  <c r="B130" i="22"/>
  <c r="A130" i="22"/>
  <c r="D129" i="22"/>
  <c r="C129" i="22"/>
  <c r="B129" i="22"/>
  <c r="A129" i="22"/>
  <c r="D128" i="22"/>
  <c r="C128" i="22"/>
  <c r="B128" i="22"/>
  <c r="A128" i="22"/>
  <c r="D127" i="22"/>
  <c r="C127" i="22"/>
  <c r="B127" i="22"/>
  <c r="A127" i="22"/>
  <c r="D126" i="22"/>
  <c r="C126" i="22"/>
  <c r="B126" i="22"/>
  <c r="A126" i="22"/>
  <c r="D125" i="22"/>
  <c r="C125" i="22"/>
  <c r="B125" i="22"/>
  <c r="A125" i="22"/>
  <c r="D124" i="22"/>
  <c r="C124" i="22"/>
  <c r="B124" i="22"/>
  <c r="A124" i="22"/>
  <c r="D123" i="22"/>
  <c r="C123" i="22"/>
  <c r="B123" i="22"/>
  <c r="A123" i="22"/>
  <c r="D122" i="22"/>
  <c r="C122" i="22"/>
  <c r="B122" i="22"/>
  <c r="A122" i="22"/>
  <c r="D121" i="22"/>
  <c r="C121" i="22"/>
  <c r="B121" i="22"/>
  <c r="A121" i="22"/>
  <c r="D120" i="22"/>
  <c r="C120" i="22"/>
  <c r="B120" i="22"/>
  <c r="A120" i="22"/>
  <c r="D119" i="22"/>
  <c r="C119" i="22"/>
  <c r="B119" i="22"/>
  <c r="A119" i="22"/>
  <c r="D118" i="22"/>
  <c r="C118" i="22"/>
  <c r="B118" i="22"/>
  <c r="A118" i="22"/>
  <c r="D117" i="22"/>
  <c r="C117" i="22"/>
  <c r="B117" i="22"/>
  <c r="A117" i="22"/>
  <c r="D116" i="22"/>
  <c r="C116" i="22"/>
  <c r="B116" i="22"/>
  <c r="A116" i="22"/>
  <c r="D115" i="22"/>
  <c r="C115" i="22"/>
  <c r="B115" i="22"/>
  <c r="A115" i="22"/>
  <c r="D114" i="22"/>
  <c r="C114" i="22"/>
  <c r="B114" i="22"/>
  <c r="A114" i="22"/>
  <c r="D113" i="22"/>
  <c r="C113" i="22"/>
  <c r="B113" i="22"/>
  <c r="A113" i="22"/>
  <c r="E112" i="22"/>
  <c r="D112" i="22"/>
  <c r="C112" i="22"/>
  <c r="B112" i="22"/>
  <c r="A112" i="22"/>
  <c r="D111" i="22"/>
  <c r="C111" i="22"/>
  <c r="B111" i="22"/>
  <c r="A111" i="22"/>
  <c r="D110" i="22"/>
  <c r="C110" i="22"/>
  <c r="B110" i="22"/>
  <c r="A110" i="22"/>
  <c r="D109" i="22"/>
  <c r="C109" i="22"/>
  <c r="B109" i="22"/>
  <c r="A109" i="22"/>
  <c r="D108" i="22"/>
  <c r="C108" i="22"/>
  <c r="B108" i="22"/>
  <c r="A108" i="22"/>
  <c r="D107" i="22"/>
  <c r="C107" i="22"/>
  <c r="B107" i="22"/>
  <c r="A107" i="22"/>
  <c r="D106" i="22"/>
  <c r="C106" i="22"/>
  <c r="B106" i="22"/>
  <c r="A106" i="22"/>
  <c r="D105" i="22"/>
  <c r="C105" i="22"/>
  <c r="B105" i="22"/>
  <c r="A105" i="22"/>
  <c r="D104" i="22"/>
  <c r="C104" i="22"/>
  <c r="B104" i="22"/>
  <c r="A104" i="22"/>
  <c r="D103" i="22"/>
  <c r="C103" i="22"/>
  <c r="B103" i="22"/>
  <c r="A103" i="22"/>
  <c r="D102" i="22"/>
  <c r="C102" i="22"/>
  <c r="B102" i="22"/>
  <c r="A102" i="22"/>
  <c r="D101" i="22"/>
  <c r="C101" i="22"/>
  <c r="B101" i="22"/>
  <c r="A101" i="22"/>
  <c r="D100" i="22"/>
  <c r="C100" i="22"/>
  <c r="B100" i="22"/>
  <c r="A100" i="22"/>
  <c r="D99" i="22"/>
  <c r="C99" i="22"/>
  <c r="B99" i="22"/>
  <c r="A99" i="22"/>
  <c r="D98" i="22"/>
  <c r="C98" i="22"/>
  <c r="B98" i="22"/>
  <c r="A98" i="22"/>
  <c r="D97" i="22"/>
  <c r="C97" i="22"/>
  <c r="B97" i="22"/>
  <c r="A97" i="22"/>
  <c r="D96" i="22"/>
  <c r="C96" i="22"/>
  <c r="B96" i="22"/>
  <c r="A96" i="22"/>
  <c r="D95" i="22"/>
  <c r="C95" i="22"/>
  <c r="B95" i="22"/>
  <c r="A95" i="22"/>
  <c r="D94" i="22"/>
  <c r="C94" i="22"/>
  <c r="B94" i="22"/>
  <c r="A94" i="22"/>
  <c r="D93" i="22"/>
  <c r="C93" i="22"/>
  <c r="B93" i="22"/>
  <c r="A93" i="22"/>
  <c r="D92" i="22"/>
  <c r="C92" i="22"/>
  <c r="B92" i="22"/>
  <c r="A92" i="22"/>
  <c r="D91" i="22"/>
  <c r="C91" i="22"/>
  <c r="B91" i="22"/>
  <c r="A91" i="22"/>
  <c r="E90" i="22"/>
  <c r="D90" i="22"/>
  <c r="C90" i="22"/>
  <c r="B90" i="22"/>
  <c r="A90" i="22"/>
  <c r="D89" i="22"/>
  <c r="C89" i="22"/>
  <c r="B89" i="22"/>
  <c r="A89" i="22"/>
  <c r="D88" i="22"/>
  <c r="C88" i="22"/>
  <c r="B88" i="22"/>
  <c r="A88" i="22"/>
  <c r="D87" i="22"/>
  <c r="C87" i="22"/>
  <c r="B87" i="22"/>
  <c r="A87" i="22"/>
  <c r="D86" i="22"/>
  <c r="C86" i="22"/>
  <c r="B86" i="22"/>
  <c r="A86" i="22"/>
  <c r="D85" i="22"/>
  <c r="C85" i="22"/>
  <c r="B85" i="22"/>
  <c r="A85" i="22"/>
  <c r="D84" i="22"/>
  <c r="C84" i="22"/>
  <c r="B84" i="22"/>
  <c r="A84" i="22"/>
  <c r="D83" i="22"/>
  <c r="C83" i="22"/>
  <c r="B83" i="22"/>
  <c r="A83" i="22"/>
  <c r="D82" i="22"/>
  <c r="C82" i="22"/>
  <c r="B82" i="22"/>
  <c r="A82" i="22"/>
  <c r="D81" i="22"/>
  <c r="C81" i="22"/>
  <c r="B81" i="22"/>
  <c r="A81" i="22"/>
  <c r="D80" i="22"/>
  <c r="C80" i="22"/>
  <c r="B80" i="22"/>
  <c r="A80" i="22"/>
  <c r="D79" i="22"/>
  <c r="C79" i="22"/>
  <c r="B79" i="22"/>
  <c r="A79" i="22"/>
  <c r="D78" i="22"/>
  <c r="C78" i="22"/>
  <c r="B78" i="22"/>
  <c r="A78" i="22"/>
  <c r="D77" i="22"/>
  <c r="C77" i="22"/>
  <c r="B77" i="22"/>
  <c r="A77" i="22"/>
  <c r="D76" i="22"/>
  <c r="C76" i="22"/>
  <c r="B76" i="22"/>
  <c r="A76" i="22"/>
  <c r="D75" i="22"/>
  <c r="C75" i="22"/>
  <c r="B75" i="22"/>
  <c r="A75" i="22"/>
  <c r="D74" i="22"/>
  <c r="C74" i="22"/>
  <c r="B74" i="22"/>
  <c r="A74" i="22"/>
  <c r="D73" i="22"/>
  <c r="C73" i="22"/>
  <c r="B73" i="22"/>
  <c r="A73" i="22"/>
  <c r="D72" i="22"/>
  <c r="C72" i="22"/>
  <c r="B72" i="22"/>
  <c r="A72" i="22"/>
  <c r="D71" i="22"/>
  <c r="C71" i="22"/>
  <c r="B71" i="22"/>
  <c r="A71" i="22"/>
  <c r="D70" i="22"/>
  <c r="C70" i="22"/>
  <c r="B70" i="22"/>
  <c r="A70" i="22"/>
  <c r="D69" i="22"/>
  <c r="C69" i="22"/>
  <c r="B69" i="22"/>
  <c r="A69" i="22"/>
  <c r="E68" i="22"/>
  <c r="D68" i="22"/>
  <c r="C68" i="22"/>
  <c r="B68" i="22"/>
  <c r="A68" i="22"/>
  <c r="D67" i="22"/>
  <c r="C67" i="22"/>
  <c r="B67" i="22"/>
  <c r="A67" i="22"/>
  <c r="D66" i="22"/>
  <c r="C66" i="22"/>
  <c r="B66" i="22"/>
  <c r="A66" i="22"/>
  <c r="D65" i="22"/>
  <c r="C65" i="22"/>
  <c r="B65" i="22"/>
  <c r="A65" i="22"/>
  <c r="D64" i="22"/>
  <c r="C64" i="22"/>
  <c r="B64" i="22"/>
  <c r="A64" i="22"/>
  <c r="D63" i="22"/>
  <c r="C63" i="22"/>
  <c r="B63" i="22"/>
  <c r="A63" i="22"/>
  <c r="D62" i="22"/>
  <c r="C62" i="22"/>
  <c r="B62" i="22"/>
  <c r="A62" i="22"/>
  <c r="D61" i="22"/>
  <c r="C61" i="22"/>
  <c r="B61" i="22"/>
  <c r="A61" i="22"/>
  <c r="D60" i="22"/>
  <c r="C60" i="22"/>
  <c r="B60" i="22"/>
  <c r="A60" i="22"/>
  <c r="D59" i="22"/>
  <c r="C59" i="22"/>
  <c r="B59" i="22"/>
  <c r="A59" i="22"/>
  <c r="D58" i="22"/>
  <c r="C58" i="22"/>
  <c r="B58" i="22"/>
  <c r="A58" i="22"/>
  <c r="D57" i="22"/>
  <c r="C57" i="22"/>
  <c r="B57" i="22"/>
  <c r="A57" i="22"/>
  <c r="D56" i="22"/>
  <c r="C56" i="22"/>
  <c r="B56" i="22"/>
  <c r="A56" i="22"/>
  <c r="D55" i="22"/>
  <c r="C55" i="22"/>
  <c r="B55" i="22"/>
  <c r="A55" i="22"/>
  <c r="D54" i="22"/>
  <c r="C54" i="22"/>
  <c r="B54" i="22"/>
  <c r="A54" i="22"/>
  <c r="D53" i="22"/>
  <c r="C53" i="22"/>
  <c r="B53" i="22"/>
  <c r="A53" i="22"/>
  <c r="D52" i="22"/>
  <c r="C52" i="22"/>
  <c r="B52" i="22"/>
  <c r="A52" i="22"/>
  <c r="D51" i="22"/>
  <c r="C51" i="22"/>
  <c r="B51" i="22"/>
  <c r="A51" i="22"/>
  <c r="D50" i="22"/>
  <c r="C50" i="22"/>
  <c r="B50" i="22"/>
  <c r="A50" i="22"/>
  <c r="D49" i="22"/>
  <c r="C49" i="22"/>
  <c r="B49" i="22"/>
  <c r="A49" i="22"/>
  <c r="D48" i="22"/>
  <c r="C48" i="22"/>
  <c r="B48" i="22"/>
  <c r="A48" i="22"/>
  <c r="D47" i="22"/>
  <c r="C47" i="22"/>
  <c r="B47" i="22"/>
  <c r="A47" i="22"/>
  <c r="E46" i="22"/>
  <c r="D46" i="22"/>
  <c r="C46" i="22"/>
  <c r="B46" i="22"/>
  <c r="A46" i="22"/>
  <c r="D45" i="22"/>
  <c r="C45" i="22"/>
  <c r="B45" i="22"/>
  <c r="A45" i="22"/>
  <c r="D44" i="22"/>
  <c r="C44" i="22"/>
  <c r="B44" i="22"/>
  <c r="A44" i="22"/>
  <c r="D43" i="22"/>
  <c r="C43" i="22"/>
  <c r="B43" i="22"/>
  <c r="A43" i="22"/>
  <c r="D42" i="22"/>
  <c r="C42" i="22"/>
  <c r="B42" i="22"/>
  <c r="A42" i="22"/>
  <c r="D41" i="22"/>
  <c r="C41" i="22"/>
  <c r="B41" i="22"/>
  <c r="A41" i="22"/>
  <c r="D40" i="22"/>
  <c r="C40" i="22"/>
  <c r="B40" i="22"/>
  <c r="A40" i="22"/>
  <c r="D39" i="22"/>
  <c r="C39" i="22"/>
  <c r="B39" i="22"/>
  <c r="A39" i="22"/>
  <c r="D38" i="22"/>
  <c r="C38" i="22"/>
  <c r="B38" i="22"/>
  <c r="A38" i="22"/>
  <c r="D37" i="22"/>
  <c r="C37" i="22"/>
  <c r="B37" i="22"/>
  <c r="A37" i="22"/>
  <c r="D36" i="22"/>
  <c r="C36" i="22"/>
  <c r="B36" i="22"/>
  <c r="A36" i="22"/>
  <c r="D35" i="22"/>
  <c r="C35" i="22"/>
  <c r="B35" i="22"/>
  <c r="A35" i="22"/>
  <c r="D34" i="22"/>
  <c r="C34" i="22"/>
  <c r="B34" i="22"/>
  <c r="A34" i="22"/>
  <c r="D33" i="22"/>
  <c r="C33" i="22"/>
  <c r="B33" i="22"/>
  <c r="A33" i="22"/>
  <c r="D32" i="22"/>
  <c r="C32" i="22"/>
  <c r="B32" i="22"/>
  <c r="A32" i="22"/>
  <c r="D31" i="22"/>
  <c r="C31" i="22"/>
  <c r="B31" i="22"/>
  <c r="A31" i="22"/>
  <c r="D30" i="22"/>
  <c r="C30" i="22"/>
  <c r="B30" i="22"/>
  <c r="A30" i="22"/>
  <c r="D29" i="22"/>
  <c r="C29" i="22"/>
  <c r="B29" i="22"/>
  <c r="A29" i="22"/>
  <c r="D28" i="22"/>
  <c r="C28" i="22"/>
  <c r="B28" i="22"/>
  <c r="A28" i="22"/>
  <c r="D27" i="22"/>
  <c r="C27" i="22"/>
  <c r="B27" i="22"/>
  <c r="A27" i="22"/>
  <c r="D26" i="22"/>
  <c r="C26" i="22"/>
  <c r="B26" i="22"/>
  <c r="A26" i="22"/>
  <c r="D25" i="22"/>
  <c r="C25" i="22"/>
  <c r="B25" i="22"/>
  <c r="A25" i="22"/>
  <c r="E24" i="22"/>
  <c r="D24" i="22"/>
  <c r="C24" i="22"/>
  <c r="B24" i="22"/>
  <c r="A24" i="22"/>
  <c r="D23" i="22"/>
  <c r="C23" i="22"/>
  <c r="B23" i="22"/>
  <c r="A23" i="22"/>
  <c r="D22" i="22"/>
  <c r="C22" i="22"/>
  <c r="B22" i="22"/>
  <c r="A22" i="22"/>
  <c r="D21" i="22"/>
  <c r="C21" i="22"/>
  <c r="B21" i="22"/>
  <c r="A21" i="22"/>
  <c r="D20" i="22"/>
  <c r="C20" i="22"/>
  <c r="B20" i="22"/>
  <c r="A20" i="22"/>
  <c r="D19" i="22"/>
  <c r="C19" i="22"/>
  <c r="B19" i="22"/>
  <c r="A19" i="22"/>
  <c r="D18" i="22"/>
  <c r="C18" i="22"/>
  <c r="B18" i="22"/>
  <c r="A18" i="22"/>
  <c r="D17" i="22"/>
  <c r="C17" i="22"/>
  <c r="B17" i="22"/>
  <c r="A17" i="22"/>
  <c r="D16" i="22"/>
  <c r="C16" i="22"/>
  <c r="B16" i="22"/>
  <c r="A16" i="22"/>
  <c r="D15" i="22"/>
  <c r="C15" i="22"/>
  <c r="B15" i="22"/>
  <c r="A15" i="22"/>
  <c r="D14" i="22"/>
  <c r="C14" i="22"/>
  <c r="B14" i="22"/>
  <c r="A14" i="22"/>
  <c r="D13" i="22"/>
  <c r="C13" i="22"/>
  <c r="B13" i="22"/>
  <c r="A13" i="22"/>
  <c r="D12" i="22"/>
  <c r="C12" i="22"/>
  <c r="B12" i="22"/>
  <c r="A12" i="22"/>
  <c r="D11" i="22"/>
  <c r="C11" i="22"/>
  <c r="B11" i="22"/>
  <c r="A11" i="22"/>
  <c r="D10" i="22"/>
  <c r="C10" i="22"/>
  <c r="B10" i="22"/>
  <c r="A10" i="22"/>
  <c r="D9" i="22"/>
  <c r="C9" i="22"/>
  <c r="B9" i="22"/>
  <c r="A9" i="22"/>
  <c r="D8" i="22"/>
  <c r="C8" i="22"/>
  <c r="B8" i="22"/>
  <c r="A8" i="22"/>
  <c r="D7" i="22"/>
  <c r="C7" i="22"/>
  <c r="B7" i="22"/>
  <c r="A7" i="22"/>
  <c r="D6" i="22"/>
  <c r="C6" i="22"/>
  <c r="B6" i="22"/>
  <c r="A6" i="22"/>
  <c r="D5" i="22"/>
  <c r="C5" i="22"/>
  <c r="B5" i="22"/>
  <c r="A5" i="22"/>
  <c r="D4" i="22"/>
  <c r="C4" i="22"/>
  <c r="B4" i="22"/>
  <c r="A4" i="22"/>
  <c r="D3" i="22"/>
  <c r="C3" i="22"/>
  <c r="B3" i="22"/>
  <c r="A3" i="22"/>
  <c r="I266" i="22" l="1"/>
  <c r="W266" i="22" s="1"/>
  <c r="X266" i="22" s="1"/>
  <c r="H266" i="22"/>
  <c r="V266" i="22" s="1"/>
  <c r="H310" i="22"/>
  <c r="V310" i="22" s="1"/>
  <c r="I310" i="22"/>
  <c r="W310" i="22" s="1"/>
  <c r="X310" i="22" s="1"/>
  <c r="M77" i="11"/>
  <c r="N77" i="11" s="1"/>
  <c r="N77" i="19"/>
  <c r="H332" i="22"/>
  <c r="V332" i="22" s="1"/>
  <c r="I332" i="22"/>
  <c r="W332" i="22" s="1"/>
  <c r="X332" i="22" s="1"/>
  <c r="Q51" i="19"/>
  <c r="I222" i="22"/>
  <c r="W222" i="22" s="1"/>
  <c r="X222" i="22" s="1"/>
  <c r="H222" i="22"/>
  <c r="V222" i="22" s="1"/>
  <c r="N51" i="19"/>
  <c r="I244" i="22"/>
  <c r="W244" i="22" s="1"/>
  <c r="X244" i="22" s="1"/>
  <c r="H244" i="22"/>
  <c r="V244" i="22" s="1"/>
  <c r="O77" i="19"/>
  <c r="P77" i="19" s="1"/>
  <c r="Q77" i="19" s="1"/>
  <c r="H288" i="22"/>
  <c r="V288" i="22" s="1"/>
  <c r="I288" i="22"/>
  <c r="W288" i="22" s="1"/>
  <c r="X288" i="22" s="1"/>
  <c r="L77" i="11"/>
  <c r="M51" i="11"/>
  <c r="N51" i="11" s="1"/>
  <c r="J77" i="18"/>
  <c r="L51" i="11"/>
  <c r="K51" i="18"/>
  <c r="L51" i="18" s="1"/>
  <c r="K77" i="18"/>
  <c r="L77" i="18" s="1"/>
  <c r="M77" i="18" s="1"/>
  <c r="J51" i="18"/>
  <c r="E19" i="12"/>
  <c r="E55" i="12"/>
  <c r="E46" i="12"/>
  <c r="E28" i="12"/>
  <c r="E10" i="12"/>
  <c r="A47" i="20"/>
  <c r="B47" i="20"/>
  <c r="C47" i="20"/>
  <c r="D47" i="20"/>
  <c r="A48" i="20"/>
  <c r="B48" i="20"/>
  <c r="C48" i="20"/>
  <c r="D48" i="20"/>
  <c r="A49" i="20"/>
  <c r="B49" i="20"/>
  <c r="C49" i="20"/>
  <c r="D49" i="20"/>
  <c r="A50" i="20"/>
  <c r="B50" i="20"/>
  <c r="C50" i="20"/>
  <c r="D50" i="20"/>
  <c r="A51" i="20"/>
  <c r="B51" i="20"/>
  <c r="C51" i="20"/>
  <c r="D51" i="20"/>
  <c r="A52" i="20"/>
  <c r="B52" i="20"/>
  <c r="C52" i="20"/>
  <c r="D52" i="20"/>
  <c r="A53" i="20"/>
  <c r="B53" i="20"/>
  <c r="C53" i="20"/>
  <c r="D53" i="20"/>
  <c r="A54" i="20"/>
  <c r="B54" i="20"/>
  <c r="C54" i="20"/>
  <c r="D54" i="20"/>
  <c r="A55" i="20"/>
  <c r="B55" i="20"/>
  <c r="C55" i="20"/>
  <c r="D55" i="20"/>
  <c r="A56" i="20"/>
  <c r="B56" i="20"/>
  <c r="C56" i="20"/>
  <c r="D56" i="20"/>
  <c r="A57" i="20"/>
  <c r="B57" i="20"/>
  <c r="C57" i="20"/>
  <c r="D57" i="20"/>
  <c r="A58" i="20"/>
  <c r="B58" i="20"/>
  <c r="C58" i="20"/>
  <c r="D58" i="20"/>
  <c r="A59" i="20"/>
  <c r="B59" i="20"/>
  <c r="C59" i="20"/>
  <c r="D59" i="20"/>
  <c r="A60" i="20"/>
  <c r="B60" i="20"/>
  <c r="C60" i="20"/>
  <c r="D60" i="20"/>
  <c r="A61" i="20"/>
  <c r="B61" i="20"/>
  <c r="C61" i="20"/>
  <c r="D61" i="20"/>
  <c r="A62" i="20"/>
  <c r="B62" i="20"/>
  <c r="C62" i="20"/>
  <c r="D62" i="20"/>
  <c r="A63" i="20"/>
  <c r="B63" i="20"/>
  <c r="C63" i="20"/>
  <c r="D63" i="20"/>
  <c r="A64" i="20"/>
  <c r="B64" i="20"/>
  <c r="C64" i="20"/>
  <c r="D64" i="20"/>
  <c r="A65" i="20"/>
  <c r="B65" i="20"/>
  <c r="C65" i="20"/>
  <c r="D65" i="20"/>
  <c r="A66" i="20"/>
  <c r="B66" i="20"/>
  <c r="C66" i="20"/>
  <c r="D66" i="20"/>
  <c r="A67" i="20"/>
  <c r="B67" i="20"/>
  <c r="C67" i="20"/>
  <c r="D67" i="20"/>
  <c r="A68" i="20"/>
  <c r="B68" i="20"/>
  <c r="C68" i="20"/>
  <c r="D68" i="20"/>
  <c r="E68" i="20"/>
  <c r="A69" i="20"/>
  <c r="B69" i="20"/>
  <c r="C69" i="20"/>
  <c r="D69" i="20"/>
  <c r="A70" i="20"/>
  <c r="B70" i="20"/>
  <c r="C70" i="20"/>
  <c r="D70" i="20"/>
  <c r="A71" i="20"/>
  <c r="B71" i="20"/>
  <c r="C71" i="20"/>
  <c r="D71" i="20"/>
  <c r="A72" i="20"/>
  <c r="B72" i="20"/>
  <c r="C72" i="20"/>
  <c r="D72" i="20"/>
  <c r="A73" i="20"/>
  <c r="B73" i="20"/>
  <c r="C73" i="20"/>
  <c r="D73" i="20"/>
  <c r="A74" i="20"/>
  <c r="B74" i="20"/>
  <c r="C74" i="20"/>
  <c r="D74" i="20"/>
  <c r="A75" i="20"/>
  <c r="B75" i="20"/>
  <c r="C75" i="20"/>
  <c r="D75" i="20"/>
  <c r="A76" i="20"/>
  <c r="B76" i="20"/>
  <c r="C76" i="20"/>
  <c r="D76" i="20"/>
  <c r="A77" i="20"/>
  <c r="B77" i="20"/>
  <c r="C77" i="20"/>
  <c r="D77" i="20"/>
  <c r="A78" i="20"/>
  <c r="B78" i="20"/>
  <c r="C78" i="20"/>
  <c r="D78" i="20"/>
  <c r="A79" i="20"/>
  <c r="B79" i="20"/>
  <c r="C79" i="20"/>
  <c r="D79" i="20"/>
  <c r="A80" i="20"/>
  <c r="B80" i="20"/>
  <c r="C80" i="20"/>
  <c r="D80" i="20"/>
  <c r="A81" i="20"/>
  <c r="B81" i="20"/>
  <c r="C81" i="20"/>
  <c r="D81" i="20"/>
  <c r="A82" i="20"/>
  <c r="B82" i="20"/>
  <c r="C82" i="20"/>
  <c r="D82" i="20"/>
  <c r="A83" i="20"/>
  <c r="B83" i="20"/>
  <c r="C83" i="20"/>
  <c r="D83" i="20"/>
  <c r="A84" i="20"/>
  <c r="B84" i="20"/>
  <c r="C84" i="20"/>
  <c r="D84" i="20"/>
  <c r="A85" i="20"/>
  <c r="B85" i="20"/>
  <c r="C85" i="20"/>
  <c r="D85" i="20"/>
  <c r="A86" i="20"/>
  <c r="B86" i="20"/>
  <c r="C86" i="20"/>
  <c r="D86" i="20"/>
  <c r="A87" i="20"/>
  <c r="B87" i="20"/>
  <c r="C87" i="20"/>
  <c r="D87" i="20"/>
  <c r="A88" i="20"/>
  <c r="B88" i="20"/>
  <c r="C88" i="20"/>
  <c r="D88" i="20"/>
  <c r="A89" i="20"/>
  <c r="B89" i="20"/>
  <c r="C89" i="20"/>
  <c r="D89" i="20"/>
  <c r="A90" i="20"/>
  <c r="B90" i="20"/>
  <c r="C90" i="20"/>
  <c r="D90" i="20"/>
  <c r="E90" i="20"/>
  <c r="A91" i="20"/>
  <c r="B91" i="20"/>
  <c r="C91" i="20"/>
  <c r="D91" i="20"/>
  <c r="A92" i="20"/>
  <c r="B92" i="20"/>
  <c r="C92" i="20"/>
  <c r="D92" i="20"/>
  <c r="A93" i="20"/>
  <c r="B93" i="20"/>
  <c r="C93" i="20"/>
  <c r="D93" i="20"/>
  <c r="A94" i="20"/>
  <c r="B94" i="20"/>
  <c r="C94" i="20"/>
  <c r="D94" i="20"/>
  <c r="A95" i="20"/>
  <c r="B95" i="20"/>
  <c r="C95" i="20"/>
  <c r="D95" i="20"/>
  <c r="A96" i="20"/>
  <c r="B96" i="20"/>
  <c r="C96" i="20"/>
  <c r="D96" i="20"/>
  <c r="A97" i="20"/>
  <c r="B97" i="20"/>
  <c r="C97" i="20"/>
  <c r="D97" i="20"/>
  <c r="A98" i="20"/>
  <c r="B98" i="20"/>
  <c r="C98" i="20"/>
  <c r="D98" i="20"/>
  <c r="A99" i="20"/>
  <c r="B99" i="20"/>
  <c r="C99" i="20"/>
  <c r="D99" i="20"/>
  <c r="A100" i="20"/>
  <c r="B100" i="20"/>
  <c r="C100" i="20"/>
  <c r="D100" i="20"/>
  <c r="A101" i="20"/>
  <c r="B101" i="20"/>
  <c r="C101" i="20"/>
  <c r="D101" i="20"/>
  <c r="A102" i="20"/>
  <c r="B102" i="20"/>
  <c r="C102" i="20"/>
  <c r="D102" i="20"/>
  <c r="A103" i="20"/>
  <c r="B103" i="20"/>
  <c r="C103" i="20"/>
  <c r="D103" i="20"/>
  <c r="A104" i="20"/>
  <c r="B104" i="20"/>
  <c r="C104" i="20"/>
  <c r="D104" i="20"/>
  <c r="A105" i="20"/>
  <c r="B105" i="20"/>
  <c r="C105" i="20"/>
  <c r="D105" i="20"/>
  <c r="A106" i="20"/>
  <c r="B106" i="20"/>
  <c r="C106" i="20"/>
  <c r="D106" i="20"/>
  <c r="A107" i="20"/>
  <c r="B107" i="20"/>
  <c r="C107" i="20"/>
  <c r="D107" i="20"/>
  <c r="A108" i="20"/>
  <c r="B108" i="20"/>
  <c r="C108" i="20"/>
  <c r="D108" i="20"/>
  <c r="A109" i="20"/>
  <c r="B109" i="20"/>
  <c r="C109" i="20"/>
  <c r="D109" i="20"/>
  <c r="A110" i="20"/>
  <c r="B110" i="20"/>
  <c r="C110" i="20"/>
  <c r="D110" i="20"/>
  <c r="A111" i="20"/>
  <c r="B111" i="20"/>
  <c r="C111" i="20"/>
  <c r="D111" i="20"/>
  <c r="A112" i="20"/>
  <c r="B112" i="20"/>
  <c r="C112" i="20"/>
  <c r="D112" i="20"/>
  <c r="E112" i="20"/>
  <c r="A113" i="20"/>
  <c r="B113" i="20"/>
  <c r="C113" i="20"/>
  <c r="D113" i="20"/>
  <c r="A114" i="20"/>
  <c r="B114" i="20"/>
  <c r="C114" i="20"/>
  <c r="D114" i="20"/>
  <c r="A115" i="20"/>
  <c r="B115" i="20"/>
  <c r="C115" i="20"/>
  <c r="D115" i="20"/>
  <c r="A116" i="20"/>
  <c r="B116" i="20"/>
  <c r="C116" i="20"/>
  <c r="D116" i="20"/>
  <c r="A117" i="20"/>
  <c r="B117" i="20"/>
  <c r="C117" i="20"/>
  <c r="D117" i="20"/>
  <c r="A118" i="20"/>
  <c r="B118" i="20"/>
  <c r="C118" i="20"/>
  <c r="D118" i="20"/>
  <c r="A119" i="20"/>
  <c r="B119" i="20"/>
  <c r="C119" i="20"/>
  <c r="D119" i="20"/>
  <c r="A120" i="20"/>
  <c r="B120" i="20"/>
  <c r="C120" i="20"/>
  <c r="D120" i="20"/>
  <c r="A121" i="20"/>
  <c r="B121" i="20"/>
  <c r="C121" i="20"/>
  <c r="D121" i="20"/>
  <c r="A122" i="20"/>
  <c r="B122" i="20"/>
  <c r="C122" i="20"/>
  <c r="D122" i="20"/>
  <c r="A123" i="20"/>
  <c r="B123" i="20"/>
  <c r="C123" i="20"/>
  <c r="D123" i="20"/>
  <c r="A124" i="20"/>
  <c r="B124" i="20"/>
  <c r="C124" i="20"/>
  <c r="D124" i="20"/>
  <c r="A125" i="20"/>
  <c r="B125" i="20"/>
  <c r="C125" i="20"/>
  <c r="D125" i="20"/>
  <c r="A126" i="20"/>
  <c r="B126" i="20"/>
  <c r="C126" i="20"/>
  <c r="D126" i="20"/>
  <c r="A127" i="20"/>
  <c r="B127" i="20"/>
  <c r="C127" i="20"/>
  <c r="D127" i="20"/>
  <c r="A128" i="20"/>
  <c r="B128" i="20"/>
  <c r="C128" i="20"/>
  <c r="D128" i="20"/>
  <c r="A129" i="20"/>
  <c r="B129" i="20"/>
  <c r="C129" i="20"/>
  <c r="D129" i="20"/>
  <c r="A130" i="20"/>
  <c r="B130" i="20"/>
  <c r="C130" i="20"/>
  <c r="D130" i="20"/>
  <c r="A131" i="20"/>
  <c r="B131" i="20"/>
  <c r="C131" i="20"/>
  <c r="D131" i="20"/>
  <c r="A132" i="20"/>
  <c r="B132" i="20"/>
  <c r="C132" i="20"/>
  <c r="D132" i="20"/>
  <c r="A133" i="20"/>
  <c r="B133" i="20"/>
  <c r="C133" i="20"/>
  <c r="D133" i="20"/>
  <c r="A134" i="20"/>
  <c r="B134" i="20"/>
  <c r="C134" i="20"/>
  <c r="D134" i="20"/>
  <c r="E134" i="20"/>
  <c r="A135" i="20"/>
  <c r="B135" i="20"/>
  <c r="C135" i="20"/>
  <c r="D135" i="20"/>
  <c r="A136" i="20"/>
  <c r="B136" i="20"/>
  <c r="C136" i="20"/>
  <c r="D136" i="20"/>
  <c r="A137" i="20"/>
  <c r="B137" i="20"/>
  <c r="C137" i="20"/>
  <c r="D137" i="20"/>
  <c r="A138" i="20"/>
  <c r="B138" i="20"/>
  <c r="C138" i="20"/>
  <c r="D138" i="20"/>
  <c r="A139" i="20"/>
  <c r="B139" i="20"/>
  <c r="C139" i="20"/>
  <c r="D139" i="20"/>
  <c r="A140" i="20"/>
  <c r="B140" i="20"/>
  <c r="C140" i="20"/>
  <c r="D140" i="20"/>
  <c r="A141" i="20"/>
  <c r="B141" i="20"/>
  <c r="C141" i="20"/>
  <c r="D141" i="20"/>
  <c r="A142" i="20"/>
  <c r="B142" i="20"/>
  <c r="C142" i="20"/>
  <c r="D142" i="20"/>
  <c r="A143" i="20"/>
  <c r="B143" i="20"/>
  <c r="C143" i="20"/>
  <c r="D143" i="20"/>
  <c r="A144" i="20"/>
  <c r="B144" i="20"/>
  <c r="C144" i="20"/>
  <c r="D144" i="20"/>
  <c r="A145" i="20"/>
  <c r="B145" i="20"/>
  <c r="C145" i="20"/>
  <c r="D145" i="20"/>
  <c r="A146" i="20"/>
  <c r="B146" i="20"/>
  <c r="C146" i="20"/>
  <c r="D146" i="20"/>
  <c r="A147" i="20"/>
  <c r="B147" i="20"/>
  <c r="C147" i="20"/>
  <c r="D147" i="20"/>
  <c r="A148" i="20"/>
  <c r="B148" i="20"/>
  <c r="C148" i="20"/>
  <c r="D148" i="20"/>
  <c r="A149" i="20"/>
  <c r="B149" i="20"/>
  <c r="C149" i="20"/>
  <c r="D149" i="20"/>
  <c r="A150" i="20"/>
  <c r="B150" i="20"/>
  <c r="C150" i="20"/>
  <c r="D150" i="20"/>
  <c r="A151" i="20"/>
  <c r="B151" i="20"/>
  <c r="C151" i="20"/>
  <c r="D151" i="20"/>
  <c r="A152" i="20"/>
  <c r="B152" i="20"/>
  <c r="C152" i="20"/>
  <c r="D152" i="20"/>
  <c r="A153" i="20"/>
  <c r="B153" i="20"/>
  <c r="C153" i="20"/>
  <c r="D153" i="20"/>
  <c r="A154" i="20"/>
  <c r="B154" i="20"/>
  <c r="C154" i="20"/>
  <c r="D154" i="20"/>
  <c r="A155" i="20"/>
  <c r="B155" i="20"/>
  <c r="C155" i="20"/>
  <c r="D155" i="20"/>
  <c r="A156" i="20"/>
  <c r="B156" i="20"/>
  <c r="C156" i="20"/>
  <c r="D156" i="20"/>
  <c r="E156" i="20"/>
  <c r="A157" i="20"/>
  <c r="B157" i="20"/>
  <c r="C157" i="20"/>
  <c r="D157" i="20"/>
  <c r="A158" i="20"/>
  <c r="B158" i="20"/>
  <c r="C158" i="20"/>
  <c r="D158" i="20"/>
  <c r="A159" i="20"/>
  <c r="B159" i="20"/>
  <c r="C159" i="20"/>
  <c r="D159" i="20"/>
  <c r="A160" i="20"/>
  <c r="B160" i="20"/>
  <c r="C160" i="20"/>
  <c r="D160" i="20"/>
  <c r="A161" i="20"/>
  <c r="B161" i="20"/>
  <c r="C161" i="20"/>
  <c r="D161" i="20"/>
  <c r="A162" i="20"/>
  <c r="B162" i="20"/>
  <c r="C162" i="20"/>
  <c r="D162" i="20"/>
  <c r="A163" i="20"/>
  <c r="B163" i="20"/>
  <c r="C163" i="20"/>
  <c r="D163" i="20"/>
  <c r="A164" i="20"/>
  <c r="B164" i="20"/>
  <c r="C164" i="20"/>
  <c r="D164" i="20"/>
  <c r="A165" i="20"/>
  <c r="B165" i="20"/>
  <c r="C165" i="20"/>
  <c r="D165" i="20"/>
  <c r="A166" i="20"/>
  <c r="B166" i="20"/>
  <c r="C166" i="20"/>
  <c r="D166" i="20"/>
  <c r="A167" i="20"/>
  <c r="B167" i="20"/>
  <c r="C167" i="20"/>
  <c r="D167" i="20"/>
  <c r="A168" i="20"/>
  <c r="B168" i="20"/>
  <c r="C168" i="20"/>
  <c r="D168" i="20"/>
  <c r="A169" i="20"/>
  <c r="B169" i="20"/>
  <c r="C169" i="20"/>
  <c r="D169" i="20"/>
  <c r="A170" i="20"/>
  <c r="B170" i="20"/>
  <c r="C170" i="20"/>
  <c r="D170" i="20"/>
  <c r="A171" i="20"/>
  <c r="B171" i="20"/>
  <c r="C171" i="20"/>
  <c r="D171" i="20"/>
  <c r="A172" i="20"/>
  <c r="B172" i="20"/>
  <c r="C172" i="20"/>
  <c r="D172" i="20"/>
  <c r="A173" i="20"/>
  <c r="B173" i="20"/>
  <c r="C173" i="20"/>
  <c r="D173" i="20"/>
  <c r="A174" i="20"/>
  <c r="B174" i="20"/>
  <c r="C174" i="20"/>
  <c r="D174" i="20"/>
  <c r="A175" i="20"/>
  <c r="B175" i="20"/>
  <c r="C175" i="20"/>
  <c r="D175" i="20"/>
  <c r="A176" i="20"/>
  <c r="B176" i="20"/>
  <c r="C176" i="20"/>
  <c r="D176" i="20"/>
  <c r="A177" i="20"/>
  <c r="B177" i="20"/>
  <c r="C177" i="20"/>
  <c r="D177" i="20"/>
  <c r="A178" i="20"/>
  <c r="B178" i="20"/>
  <c r="C178" i="20"/>
  <c r="D178" i="20"/>
  <c r="E178" i="20"/>
  <c r="A179" i="20"/>
  <c r="B179" i="20"/>
  <c r="C179" i="20"/>
  <c r="D179" i="20"/>
  <c r="A180" i="20"/>
  <c r="B180" i="20"/>
  <c r="C180" i="20"/>
  <c r="D180" i="20"/>
  <c r="A181" i="20"/>
  <c r="B181" i="20"/>
  <c r="C181" i="20"/>
  <c r="D181" i="20"/>
  <c r="A182" i="20"/>
  <c r="B182" i="20"/>
  <c r="C182" i="20"/>
  <c r="D182" i="20"/>
  <c r="A183" i="20"/>
  <c r="B183" i="20"/>
  <c r="C183" i="20"/>
  <c r="D183" i="20"/>
  <c r="A184" i="20"/>
  <c r="B184" i="20"/>
  <c r="C184" i="20"/>
  <c r="D184" i="20"/>
  <c r="A185" i="20"/>
  <c r="B185" i="20"/>
  <c r="C185" i="20"/>
  <c r="D185" i="20"/>
  <c r="A186" i="20"/>
  <c r="B186" i="20"/>
  <c r="C186" i="20"/>
  <c r="D186" i="20"/>
  <c r="A187" i="20"/>
  <c r="B187" i="20"/>
  <c r="C187" i="20"/>
  <c r="D187" i="20"/>
  <c r="A188" i="20"/>
  <c r="B188" i="20"/>
  <c r="C188" i="20"/>
  <c r="D188" i="20"/>
  <c r="A189" i="20"/>
  <c r="B189" i="20"/>
  <c r="C189" i="20"/>
  <c r="D189" i="20"/>
  <c r="A190" i="20"/>
  <c r="B190" i="20"/>
  <c r="C190" i="20"/>
  <c r="D190" i="20"/>
  <c r="A191" i="20"/>
  <c r="B191" i="20"/>
  <c r="C191" i="20"/>
  <c r="D191" i="20"/>
  <c r="A192" i="20"/>
  <c r="B192" i="20"/>
  <c r="C192" i="20"/>
  <c r="D192" i="20"/>
  <c r="A193" i="20"/>
  <c r="B193" i="20"/>
  <c r="C193" i="20"/>
  <c r="D193" i="20"/>
  <c r="A194" i="20"/>
  <c r="B194" i="20"/>
  <c r="C194" i="20"/>
  <c r="D194" i="20"/>
  <c r="A195" i="20"/>
  <c r="B195" i="20"/>
  <c r="C195" i="20"/>
  <c r="D195" i="20"/>
  <c r="A196" i="20"/>
  <c r="B196" i="20"/>
  <c r="C196" i="20"/>
  <c r="D196" i="20"/>
  <c r="A197" i="20"/>
  <c r="B197" i="20"/>
  <c r="C197" i="20"/>
  <c r="D197" i="20"/>
  <c r="A198" i="20"/>
  <c r="B198" i="20"/>
  <c r="C198" i="20"/>
  <c r="D198" i="20"/>
  <c r="A199" i="20"/>
  <c r="B199" i="20"/>
  <c r="C199" i="20"/>
  <c r="D199" i="20"/>
  <c r="A200" i="20"/>
  <c r="B200" i="20"/>
  <c r="C200" i="20"/>
  <c r="D200" i="20"/>
  <c r="E200" i="20"/>
  <c r="A201" i="20"/>
  <c r="B201" i="20"/>
  <c r="C201" i="20"/>
  <c r="D201" i="20"/>
  <c r="A202" i="20"/>
  <c r="B202" i="20"/>
  <c r="C202" i="20"/>
  <c r="D202" i="20"/>
  <c r="A203" i="20"/>
  <c r="B203" i="20"/>
  <c r="C203" i="20"/>
  <c r="D203" i="20"/>
  <c r="A204" i="20"/>
  <c r="B204" i="20"/>
  <c r="C204" i="20"/>
  <c r="D204" i="20"/>
  <c r="A205" i="20"/>
  <c r="B205" i="20"/>
  <c r="C205" i="20"/>
  <c r="D205" i="20"/>
  <c r="A206" i="20"/>
  <c r="B206" i="20"/>
  <c r="C206" i="20"/>
  <c r="D206" i="20"/>
  <c r="A207" i="20"/>
  <c r="B207" i="20"/>
  <c r="C207" i="20"/>
  <c r="D207" i="20"/>
  <c r="A208" i="20"/>
  <c r="B208" i="20"/>
  <c r="C208" i="20"/>
  <c r="D208" i="20"/>
  <c r="A209" i="20"/>
  <c r="B209" i="20"/>
  <c r="C209" i="20"/>
  <c r="D209" i="20"/>
  <c r="A210" i="20"/>
  <c r="B210" i="20"/>
  <c r="C210" i="20"/>
  <c r="D210" i="20"/>
  <c r="A211" i="20"/>
  <c r="B211" i="20"/>
  <c r="C211" i="20"/>
  <c r="D211" i="20"/>
  <c r="A212" i="20"/>
  <c r="B212" i="20"/>
  <c r="C212" i="20"/>
  <c r="D212" i="20"/>
  <c r="A213" i="20"/>
  <c r="B213" i="20"/>
  <c r="C213" i="20"/>
  <c r="D213" i="20"/>
  <c r="A214" i="20"/>
  <c r="B214" i="20"/>
  <c r="C214" i="20"/>
  <c r="D214" i="20"/>
  <c r="A215" i="20"/>
  <c r="B215" i="20"/>
  <c r="C215" i="20"/>
  <c r="D215" i="20"/>
  <c r="A216" i="20"/>
  <c r="B216" i="20"/>
  <c r="C216" i="20"/>
  <c r="D216" i="20"/>
  <c r="A217" i="20"/>
  <c r="B217" i="20"/>
  <c r="C217" i="20"/>
  <c r="D217" i="20"/>
  <c r="A218" i="20"/>
  <c r="B218" i="20"/>
  <c r="C218" i="20"/>
  <c r="D218" i="20"/>
  <c r="A219" i="20"/>
  <c r="B219" i="20"/>
  <c r="C219" i="20"/>
  <c r="D219" i="20"/>
  <c r="A220" i="20"/>
  <c r="B220" i="20"/>
  <c r="C220" i="20"/>
  <c r="D220" i="20"/>
  <c r="A221" i="20"/>
  <c r="B221" i="20"/>
  <c r="C221" i="20"/>
  <c r="D221" i="20"/>
  <c r="A222" i="20"/>
  <c r="B222" i="20"/>
  <c r="C222" i="20"/>
  <c r="D222" i="20"/>
  <c r="E222" i="20"/>
  <c r="A223" i="20"/>
  <c r="B223" i="20"/>
  <c r="C223" i="20"/>
  <c r="D223" i="20"/>
  <c r="A224" i="20"/>
  <c r="B224" i="20"/>
  <c r="C224" i="20"/>
  <c r="D224" i="20"/>
  <c r="A225" i="20"/>
  <c r="B225" i="20"/>
  <c r="C225" i="20"/>
  <c r="D225" i="20"/>
  <c r="A226" i="20"/>
  <c r="B226" i="20"/>
  <c r="C226" i="20"/>
  <c r="D226" i="20"/>
  <c r="A227" i="20"/>
  <c r="B227" i="20"/>
  <c r="C227" i="20"/>
  <c r="D227" i="20"/>
  <c r="A228" i="20"/>
  <c r="B228" i="20"/>
  <c r="C228" i="20"/>
  <c r="D228" i="20"/>
  <c r="A229" i="20"/>
  <c r="B229" i="20"/>
  <c r="C229" i="20"/>
  <c r="D229" i="20"/>
  <c r="A230" i="20"/>
  <c r="B230" i="20"/>
  <c r="C230" i="20"/>
  <c r="D230" i="20"/>
  <c r="A231" i="20"/>
  <c r="B231" i="20"/>
  <c r="C231" i="20"/>
  <c r="D231" i="20"/>
  <c r="A232" i="20"/>
  <c r="B232" i="20"/>
  <c r="C232" i="20"/>
  <c r="D232" i="20"/>
  <c r="A233" i="20"/>
  <c r="B233" i="20"/>
  <c r="C233" i="20"/>
  <c r="D233" i="20"/>
  <c r="A234" i="20"/>
  <c r="B234" i="20"/>
  <c r="C234" i="20"/>
  <c r="D234" i="20"/>
  <c r="A235" i="20"/>
  <c r="B235" i="20"/>
  <c r="C235" i="20"/>
  <c r="D235" i="20"/>
  <c r="A236" i="20"/>
  <c r="B236" i="20"/>
  <c r="C236" i="20"/>
  <c r="D236" i="20"/>
  <c r="A237" i="20"/>
  <c r="B237" i="20"/>
  <c r="C237" i="20"/>
  <c r="D237" i="20"/>
  <c r="A238" i="20"/>
  <c r="B238" i="20"/>
  <c r="C238" i="20"/>
  <c r="D238" i="20"/>
  <c r="A239" i="20"/>
  <c r="B239" i="20"/>
  <c r="C239" i="20"/>
  <c r="D239" i="20"/>
  <c r="A240" i="20"/>
  <c r="B240" i="20"/>
  <c r="C240" i="20"/>
  <c r="D240" i="20"/>
  <c r="A241" i="20"/>
  <c r="B241" i="20"/>
  <c r="C241" i="20"/>
  <c r="D241" i="20"/>
  <c r="A242" i="20"/>
  <c r="B242" i="20"/>
  <c r="C242" i="20"/>
  <c r="D242" i="20"/>
  <c r="A243" i="20"/>
  <c r="B243" i="20"/>
  <c r="C243" i="20"/>
  <c r="D243" i="20"/>
  <c r="A244" i="20"/>
  <c r="B244" i="20"/>
  <c r="C244" i="20"/>
  <c r="D244" i="20"/>
  <c r="E244" i="20"/>
  <c r="A245" i="20"/>
  <c r="B245" i="20"/>
  <c r="C245" i="20"/>
  <c r="D245" i="20"/>
  <c r="A246" i="20"/>
  <c r="B246" i="20"/>
  <c r="C246" i="20"/>
  <c r="D246" i="20"/>
  <c r="A247" i="20"/>
  <c r="B247" i="20"/>
  <c r="C247" i="20"/>
  <c r="D247" i="20"/>
  <c r="A248" i="20"/>
  <c r="B248" i="20"/>
  <c r="C248" i="20"/>
  <c r="D248" i="20"/>
  <c r="A249" i="20"/>
  <c r="B249" i="20"/>
  <c r="C249" i="20"/>
  <c r="D249" i="20"/>
  <c r="A250" i="20"/>
  <c r="B250" i="20"/>
  <c r="C250" i="20"/>
  <c r="D250" i="20"/>
  <c r="A251" i="20"/>
  <c r="B251" i="20"/>
  <c r="C251" i="20"/>
  <c r="D251" i="20"/>
  <c r="A252" i="20"/>
  <c r="B252" i="20"/>
  <c r="C252" i="20"/>
  <c r="D252" i="20"/>
  <c r="A253" i="20"/>
  <c r="B253" i="20"/>
  <c r="C253" i="20"/>
  <c r="D253" i="20"/>
  <c r="A254" i="20"/>
  <c r="B254" i="20"/>
  <c r="C254" i="20"/>
  <c r="D254" i="20"/>
  <c r="A255" i="20"/>
  <c r="B255" i="20"/>
  <c r="C255" i="20"/>
  <c r="D255" i="20"/>
  <c r="A256" i="20"/>
  <c r="B256" i="20"/>
  <c r="C256" i="20"/>
  <c r="D256" i="20"/>
  <c r="A257" i="20"/>
  <c r="B257" i="20"/>
  <c r="C257" i="20"/>
  <c r="D257" i="20"/>
  <c r="A258" i="20"/>
  <c r="B258" i="20"/>
  <c r="C258" i="20"/>
  <c r="D258" i="20"/>
  <c r="A259" i="20"/>
  <c r="B259" i="20"/>
  <c r="C259" i="20"/>
  <c r="D259" i="20"/>
  <c r="A260" i="20"/>
  <c r="B260" i="20"/>
  <c r="C260" i="20"/>
  <c r="D260" i="20"/>
  <c r="A261" i="20"/>
  <c r="B261" i="20"/>
  <c r="C261" i="20"/>
  <c r="D261" i="20"/>
  <c r="A262" i="20"/>
  <c r="B262" i="20"/>
  <c r="C262" i="20"/>
  <c r="D262" i="20"/>
  <c r="A263" i="20"/>
  <c r="B263" i="20"/>
  <c r="C263" i="20"/>
  <c r="D263" i="20"/>
  <c r="A264" i="20"/>
  <c r="B264" i="20"/>
  <c r="C264" i="20"/>
  <c r="D264" i="20"/>
  <c r="A265" i="20"/>
  <c r="B265" i="20"/>
  <c r="C265" i="20"/>
  <c r="D265" i="20"/>
  <c r="A266" i="20"/>
  <c r="B266" i="20"/>
  <c r="C266" i="20"/>
  <c r="D266" i="20"/>
  <c r="E266" i="20"/>
  <c r="A267" i="20"/>
  <c r="B267" i="20"/>
  <c r="C267" i="20"/>
  <c r="D267" i="20"/>
  <c r="A268" i="20"/>
  <c r="B268" i="20"/>
  <c r="C268" i="20"/>
  <c r="D268" i="20"/>
  <c r="A269" i="20"/>
  <c r="B269" i="20"/>
  <c r="C269" i="20"/>
  <c r="D269" i="20"/>
  <c r="A270" i="20"/>
  <c r="B270" i="20"/>
  <c r="C270" i="20"/>
  <c r="D270" i="20"/>
  <c r="A271" i="20"/>
  <c r="B271" i="20"/>
  <c r="C271" i="20"/>
  <c r="D271" i="20"/>
  <c r="A272" i="20"/>
  <c r="B272" i="20"/>
  <c r="C272" i="20"/>
  <c r="D272" i="20"/>
  <c r="A273" i="20"/>
  <c r="B273" i="20"/>
  <c r="C273" i="20"/>
  <c r="D273" i="20"/>
  <c r="A274" i="20"/>
  <c r="B274" i="20"/>
  <c r="C274" i="20"/>
  <c r="D274" i="20"/>
  <c r="A275" i="20"/>
  <c r="B275" i="20"/>
  <c r="C275" i="20"/>
  <c r="D275" i="20"/>
  <c r="A276" i="20"/>
  <c r="B276" i="20"/>
  <c r="C276" i="20"/>
  <c r="D276" i="20"/>
  <c r="A277" i="20"/>
  <c r="B277" i="20"/>
  <c r="C277" i="20"/>
  <c r="D277" i="20"/>
  <c r="A278" i="20"/>
  <c r="B278" i="20"/>
  <c r="C278" i="20"/>
  <c r="D278" i="20"/>
  <c r="A279" i="20"/>
  <c r="B279" i="20"/>
  <c r="C279" i="20"/>
  <c r="D279" i="20"/>
  <c r="A280" i="20"/>
  <c r="B280" i="20"/>
  <c r="C280" i="20"/>
  <c r="D280" i="20"/>
  <c r="A281" i="20"/>
  <c r="B281" i="20"/>
  <c r="C281" i="20"/>
  <c r="D281" i="20"/>
  <c r="A282" i="20"/>
  <c r="B282" i="20"/>
  <c r="C282" i="20"/>
  <c r="D282" i="20"/>
  <c r="A283" i="20"/>
  <c r="B283" i="20"/>
  <c r="C283" i="20"/>
  <c r="D283" i="20"/>
  <c r="A284" i="20"/>
  <c r="B284" i="20"/>
  <c r="C284" i="20"/>
  <c r="D284" i="20"/>
  <c r="A285" i="20"/>
  <c r="B285" i="20"/>
  <c r="C285" i="20"/>
  <c r="D285" i="20"/>
  <c r="A286" i="20"/>
  <c r="B286" i="20"/>
  <c r="C286" i="20"/>
  <c r="D286" i="20"/>
  <c r="A287" i="20"/>
  <c r="B287" i="20"/>
  <c r="C287" i="20"/>
  <c r="D287" i="20"/>
  <c r="A288" i="20"/>
  <c r="B288" i="20"/>
  <c r="C288" i="20"/>
  <c r="D288" i="20"/>
  <c r="E288" i="20"/>
  <c r="A289" i="20"/>
  <c r="B289" i="20"/>
  <c r="C289" i="20"/>
  <c r="D289" i="20"/>
  <c r="A290" i="20"/>
  <c r="B290" i="20"/>
  <c r="C290" i="20"/>
  <c r="D290" i="20"/>
  <c r="A291" i="20"/>
  <c r="B291" i="20"/>
  <c r="C291" i="20"/>
  <c r="D291" i="20"/>
  <c r="A292" i="20"/>
  <c r="B292" i="20"/>
  <c r="C292" i="20"/>
  <c r="D292" i="20"/>
  <c r="A293" i="20"/>
  <c r="B293" i="20"/>
  <c r="C293" i="20"/>
  <c r="D293" i="20"/>
  <c r="A294" i="20"/>
  <c r="B294" i="20"/>
  <c r="C294" i="20"/>
  <c r="D294" i="20"/>
  <c r="A295" i="20"/>
  <c r="B295" i="20"/>
  <c r="C295" i="20"/>
  <c r="D295" i="20"/>
  <c r="A296" i="20"/>
  <c r="B296" i="20"/>
  <c r="C296" i="20"/>
  <c r="D296" i="20"/>
  <c r="A297" i="20"/>
  <c r="B297" i="20"/>
  <c r="C297" i="20"/>
  <c r="D297" i="20"/>
  <c r="A298" i="20"/>
  <c r="B298" i="20"/>
  <c r="C298" i="20"/>
  <c r="D298" i="20"/>
  <c r="A299" i="20"/>
  <c r="B299" i="20"/>
  <c r="C299" i="20"/>
  <c r="D299" i="20"/>
  <c r="A300" i="20"/>
  <c r="B300" i="20"/>
  <c r="C300" i="20"/>
  <c r="D300" i="20"/>
  <c r="A301" i="20"/>
  <c r="B301" i="20"/>
  <c r="C301" i="20"/>
  <c r="D301" i="20"/>
  <c r="A302" i="20"/>
  <c r="B302" i="20"/>
  <c r="C302" i="20"/>
  <c r="D302" i="20"/>
  <c r="A303" i="20"/>
  <c r="B303" i="20"/>
  <c r="C303" i="20"/>
  <c r="D303" i="20"/>
  <c r="A304" i="20"/>
  <c r="B304" i="20"/>
  <c r="C304" i="20"/>
  <c r="D304" i="20"/>
  <c r="A305" i="20"/>
  <c r="B305" i="20"/>
  <c r="C305" i="20"/>
  <c r="D305" i="20"/>
  <c r="A306" i="20"/>
  <c r="B306" i="20"/>
  <c r="C306" i="20"/>
  <c r="D306" i="20"/>
  <c r="A307" i="20"/>
  <c r="B307" i="20"/>
  <c r="C307" i="20"/>
  <c r="D307" i="20"/>
  <c r="A308" i="20"/>
  <c r="B308" i="20"/>
  <c r="C308" i="20"/>
  <c r="D308" i="20"/>
  <c r="A309" i="20"/>
  <c r="B309" i="20"/>
  <c r="C309" i="20"/>
  <c r="D309" i="20"/>
  <c r="A310" i="20"/>
  <c r="B310" i="20"/>
  <c r="C310" i="20"/>
  <c r="D310" i="20"/>
  <c r="E310" i="20"/>
  <c r="A311" i="20"/>
  <c r="B311" i="20"/>
  <c r="C311" i="20"/>
  <c r="D311" i="20"/>
  <c r="A312" i="20"/>
  <c r="B312" i="20"/>
  <c r="C312" i="20"/>
  <c r="D312" i="20"/>
  <c r="A313" i="20"/>
  <c r="B313" i="20"/>
  <c r="C313" i="20"/>
  <c r="D313" i="20"/>
  <c r="A314" i="20"/>
  <c r="B314" i="20"/>
  <c r="C314" i="20"/>
  <c r="D314" i="20"/>
  <c r="A315" i="20"/>
  <c r="B315" i="20"/>
  <c r="C315" i="20"/>
  <c r="D315" i="20"/>
  <c r="A316" i="20"/>
  <c r="B316" i="20"/>
  <c r="C316" i="20"/>
  <c r="D316" i="20"/>
  <c r="A317" i="20"/>
  <c r="B317" i="20"/>
  <c r="C317" i="20"/>
  <c r="D317" i="20"/>
  <c r="A318" i="20"/>
  <c r="B318" i="20"/>
  <c r="C318" i="20"/>
  <c r="D318" i="20"/>
  <c r="A319" i="20"/>
  <c r="B319" i="20"/>
  <c r="C319" i="20"/>
  <c r="D319" i="20"/>
  <c r="A320" i="20"/>
  <c r="B320" i="20"/>
  <c r="C320" i="20"/>
  <c r="D320" i="20"/>
  <c r="A321" i="20"/>
  <c r="B321" i="20"/>
  <c r="C321" i="20"/>
  <c r="D321" i="20"/>
  <c r="A322" i="20"/>
  <c r="B322" i="20"/>
  <c r="C322" i="20"/>
  <c r="D322" i="20"/>
  <c r="A323" i="20"/>
  <c r="B323" i="20"/>
  <c r="C323" i="20"/>
  <c r="D323" i="20"/>
  <c r="A324" i="20"/>
  <c r="B324" i="20"/>
  <c r="C324" i="20"/>
  <c r="D324" i="20"/>
  <c r="A325" i="20"/>
  <c r="B325" i="20"/>
  <c r="C325" i="20"/>
  <c r="D325" i="20"/>
  <c r="A326" i="20"/>
  <c r="B326" i="20"/>
  <c r="C326" i="20"/>
  <c r="D326" i="20"/>
  <c r="A327" i="20"/>
  <c r="B327" i="20"/>
  <c r="C327" i="20"/>
  <c r="D327" i="20"/>
  <c r="A328" i="20"/>
  <c r="B328" i="20"/>
  <c r="C328" i="20"/>
  <c r="D328" i="20"/>
  <c r="A329" i="20"/>
  <c r="B329" i="20"/>
  <c r="C329" i="20"/>
  <c r="D329" i="20"/>
  <c r="A330" i="20"/>
  <c r="B330" i="20"/>
  <c r="C330" i="20"/>
  <c r="D330" i="20"/>
  <c r="A331" i="20"/>
  <c r="B331" i="20"/>
  <c r="C331" i="20"/>
  <c r="D331" i="20"/>
  <c r="A332" i="20"/>
  <c r="B332" i="20"/>
  <c r="C332" i="20"/>
  <c r="D332" i="20"/>
  <c r="E332" i="20"/>
  <c r="A33" i="20"/>
  <c r="B33" i="20"/>
  <c r="C33" i="20"/>
  <c r="D33" i="20"/>
  <c r="A34" i="20"/>
  <c r="B34" i="20"/>
  <c r="C34" i="20"/>
  <c r="D34" i="20"/>
  <c r="A35" i="20"/>
  <c r="B35" i="20"/>
  <c r="C35" i="20"/>
  <c r="D35" i="20"/>
  <c r="A36" i="20"/>
  <c r="B36" i="20"/>
  <c r="C36" i="20"/>
  <c r="D36" i="20"/>
  <c r="A37" i="20"/>
  <c r="B37" i="20"/>
  <c r="C37" i="20"/>
  <c r="D37" i="20"/>
  <c r="A38" i="20"/>
  <c r="B38" i="20"/>
  <c r="C38" i="20"/>
  <c r="D38" i="20"/>
  <c r="A39" i="20"/>
  <c r="B39" i="20"/>
  <c r="C39" i="20"/>
  <c r="D39" i="20"/>
  <c r="A40" i="20"/>
  <c r="B40" i="20"/>
  <c r="C40" i="20"/>
  <c r="D40" i="20"/>
  <c r="A41" i="20"/>
  <c r="B41" i="20"/>
  <c r="C41" i="20"/>
  <c r="D41" i="20"/>
  <c r="A42" i="20"/>
  <c r="B42" i="20"/>
  <c r="C42" i="20"/>
  <c r="D42" i="20"/>
  <c r="A43" i="20"/>
  <c r="B43" i="20"/>
  <c r="C43" i="20"/>
  <c r="D43" i="20"/>
  <c r="A44" i="20"/>
  <c r="B44" i="20"/>
  <c r="C44" i="20"/>
  <c r="D44" i="20"/>
  <c r="A45" i="20"/>
  <c r="B45" i="20"/>
  <c r="C45" i="20"/>
  <c r="D45" i="20"/>
  <c r="A46" i="20"/>
  <c r="B46" i="20"/>
  <c r="C46" i="20"/>
  <c r="D46" i="20"/>
  <c r="E46" i="20"/>
  <c r="A26" i="20"/>
  <c r="B26" i="20"/>
  <c r="C26" i="20"/>
  <c r="D26" i="20"/>
  <c r="A27" i="20"/>
  <c r="B27" i="20"/>
  <c r="C27" i="20"/>
  <c r="D27" i="20"/>
  <c r="A28" i="20"/>
  <c r="B28" i="20"/>
  <c r="C28" i="20"/>
  <c r="D28" i="20"/>
  <c r="A29" i="20"/>
  <c r="B29" i="20"/>
  <c r="C29" i="20"/>
  <c r="D29" i="20"/>
  <c r="A30" i="20"/>
  <c r="B30" i="20"/>
  <c r="C30" i="20"/>
  <c r="D30" i="20"/>
  <c r="A31" i="20"/>
  <c r="B31" i="20"/>
  <c r="C31" i="20"/>
  <c r="D31" i="20"/>
  <c r="A32" i="20"/>
  <c r="B32" i="20"/>
  <c r="C32" i="20"/>
  <c r="D32" i="20"/>
  <c r="A25" i="20"/>
  <c r="B25" i="20"/>
  <c r="C25" i="20"/>
  <c r="D25" i="20"/>
  <c r="A24" i="20"/>
  <c r="B24" i="20"/>
  <c r="C24" i="20"/>
  <c r="D24" i="20"/>
  <c r="E24" i="20"/>
  <c r="A332" i="6"/>
  <c r="B332" i="6"/>
  <c r="C332" i="6"/>
  <c r="D332" i="6"/>
  <c r="A310" i="6"/>
  <c r="B310" i="6"/>
  <c r="C310" i="6"/>
  <c r="D310" i="6"/>
  <c r="A288" i="6"/>
  <c r="B288" i="6"/>
  <c r="C288" i="6"/>
  <c r="D288" i="6"/>
  <c r="A266" i="6"/>
  <c r="B266" i="6"/>
  <c r="C266" i="6"/>
  <c r="D266" i="6"/>
  <c r="A244" i="6"/>
  <c r="B244" i="6"/>
  <c r="C244" i="6"/>
  <c r="D244" i="6"/>
  <c r="A222" i="6"/>
  <c r="B222" i="6"/>
  <c r="C222" i="6"/>
  <c r="D222" i="6"/>
  <c r="A200" i="6"/>
  <c r="B200" i="6"/>
  <c r="C200" i="6"/>
  <c r="D200" i="6"/>
  <c r="A178" i="6"/>
  <c r="B178" i="6"/>
  <c r="C178" i="6"/>
  <c r="D178" i="6"/>
  <c r="A156" i="6"/>
  <c r="B156" i="6"/>
  <c r="C156" i="6"/>
  <c r="D156" i="6"/>
  <c r="A134" i="6"/>
  <c r="B134" i="6"/>
  <c r="C134" i="6"/>
  <c r="D134" i="6"/>
  <c r="A112" i="6"/>
  <c r="B112" i="6"/>
  <c r="C112" i="6"/>
  <c r="D112" i="6"/>
  <c r="A90" i="6"/>
  <c r="B90" i="6"/>
  <c r="C90" i="6"/>
  <c r="D90" i="6"/>
  <c r="A68" i="6"/>
  <c r="B68" i="6"/>
  <c r="C68" i="6"/>
  <c r="D68" i="6"/>
  <c r="A46" i="6"/>
  <c r="B46" i="6"/>
  <c r="C46" i="6"/>
  <c r="D46" i="6"/>
  <c r="A332" i="4"/>
  <c r="B332" i="4"/>
  <c r="C332" i="4"/>
  <c r="D332" i="4"/>
  <c r="A310" i="4"/>
  <c r="B310" i="4"/>
  <c r="C310" i="4"/>
  <c r="D310" i="4"/>
  <c r="A288" i="4"/>
  <c r="B288" i="4"/>
  <c r="C288" i="4"/>
  <c r="D288" i="4"/>
  <c r="A266" i="4"/>
  <c r="B266" i="4"/>
  <c r="C266" i="4"/>
  <c r="D266" i="4"/>
  <c r="A244" i="4"/>
  <c r="B244" i="4"/>
  <c r="C244" i="4"/>
  <c r="D244" i="4"/>
  <c r="A222" i="4"/>
  <c r="B222" i="4"/>
  <c r="C222" i="4"/>
  <c r="D222" i="4"/>
  <c r="A200" i="4"/>
  <c r="B200" i="4"/>
  <c r="C200" i="4"/>
  <c r="D200" i="4"/>
  <c r="A178" i="4"/>
  <c r="B178" i="4"/>
  <c r="C178" i="4"/>
  <c r="D178" i="4"/>
  <c r="A156" i="4"/>
  <c r="B156" i="4"/>
  <c r="C156" i="4"/>
  <c r="D156" i="4"/>
  <c r="A134" i="4"/>
  <c r="B134" i="4"/>
  <c r="C134" i="4"/>
  <c r="D134" i="4"/>
  <c r="A112" i="4"/>
  <c r="B112" i="4"/>
  <c r="C112" i="4"/>
  <c r="D112" i="4"/>
  <c r="A90" i="4"/>
  <c r="B90" i="4"/>
  <c r="C90" i="4"/>
  <c r="D90" i="4"/>
  <c r="A68" i="4"/>
  <c r="B68" i="4"/>
  <c r="C68" i="4"/>
  <c r="D68" i="4"/>
  <c r="A46" i="4"/>
  <c r="B46" i="4"/>
  <c r="C46" i="4"/>
  <c r="D46" i="4"/>
  <c r="A24" i="6"/>
  <c r="B24" i="6"/>
  <c r="C24" i="6"/>
  <c r="D24" i="6"/>
  <c r="A24" i="4"/>
  <c r="B24" i="4"/>
  <c r="C24" i="4"/>
  <c r="D24" i="4"/>
  <c r="H266" i="20" l="1"/>
  <c r="V266" i="20" s="1"/>
  <c r="I266" i="20"/>
  <c r="W266" i="20" s="1"/>
  <c r="X266" i="20" s="1"/>
  <c r="I244" i="20"/>
  <c r="W244" i="20" s="1"/>
  <c r="X244" i="20" s="1"/>
  <c r="H244" i="20"/>
  <c r="V244" i="20" s="1"/>
  <c r="H310" i="20"/>
  <c r="V310" i="20" s="1"/>
  <c r="I310" i="20"/>
  <c r="W310" i="20" s="1"/>
  <c r="X310" i="20" s="1"/>
  <c r="Z266" i="22"/>
  <c r="Y266" i="22"/>
  <c r="H288" i="20"/>
  <c r="V288" i="20" s="1"/>
  <c r="I288" i="20"/>
  <c r="W288" i="20" s="1"/>
  <c r="X288" i="20" s="1"/>
  <c r="H222" i="20"/>
  <c r="V222" i="20" s="1"/>
  <c r="I222" i="20"/>
  <c r="W222" i="20" s="1"/>
  <c r="X222" i="20" s="1"/>
  <c r="Z244" i="22"/>
  <c r="Y244" i="22"/>
  <c r="Z288" i="22"/>
  <c r="Y288" i="22"/>
  <c r="Z310" i="22"/>
  <c r="Y310" i="22"/>
  <c r="Z332" i="22"/>
  <c r="Y332" i="22"/>
  <c r="H332" i="20"/>
  <c r="V332" i="20" s="1"/>
  <c r="I332" i="20"/>
  <c r="W332" i="20" s="1"/>
  <c r="X332" i="20" s="1"/>
  <c r="O77" i="11"/>
  <c r="Z222" i="22"/>
  <c r="M51" i="18"/>
  <c r="O51" i="11"/>
  <c r="O320" i="22"/>
  <c r="P320" i="22"/>
  <c r="O321" i="22"/>
  <c r="P321" i="22"/>
  <c r="O322" i="22"/>
  <c r="P322" i="22"/>
  <c r="O323" i="22"/>
  <c r="P323" i="22"/>
  <c r="O324" i="22"/>
  <c r="P324" i="22"/>
  <c r="O325" i="22"/>
  <c r="P325" i="22"/>
  <c r="O326" i="22"/>
  <c r="P326" i="22"/>
  <c r="O327" i="22"/>
  <c r="P327" i="22"/>
  <c r="O328" i="22"/>
  <c r="P328" i="22"/>
  <c r="O329" i="22"/>
  <c r="P329" i="22"/>
  <c r="O330" i="22"/>
  <c r="P330" i="22"/>
  <c r="O331" i="22"/>
  <c r="P331" i="22"/>
  <c r="O319" i="22"/>
  <c r="P319" i="22"/>
  <c r="O298" i="22"/>
  <c r="P298" i="22"/>
  <c r="O299" i="22"/>
  <c r="P299" i="22"/>
  <c r="O300" i="22"/>
  <c r="P300" i="22"/>
  <c r="O301" i="22"/>
  <c r="P301" i="22"/>
  <c r="O302" i="22"/>
  <c r="P302" i="22"/>
  <c r="O303" i="22"/>
  <c r="P303" i="22"/>
  <c r="O304" i="22"/>
  <c r="P304" i="22"/>
  <c r="O305" i="22"/>
  <c r="P305" i="22"/>
  <c r="O306" i="22"/>
  <c r="P306" i="22"/>
  <c r="O307" i="22"/>
  <c r="P307" i="22"/>
  <c r="O308" i="22"/>
  <c r="P308" i="22"/>
  <c r="O309" i="22"/>
  <c r="P309" i="22"/>
  <c r="O297" i="22"/>
  <c r="P297" i="22"/>
  <c r="O276" i="22"/>
  <c r="P276" i="22"/>
  <c r="O277" i="22"/>
  <c r="P277" i="22"/>
  <c r="O278" i="22"/>
  <c r="P278" i="22"/>
  <c r="O279" i="22"/>
  <c r="P279" i="22"/>
  <c r="O280" i="22"/>
  <c r="P280" i="22"/>
  <c r="O281" i="22"/>
  <c r="P281" i="22"/>
  <c r="O282" i="22"/>
  <c r="P282" i="22"/>
  <c r="O283" i="22"/>
  <c r="P283" i="22"/>
  <c r="O284" i="22"/>
  <c r="P284" i="22"/>
  <c r="O285" i="22"/>
  <c r="P285" i="22"/>
  <c r="O286" i="22"/>
  <c r="P286" i="22"/>
  <c r="O287" i="22"/>
  <c r="P287" i="22"/>
  <c r="O275" i="22"/>
  <c r="P275" i="22"/>
  <c r="O254" i="22"/>
  <c r="P254" i="22"/>
  <c r="O255" i="22"/>
  <c r="P255" i="22"/>
  <c r="O256" i="22"/>
  <c r="P256" i="22"/>
  <c r="O257" i="22"/>
  <c r="P257" i="22"/>
  <c r="O258" i="22"/>
  <c r="P258" i="22"/>
  <c r="O259" i="22"/>
  <c r="P259" i="22"/>
  <c r="O260" i="22"/>
  <c r="P260" i="22"/>
  <c r="O261" i="22"/>
  <c r="P261" i="22"/>
  <c r="O262" i="22"/>
  <c r="P262" i="22"/>
  <c r="O263" i="22"/>
  <c r="P263" i="22"/>
  <c r="O264" i="22"/>
  <c r="P264" i="22"/>
  <c r="O265" i="22"/>
  <c r="P265" i="22"/>
  <c r="O253" i="22"/>
  <c r="P253" i="22"/>
  <c r="O210" i="22"/>
  <c r="P210" i="22"/>
  <c r="O211" i="22"/>
  <c r="P211" i="22"/>
  <c r="O212" i="22"/>
  <c r="P212" i="22"/>
  <c r="O213" i="22"/>
  <c r="P213" i="22"/>
  <c r="O214" i="22"/>
  <c r="P214" i="22"/>
  <c r="O215" i="22"/>
  <c r="P215" i="22"/>
  <c r="O216" i="22"/>
  <c r="P216" i="22"/>
  <c r="O217" i="22"/>
  <c r="P217" i="22"/>
  <c r="O218" i="22"/>
  <c r="P218" i="22"/>
  <c r="O219" i="22"/>
  <c r="P219" i="22"/>
  <c r="O220" i="22"/>
  <c r="P220" i="22"/>
  <c r="O221" i="22"/>
  <c r="P221" i="22"/>
  <c r="O209" i="22"/>
  <c r="P209" i="22"/>
  <c r="F320" i="22"/>
  <c r="G320" i="22"/>
  <c r="F321" i="22"/>
  <c r="G321" i="22"/>
  <c r="F322" i="22"/>
  <c r="G322" i="22"/>
  <c r="F323" i="22"/>
  <c r="G323" i="22"/>
  <c r="F324" i="22"/>
  <c r="G324" i="22"/>
  <c r="F325" i="22"/>
  <c r="G325" i="22"/>
  <c r="F326" i="22"/>
  <c r="G326" i="22"/>
  <c r="F327" i="22"/>
  <c r="G327" i="22"/>
  <c r="F328" i="22"/>
  <c r="G328" i="22"/>
  <c r="F329" i="22"/>
  <c r="G329" i="22"/>
  <c r="F330" i="22"/>
  <c r="G330" i="22"/>
  <c r="F331" i="22"/>
  <c r="G331" i="22"/>
  <c r="F319" i="22"/>
  <c r="G319" i="22"/>
  <c r="F298" i="22"/>
  <c r="G298" i="22"/>
  <c r="F299" i="22"/>
  <c r="G299" i="22"/>
  <c r="F300" i="22"/>
  <c r="G300" i="22"/>
  <c r="F301" i="22"/>
  <c r="G301" i="22"/>
  <c r="F302" i="22"/>
  <c r="G302" i="22"/>
  <c r="F303" i="22"/>
  <c r="G303" i="22"/>
  <c r="F304" i="22"/>
  <c r="G304" i="22"/>
  <c r="F305" i="22"/>
  <c r="G305" i="22"/>
  <c r="F306" i="22"/>
  <c r="G306" i="22"/>
  <c r="F307" i="22"/>
  <c r="G307" i="22"/>
  <c r="F308" i="22"/>
  <c r="G308" i="22"/>
  <c r="F309" i="22"/>
  <c r="G309" i="22"/>
  <c r="G297" i="22"/>
  <c r="F297" i="22"/>
  <c r="Y332" i="20" l="1"/>
  <c r="Z332" i="20"/>
  <c r="Z310" i="20"/>
  <c r="Y310" i="20"/>
  <c r="Y244" i="20"/>
  <c r="Z244" i="20"/>
  <c r="Z222" i="20"/>
  <c r="Y222" i="20"/>
  <c r="Z288" i="20"/>
  <c r="Y288" i="20"/>
  <c r="Y266" i="20"/>
  <c r="Z266" i="20"/>
  <c r="F276" i="22"/>
  <c r="G276" i="22"/>
  <c r="F277" i="22"/>
  <c r="G277" i="22"/>
  <c r="F278" i="22"/>
  <c r="G278" i="22"/>
  <c r="F279" i="22"/>
  <c r="G279" i="22"/>
  <c r="F280" i="22"/>
  <c r="G280" i="22"/>
  <c r="F281" i="22"/>
  <c r="G281" i="22"/>
  <c r="F282" i="22"/>
  <c r="G282" i="22"/>
  <c r="F283" i="22"/>
  <c r="G283" i="22"/>
  <c r="F284" i="22"/>
  <c r="G284" i="22"/>
  <c r="F285" i="22"/>
  <c r="G285" i="22"/>
  <c r="F286" i="22"/>
  <c r="G286" i="22"/>
  <c r="F287" i="22"/>
  <c r="G287" i="22"/>
  <c r="F275" i="22"/>
  <c r="G275" i="22"/>
  <c r="F254" i="22"/>
  <c r="G254" i="22"/>
  <c r="F255" i="22"/>
  <c r="G255" i="22"/>
  <c r="F256" i="22"/>
  <c r="G256" i="22"/>
  <c r="F257" i="22"/>
  <c r="G257" i="22"/>
  <c r="F258" i="22"/>
  <c r="G258" i="22"/>
  <c r="F259" i="22"/>
  <c r="G259" i="22"/>
  <c r="F260" i="22"/>
  <c r="G260" i="22"/>
  <c r="F261" i="22"/>
  <c r="G261" i="22"/>
  <c r="F262" i="22"/>
  <c r="G262" i="22"/>
  <c r="F263" i="22"/>
  <c r="G263" i="22"/>
  <c r="F264" i="22"/>
  <c r="G264" i="22"/>
  <c r="F265" i="22"/>
  <c r="G265" i="22"/>
  <c r="F253" i="22"/>
  <c r="G253" i="22"/>
  <c r="F232" i="22"/>
  <c r="G232" i="22"/>
  <c r="F233" i="22"/>
  <c r="G233" i="22"/>
  <c r="F234" i="22"/>
  <c r="G234" i="22"/>
  <c r="F235" i="22"/>
  <c r="G235" i="22"/>
  <c r="F236" i="22"/>
  <c r="G236" i="22"/>
  <c r="F237" i="22"/>
  <c r="G237" i="22"/>
  <c r="F238" i="22"/>
  <c r="G238" i="22"/>
  <c r="F239" i="22"/>
  <c r="G239" i="22"/>
  <c r="F240" i="22"/>
  <c r="G240" i="22"/>
  <c r="F241" i="22"/>
  <c r="G241" i="22"/>
  <c r="F242" i="22"/>
  <c r="G242" i="22"/>
  <c r="F243" i="22"/>
  <c r="G243" i="22"/>
  <c r="G231" i="22"/>
  <c r="F231" i="22"/>
  <c r="F210" i="22"/>
  <c r="G210" i="22"/>
  <c r="F211" i="22"/>
  <c r="G211" i="22"/>
  <c r="F212" i="22"/>
  <c r="G212" i="22"/>
  <c r="F213" i="22"/>
  <c r="G213" i="22"/>
  <c r="F214" i="22"/>
  <c r="G214" i="22"/>
  <c r="F215" i="22"/>
  <c r="G215" i="22"/>
  <c r="F216" i="22"/>
  <c r="G216" i="22"/>
  <c r="F217" i="22"/>
  <c r="G217" i="22"/>
  <c r="F218" i="22"/>
  <c r="G218" i="22"/>
  <c r="F219" i="22"/>
  <c r="G219" i="22"/>
  <c r="F220" i="22"/>
  <c r="G220" i="22"/>
  <c r="F221" i="22"/>
  <c r="G221" i="22"/>
  <c r="G209" i="22"/>
  <c r="F209" i="22"/>
  <c r="O240" i="22"/>
  <c r="P236" i="22"/>
  <c r="P231" i="22"/>
  <c r="O230" i="22"/>
  <c r="O229" i="22"/>
  <c r="P226" i="22"/>
  <c r="O224" i="22"/>
  <c r="P243" i="22"/>
  <c r="O243" i="22"/>
  <c r="P242" i="22"/>
  <c r="O242" i="22"/>
  <c r="O241" i="22"/>
  <c r="P240" i="22"/>
  <c r="P239" i="22"/>
  <c r="O239" i="22"/>
  <c r="P238" i="22"/>
  <c r="O238" i="22"/>
  <c r="P237" i="22"/>
  <c r="O237" i="22"/>
  <c r="O236" i="22"/>
  <c r="P235" i="22"/>
  <c r="O235" i="22"/>
  <c r="P234" i="22"/>
  <c r="O234" i="22"/>
  <c r="P233" i="22"/>
  <c r="O233" i="22"/>
  <c r="P232" i="22"/>
  <c r="O232" i="22"/>
  <c r="O231" i="22"/>
  <c r="P230" i="22"/>
  <c r="P229" i="22"/>
  <c r="P228" i="22"/>
  <c r="O228" i="22"/>
  <c r="P227" i="22"/>
  <c r="O227" i="22"/>
  <c r="O226" i="22"/>
  <c r="O225" i="22"/>
  <c r="P224" i="22"/>
  <c r="P223" i="22"/>
  <c r="O223" i="22"/>
  <c r="H199" i="22"/>
  <c r="H198" i="22"/>
  <c r="H197" i="22"/>
  <c r="H196" i="22"/>
  <c r="H195" i="22"/>
  <c r="H194" i="22"/>
  <c r="H193" i="22"/>
  <c r="H192" i="22"/>
  <c r="H191" i="22"/>
  <c r="H190" i="22"/>
  <c r="H189" i="22"/>
  <c r="H188" i="22"/>
  <c r="H187" i="22"/>
  <c r="H177" i="22"/>
  <c r="H176" i="22"/>
  <c r="H175" i="22"/>
  <c r="H174" i="22"/>
  <c r="H173" i="22"/>
  <c r="H172" i="22"/>
  <c r="H171" i="22"/>
  <c r="H170" i="22"/>
  <c r="H169" i="22"/>
  <c r="H168" i="22"/>
  <c r="H167" i="22"/>
  <c r="H166" i="22"/>
  <c r="H165" i="22"/>
  <c r="H155" i="22"/>
  <c r="H154" i="22"/>
  <c r="H153" i="22"/>
  <c r="H152" i="22"/>
  <c r="H151" i="22"/>
  <c r="H150" i="22"/>
  <c r="H149" i="22"/>
  <c r="H148" i="22"/>
  <c r="H147" i="22"/>
  <c r="H146" i="22"/>
  <c r="H145" i="22"/>
  <c r="H144" i="22"/>
  <c r="H143" i="22"/>
  <c r="H133" i="22"/>
  <c r="H132" i="22"/>
  <c r="H131" i="22"/>
  <c r="H130" i="22"/>
  <c r="H129" i="22"/>
  <c r="H128" i="22"/>
  <c r="H127" i="22"/>
  <c r="H126" i="22"/>
  <c r="H125" i="22"/>
  <c r="H124" i="22"/>
  <c r="H123" i="22"/>
  <c r="H122" i="22"/>
  <c r="H121" i="22"/>
  <c r="H111" i="22"/>
  <c r="H110" i="22"/>
  <c r="H109" i="22"/>
  <c r="H108" i="22"/>
  <c r="H107" i="22"/>
  <c r="H106" i="22"/>
  <c r="H105" i="22"/>
  <c r="H104" i="22"/>
  <c r="H103" i="22"/>
  <c r="H102" i="22"/>
  <c r="H101" i="22"/>
  <c r="H100" i="22"/>
  <c r="H99" i="22"/>
  <c r="H89" i="22"/>
  <c r="H88" i="22"/>
  <c r="H87" i="22"/>
  <c r="H86" i="22"/>
  <c r="H85" i="22"/>
  <c r="H84" i="22"/>
  <c r="H83" i="22"/>
  <c r="H82" i="22"/>
  <c r="H81" i="22"/>
  <c r="H80" i="22"/>
  <c r="H79" i="22"/>
  <c r="H78" i="22"/>
  <c r="H77" i="22"/>
  <c r="H67" i="22"/>
  <c r="H66" i="22"/>
  <c r="H65" i="22"/>
  <c r="H64" i="22"/>
  <c r="H63" i="22"/>
  <c r="H62" i="22"/>
  <c r="H61" i="22"/>
  <c r="H60" i="22"/>
  <c r="H59" i="22"/>
  <c r="H58" i="22"/>
  <c r="H57" i="22"/>
  <c r="H56" i="22"/>
  <c r="H55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C1" i="22"/>
  <c r="B1" i="22"/>
  <c r="A1" i="22"/>
  <c r="P225" i="22" l="1"/>
  <c r="P241" i="22"/>
  <c r="F209" i="20" l="1"/>
  <c r="G209" i="20"/>
  <c r="P331" i="20" l="1"/>
  <c r="O331" i="20"/>
  <c r="P330" i="20"/>
  <c r="O330" i="20"/>
  <c r="P329" i="20"/>
  <c r="O329" i="20"/>
  <c r="P328" i="20"/>
  <c r="O328" i="20"/>
  <c r="P327" i="20"/>
  <c r="O327" i="20"/>
  <c r="P326" i="20"/>
  <c r="O326" i="20"/>
  <c r="P325" i="20"/>
  <c r="O325" i="20"/>
  <c r="P324" i="20"/>
  <c r="O324" i="20"/>
  <c r="P323" i="20"/>
  <c r="O323" i="20"/>
  <c r="P322" i="20"/>
  <c r="O322" i="20"/>
  <c r="P321" i="20"/>
  <c r="O321" i="20"/>
  <c r="P320" i="20"/>
  <c r="O320" i="20"/>
  <c r="P319" i="20"/>
  <c r="O319" i="20"/>
  <c r="O309" i="20"/>
  <c r="P309" i="20"/>
  <c r="P308" i="20"/>
  <c r="O308" i="20"/>
  <c r="P307" i="20"/>
  <c r="O307" i="20"/>
  <c r="P306" i="20"/>
  <c r="O306" i="20"/>
  <c r="P305" i="20"/>
  <c r="O305" i="20"/>
  <c r="P304" i="20"/>
  <c r="O304" i="20"/>
  <c r="P303" i="20"/>
  <c r="O303" i="20"/>
  <c r="P302" i="20"/>
  <c r="O302" i="20"/>
  <c r="P301" i="20"/>
  <c r="O301" i="20"/>
  <c r="P300" i="20"/>
  <c r="O300" i="20"/>
  <c r="P299" i="20"/>
  <c r="O299" i="20"/>
  <c r="P298" i="20"/>
  <c r="O298" i="20"/>
  <c r="P297" i="20"/>
  <c r="O297" i="20"/>
  <c r="P287" i="20"/>
  <c r="P243" i="20" s="1"/>
  <c r="O224" i="20"/>
  <c r="P224" i="20"/>
  <c r="O225" i="20"/>
  <c r="O226" i="20"/>
  <c r="O227" i="20"/>
  <c r="O228" i="20"/>
  <c r="O229" i="20"/>
  <c r="O230" i="20"/>
  <c r="O275" i="20"/>
  <c r="O231" i="20" s="1"/>
  <c r="P275" i="20"/>
  <c r="O276" i="20"/>
  <c r="O232" i="20" s="1"/>
  <c r="P276" i="20"/>
  <c r="O277" i="20"/>
  <c r="O233" i="20" s="1"/>
  <c r="P277" i="20"/>
  <c r="O278" i="20"/>
  <c r="O234" i="20" s="1"/>
  <c r="P278" i="20"/>
  <c r="O279" i="20"/>
  <c r="O235" i="20" s="1"/>
  <c r="P279" i="20"/>
  <c r="O280" i="20"/>
  <c r="O236" i="20" s="1"/>
  <c r="P280" i="20"/>
  <c r="O281" i="20"/>
  <c r="O237" i="20" s="1"/>
  <c r="P281" i="20"/>
  <c r="O282" i="20"/>
  <c r="O238" i="20" s="1"/>
  <c r="P282" i="20"/>
  <c r="O283" i="20"/>
  <c r="O239" i="20" s="1"/>
  <c r="P283" i="20"/>
  <c r="O284" i="20"/>
  <c r="O240" i="20" s="1"/>
  <c r="P284" i="20"/>
  <c r="O285" i="20"/>
  <c r="O241" i="20" s="1"/>
  <c r="P285" i="20"/>
  <c r="O286" i="20"/>
  <c r="O242" i="20" s="1"/>
  <c r="P286" i="20"/>
  <c r="O287" i="20"/>
  <c r="O243" i="20" s="1"/>
  <c r="O223" i="20"/>
  <c r="O253" i="20"/>
  <c r="P253" i="20"/>
  <c r="O254" i="20"/>
  <c r="P254" i="20"/>
  <c r="O255" i="20"/>
  <c r="P255" i="20"/>
  <c r="O256" i="20"/>
  <c r="P256" i="20"/>
  <c r="O257" i="20"/>
  <c r="P257" i="20"/>
  <c r="O258" i="20"/>
  <c r="P258" i="20"/>
  <c r="O259" i="20"/>
  <c r="P259" i="20"/>
  <c r="O260" i="20"/>
  <c r="P260" i="20"/>
  <c r="O261" i="20"/>
  <c r="P261" i="20"/>
  <c r="O262" i="20"/>
  <c r="P262" i="20"/>
  <c r="O263" i="20"/>
  <c r="P263" i="20"/>
  <c r="O264" i="20"/>
  <c r="P264" i="20"/>
  <c r="O265" i="20"/>
  <c r="P265" i="20"/>
  <c r="O221" i="20"/>
  <c r="O210" i="20"/>
  <c r="P210" i="20"/>
  <c r="O211" i="20"/>
  <c r="P211" i="20"/>
  <c r="O212" i="20"/>
  <c r="P212" i="20"/>
  <c r="O213" i="20"/>
  <c r="P213" i="20"/>
  <c r="O214" i="20"/>
  <c r="P214" i="20"/>
  <c r="O215" i="20"/>
  <c r="P215" i="20"/>
  <c r="O216" i="20"/>
  <c r="P216" i="20"/>
  <c r="O217" i="20"/>
  <c r="P217" i="20"/>
  <c r="O218" i="20"/>
  <c r="P218" i="20"/>
  <c r="O219" i="20"/>
  <c r="P219" i="20"/>
  <c r="O220" i="20"/>
  <c r="P220" i="20"/>
  <c r="P221" i="20"/>
  <c r="O209" i="20"/>
  <c r="P209" i="20"/>
  <c r="F324" i="20"/>
  <c r="G324" i="20"/>
  <c r="F325" i="20"/>
  <c r="G325" i="20"/>
  <c r="F326" i="20"/>
  <c r="G326" i="20"/>
  <c r="F327" i="20"/>
  <c r="G327" i="20"/>
  <c r="F328" i="20"/>
  <c r="G328" i="20"/>
  <c r="F329" i="20"/>
  <c r="G329" i="20"/>
  <c r="F330" i="20"/>
  <c r="G330" i="20"/>
  <c r="F331" i="20"/>
  <c r="G331" i="20"/>
  <c r="F320" i="20"/>
  <c r="G320" i="20"/>
  <c r="F321" i="20"/>
  <c r="G321" i="20"/>
  <c r="F322" i="20"/>
  <c r="G322" i="20"/>
  <c r="F323" i="20"/>
  <c r="G323" i="20"/>
  <c r="F319" i="20"/>
  <c r="G319" i="20"/>
  <c r="F298" i="20"/>
  <c r="G298" i="20"/>
  <c r="F299" i="20"/>
  <c r="G299" i="20"/>
  <c r="F300" i="20"/>
  <c r="G300" i="20"/>
  <c r="F301" i="20"/>
  <c r="G301" i="20"/>
  <c r="F302" i="20"/>
  <c r="G302" i="20"/>
  <c r="F303" i="20"/>
  <c r="G303" i="20"/>
  <c r="F304" i="20"/>
  <c r="G304" i="20"/>
  <c r="F305" i="20"/>
  <c r="G305" i="20"/>
  <c r="F306" i="20"/>
  <c r="G306" i="20"/>
  <c r="F307" i="20"/>
  <c r="G307" i="20"/>
  <c r="F308" i="20"/>
  <c r="G308" i="20"/>
  <c r="F309" i="20"/>
  <c r="G309" i="20"/>
  <c r="G297" i="20"/>
  <c r="G287" i="20"/>
  <c r="F297" i="20"/>
  <c r="F276" i="20"/>
  <c r="G276" i="20"/>
  <c r="F277" i="20"/>
  <c r="G277" i="20"/>
  <c r="F278" i="20"/>
  <c r="G278" i="20"/>
  <c r="F279" i="20"/>
  <c r="G279" i="20"/>
  <c r="F280" i="20"/>
  <c r="G280" i="20"/>
  <c r="F281" i="20"/>
  <c r="G281" i="20"/>
  <c r="F282" i="20"/>
  <c r="G282" i="20"/>
  <c r="F283" i="20"/>
  <c r="G283" i="20"/>
  <c r="F284" i="20"/>
  <c r="G284" i="20"/>
  <c r="F285" i="20"/>
  <c r="G285" i="20"/>
  <c r="F286" i="20"/>
  <c r="G286" i="20"/>
  <c r="F287" i="20"/>
  <c r="F275" i="20"/>
  <c r="G275" i="20"/>
  <c r="F254" i="20"/>
  <c r="G254" i="20"/>
  <c r="F255" i="20"/>
  <c r="G255" i="20"/>
  <c r="F256" i="20"/>
  <c r="G256" i="20"/>
  <c r="F257" i="20"/>
  <c r="G257" i="20"/>
  <c r="F258" i="20"/>
  <c r="G258" i="20"/>
  <c r="F259" i="20"/>
  <c r="G259" i="20"/>
  <c r="F260" i="20"/>
  <c r="G260" i="20"/>
  <c r="F261" i="20"/>
  <c r="G261" i="20"/>
  <c r="F262" i="20"/>
  <c r="G262" i="20"/>
  <c r="F263" i="20"/>
  <c r="G263" i="20"/>
  <c r="F264" i="20"/>
  <c r="G264" i="20"/>
  <c r="F265" i="20"/>
  <c r="G265" i="20"/>
  <c r="F253" i="20"/>
  <c r="G253" i="20"/>
  <c r="G243" i="20"/>
  <c r="F231" i="20"/>
  <c r="G231" i="20"/>
  <c r="F232" i="20"/>
  <c r="G232" i="20"/>
  <c r="F233" i="20"/>
  <c r="G233" i="20"/>
  <c r="F234" i="20"/>
  <c r="G234" i="20"/>
  <c r="F235" i="20"/>
  <c r="G235" i="20"/>
  <c r="F236" i="20"/>
  <c r="G236" i="20"/>
  <c r="F237" i="20"/>
  <c r="G237" i="20"/>
  <c r="F238" i="20"/>
  <c r="G238" i="20"/>
  <c r="F239" i="20"/>
  <c r="G239" i="20"/>
  <c r="F240" i="20"/>
  <c r="G240" i="20"/>
  <c r="F241" i="20"/>
  <c r="G241" i="20"/>
  <c r="F242" i="20"/>
  <c r="G242" i="20"/>
  <c r="F243" i="20"/>
  <c r="F210" i="20"/>
  <c r="G210" i="20"/>
  <c r="F211" i="20"/>
  <c r="G211" i="20"/>
  <c r="F212" i="20"/>
  <c r="G212" i="20"/>
  <c r="F213" i="20"/>
  <c r="G213" i="20"/>
  <c r="F214" i="20"/>
  <c r="G214" i="20"/>
  <c r="F215" i="20"/>
  <c r="G215" i="20"/>
  <c r="F216" i="20"/>
  <c r="G216" i="20"/>
  <c r="F217" i="20"/>
  <c r="G217" i="20"/>
  <c r="F218" i="20"/>
  <c r="G218" i="20"/>
  <c r="F219" i="20"/>
  <c r="G219" i="20"/>
  <c r="F220" i="20"/>
  <c r="G220" i="20"/>
  <c r="F221" i="20"/>
  <c r="G221" i="20"/>
  <c r="P242" i="20" l="1"/>
  <c r="P226" i="20"/>
  <c r="P240" i="20"/>
  <c r="P238" i="20"/>
  <c r="P236" i="20"/>
  <c r="P234" i="20"/>
  <c r="P232" i="20"/>
  <c r="P230" i="20"/>
  <c r="P228" i="20"/>
  <c r="P223" i="20"/>
  <c r="P241" i="20"/>
  <c r="P239" i="20"/>
  <c r="P237" i="20"/>
  <c r="P235" i="20"/>
  <c r="P233" i="20"/>
  <c r="P231" i="20"/>
  <c r="P229" i="20"/>
  <c r="P227" i="20"/>
  <c r="P225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C1" i="20"/>
  <c r="B1" i="20"/>
  <c r="A1" i="20"/>
  <c r="J15" i="2" l="1"/>
  <c r="I169" i="2" l="1"/>
  <c r="J37" i="2" l="1"/>
  <c r="P209" i="6" l="1"/>
  <c r="Q209" i="6"/>
  <c r="P210" i="6"/>
  <c r="Q210" i="6"/>
  <c r="P211" i="6"/>
  <c r="Q211" i="6"/>
  <c r="P212" i="6"/>
  <c r="Q212" i="6"/>
  <c r="P213" i="6"/>
  <c r="Q213" i="6"/>
  <c r="P214" i="6"/>
  <c r="Q214" i="6"/>
  <c r="P215" i="6"/>
  <c r="Q215" i="6"/>
  <c r="P216" i="6"/>
  <c r="Q216" i="6"/>
  <c r="P217" i="6"/>
  <c r="Q217" i="6"/>
  <c r="P218" i="6"/>
  <c r="Q218" i="6"/>
  <c r="P219" i="6"/>
  <c r="Q219" i="6"/>
  <c r="P220" i="6"/>
  <c r="Q220" i="6"/>
  <c r="P221" i="6"/>
  <c r="Q221" i="6"/>
  <c r="P231" i="6"/>
  <c r="Q231" i="6"/>
  <c r="P232" i="6"/>
  <c r="Q232" i="6"/>
  <c r="P233" i="6"/>
  <c r="Q233" i="6"/>
  <c r="P234" i="6"/>
  <c r="Q234" i="6"/>
  <c r="P235" i="6"/>
  <c r="Q235" i="6"/>
  <c r="P236" i="6"/>
  <c r="Q236" i="6"/>
  <c r="P237" i="6"/>
  <c r="Q237" i="6"/>
  <c r="P240" i="6"/>
  <c r="Q240" i="6"/>
  <c r="P241" i="6"/>
  <c r="Q241" i="6"/>
  <c r="P242" i="6"/>
  <c r="Q242" i="6"/>
  <c r="P243" i="6"/>
  <c r="Q243" i="6"/>
  <c r="P253" i="6"/>
  <c r="Q253" i="6"/>
  <c r="P254" i="6"/>
  <c r="Q254" i="6"/>
  <c r="P255" i="6"/>
  <c r="Q255" i="6"/>
  <c r="P256" i="6"/>
  <c r="Q256" i="6"/>
  <c r="P257" i="6"/>
  <c r="Q257" i="6"/>
  <c r="P258" i="6"/>
  <c r="Q258" i="6"/>
  <c r="P259" i="6"/>
  <c r="Q259" i="6"/>
  <c r="P260" i="6"/>
  <c r="Q260" i="6"/>
  <c r="P261" i="6"/>
  <c r="Q261" i="6"/>
  <c r="P262" i="6"/>
  <c r="Q262" i="6"/>
  <c r="P263" i="6"/>
  <c r="Q263" i="6"/>
  <c r="P264" i="6"/>
  <c r="Q264" i="6"/>
  <c r="P265" i="6"/>
  <c r="Q265" i="6"/>
  <c r="P275" i="6"/>
  <c r="Q275" i="6"/>
  <c r="P276" i="6"/>
  <c r="Q276" i="6"/>
  <c r="P277" i="6"/>
  <c r="Q277" i="6"/>
  <c r="P278" i="6"/>
  <c r="Q278" i="6"/>
  <c r="P279" i="6"/>
  <c r="Q279" i="6"/>
  <c r="P280" i="6"/>
  <c r="Q280" i="6"/>
  <c r="P281" i="6"/>
  <c r="Q281" i="6"/>
  <c r="P282" i="6"/>
  <c r="Q282" i="6"/>
  <c r="P283" i="6"/>
  <c r="Q283" i="6"/>
  <c r="P284" i="6"/>
  <c r="Q284" i="6"/>
  <c r="P285" i="6"/>
  <c r="Q285" i="6"/>
  <c r="P286" i="6"/>
  <c r="Q286" i="6"/>
  <c r="P287" i="6"/>
  <c r="Q287" i="6"/>
  <c r="P297" i="6"/>
  <c r="Q297" i="6"/>
  <c r="P298" i="6"/>
  <c r="Q298" i="6"/>
  <c r="P299" i="6"/>
  <c r="Q299" i="6"/>
  <c r="P300" i="6"/>
  <c r="Q300" i="6"/>
  <c r="P301" i="6"/>
  <c r="Q301" i="6"/>
  <c r="P302" i="6"/>
  <c r="Q302" i="6"/>
  <c r="P303" i="6"/>
  <c r="Q303" i="6"/>
  <c r="P304" i="6"/>
  <c r="Q304" i="6"/>
  <c r="P305" i="6"/>
  <c r="Q305" i="6"/>
  <c r="P306" i="6"/>
  <c r="Q306" i="6"/>
  <c r="P307" i="6"/>
  <c r="Q307" i="6"/>
  <c r="P308" i="6"/>
  <c r="Q308" i="6"/>
  <c r="P309" i="6"/>
  <c r="Q309" i="6"/>
  <c r="P320" i="6"/>
  <c r="Q320" i="6"/>
  <c r="P321" i="6"/>
  <c r="Q321" i="6"/>
  <c r="P322" i="6"/>
  <c r="Q322" i="6"/>
  <c r="P323" i="6"/>
  <c r="Q323" i="6"/>
  <c r="P324" i="6"/>
  <c r="Q324" i="6"/>
  <c r="P325" i="6"/>
  <c r="Q325" i="6"/>
  <c r="P326" i="6"/>
  <c r="Q326" i="6"/>
  <c r="P327" i="6"/>
  <c r="Q327" i="6"/>
  <c r="P328" i="6"/>
  <c r="Q328" i="6"/>
  <c r="P329" i="6"/>
  <c r="Q329" i="6"/>
  <c r="P330" i="6"/>
  <c r="Q330" i="6"/>
  <c r="P331" i="6"/>
  <c r="Q331" i="6"/>
  <c r="Q319" i="6"/>
  <c r="P319" i="6"/>
  <c r="O319" i="4"/>
  <c r="P319" i="4"/>
  <c r="O320" i="4"/>
  <c r="P320" i="4"/>
  <c r="O321" i="4"/>
  <c r="P321" i="4"/>
  <c r="O322" i="4"/>
  <c r="P322" i="4"/>
  <c r="O323" i="4"/>
  <c r="P323" i="4"/>
  <c r="O324" i="4"/>
  <c r="P324" i="4"/>
  <c r="O325" i="4"/>
  <c r="P325" i="4"/>
  <c r="O326" i="4"/>
  <c r="P326" i="4"/>
  <c r="O327" i="4"/>
  <c r="P327" i="4"/>
  <c r="O328" i="4"/>
  <c r="P328" i="4"/>
  <c r="O329" i="4"/>
  <c r="P329" i="4"/>
  <c r="O330" i="4"/>
  <c r="P330" i="4"/>
  <c r="O331" i="4"/>
  <c r="P331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O297" i="4"/>
  <c r="P297" i="4"/>
  <c r="O298" i="4"/>
  <c r="P298" i="4"/>
  <c r="O299" i="4"/>
  <c r="P299" i="4"/>
  <c r="O300" i="4"/>
  <c r="P300" i="4"/>
  <c r="O301" i="4"/>
  <c r="P301" i="4"/>
  <c r="O302" i="4"/>
  <c r="P302" i="4"/>
  <c r="O303" i="4"/>
  <c r="P303" i="4"/>
  <c r="O304" i="4"/>
  <c r="P304" i="4"/>
  <c r="O305" i="4"/>
  <c r="P305" i="4"/>
  <c r="O306" i="4"/>
  <c r="P306" i="4"/>
  <c r="O307" i="4"/>
  <c r="P307" i="4"/>
  <c r="O308" i="4"/>
  <c r="P308" i="4"/>
  <c r="O309" i="4"/>
  <c r="P309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82" i="4"/>
  <c r="G282" i="4"/>
  <c r="F283" i="4"/>
  <c r="G283" i="4"/>
  <c r="F284" i="4"/>
  <c r="G284" i="4"/>
  <c r="F285" i="4"/>
  <c r="G285" i="4"/>
  <c r="F286" i="4"/>
  <c r="G286" i="4"/>
  <c r="F287" i="4"/>
  <c r="G287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3" i="4"/>
  <c r="O275" i="4"/>
  <c r="P275" i="4"/>
  <c r="O276" i="4"/>
  <c r="P276" i="4"/>
  <c r="O277" i="4"/>
  <c r="P277" i="4"/>
  <c r="O278" i="4"/>
  <c r="P278" i="4"/>
  <c r="O279" i="4"/>
  <c r="P279" i="4"/>
  <c r="O280" i="4"/>
  <c r="P280" i="4"/>
  <c r="O281" i="4"/>
  <c r="P281" i="4"/>
  <c r="O282" i="4"/>
  <c r="P282" i="4"/>
  <c r="O283" i="4"/>
  <c r="P283" i="4"/>
  <c r="O284" i="4"/>
  <c r="P284" i="4"/>
  <c r="O285" i="4"/>
  <c r="P285" i="4"/>
  <c r="O286" i="4"/>
  <c r="P286" i="4"/>
  <c r="O287" i="4"/>
  <c r="P287" i="4"/>
  <c r="O253" i="4"/>
  <c r="P253" i="4"/>
  <c r="O254" i="4"/>
  <c r="P254" i="4"/>
  <c r="O255" i="4"/>
  <c r="P255" i="4"/>
  <c r="O256" i="4"/>
  <c r="P256" i="4"/>
  <c r="O257" i="4"/>
  <c r="P257" i="4"/>
  <c r="O258" i="4"/>
  <c r="P258" i="4"/>
  <c r="O259" i="4"/>
  <c r="P259" i="4"/>
  <c r="O260" i="4"/>
  <c r="P260" i="4"/>
  <c r="O261" i="4"/>
  <c r="P261" i="4"/>
  <c r="O262" i="4"/>
  <c r="P262" i="4"/>
  <c r="O263" i="4"/>
  <c r="P263" i="4"/>
  <c r="O264" i="4"/>
  <c r="P264" i="4"/>
  <c r="O265" i="4"/>
  <c r="P265" i="4"/>
  <c r="O231" i="4"/>
  <c r="P231" i="4"/>
  <c r="O232" i="4"/>
  <c r="P232" i="4"/>
  <c r="O233" i="4"/>
  <c r="P233" i="4"/>
  <c r="O234" i="4"/>
  <c r="P234" i="4"/>
  <c r="O235" i="4"/>
  <c r="P235" i="4"/>
  <c r="O236" i="4"/>
  <c r="P236" i="4"/>
  <c r="O237" i="4"/>
  <c r="P237" i="4"/>
  <c r="O240" i="4"/>
  <c r="P240" i="4"/>
  <c r="O241" i="4"/>
  <c r="P241" i="4"/>
  <c r="O242" i="4"/>
  <c r="P242" i="4"/>
  <c r="O243" i="4"/>
  <c r="P243" i="4"/>
  <c r="O209" i="4"/>
  <c r="P209" i="4"/>
  <c r="O210" i="4"/>
  <c r="P210" i="4"/>
  <c r="O211" i="4"/>
  <c r="P211" i="4"/>
  <c r="O212" i="4"/>
  <c r="P212" i="4"/>
  <c r="O213" i="4"/>
  <c r="P213" i="4"/>
  <c r="O214" i="4"/>
  <c r="P214" i="4"/>
  <c r="O215" i="4"/>
  <c r="P215" i="4"/>
  <c r="O216" i="4"/>
  <c r="P216" i="4"/>
  <c r="O217" i="4"/>
  <c r="P217" i="4"/>
  <c r="O218" i="4"/>
  <c r="P218" i="4"/>
  <c r="O219" i="4"/>
  <c r="P219" i="4"/>
  <c r="O220" i="4"/>
  <c r="P220" i="4"/>
  <c r="O221" i="4"/>
  <c r="P221" i="4"/>
  <c r="O92" i="4" l="1"/>
  <c r="O93" i="4"/>
  <c r="O96" i="4"/>
  <c r="O97" i="4"/>
  <c r="O98" i="4"/>
  <c r="O99" i="4"/>
  <c r="O100" i="4"/>
  <c r="O101" i="4"/>
  <c r="O102" i="4"/>
  <c r="P102" i="4"/>
  <c r="O103" i="4"/>
  <c r="O104" i="4"/>
  <c r="O105" i="4"/>
  <c r="O106" i="4"/>
  <c r="O107" i="4"/>
  <c r="O108" i="4"/>
  <c r="O109" i="4"/>
  <c r="O110" i="4"/>
  <c r="O94" i="4"/>
  <c r="P94" i="4"/>
  <c r="O95" i="4"/>
  <c r="O111" i="4" l="1"/>
  <c r="O23" i="4"/>
  <c r="P110" i="4"/>
  <c r="P108" i="4"/>
  <c r="P106" i="4"/>
  <c r="P104" i="4"/>
  <c r="P100" i="4"/>
  <c r="P98" i="4"/>
  <c r="P96" i="4"/>
  <c r="P92" i="4"/>
  <c r="P91" i="4"/>
  <c r="P111" i="4"/>
  <c r="P109" i="4"/>
  <c r="P107" i="4"/>
  <c r="P105" i="4"/>
  <c r="P103" i="4"/>
  <c r="P101" i="4"/>
  <c r="P99" i="4"/>
  <c r="P97" i="4"/>
  <c r="P95" i="4"/>
  <c r="P93" i="4"/>
  <c r="J199" i="13"/>
  <c r="K199" i="13" s="1"/>
  <c r="J198" i="13"/>
  <c r="K198" i="13" s="1"/>
  <c r="J197" i="13"/>
  <c r="K197" i="13" s="1"/>
  <c r="J196" i="13"/>
  <c r="J195" i="13"/>
  <c r="J194" i="13"/>
  <c r="J193" i="13"/>
  <c r="J192" i="13"/>
  <c r="J191" i="13"/>
  <c r="J190" i="13"/>
  <c r="K190" i="13" s="1"/>
  <c r="J189" i="13"/>
  <c r="K189" i="13" s="1"/>
  <c r="J188" i="13"/>
  <c r="K188" i="13" s="1"/>
  <c r="J187" i="13"/>
  <c r="K187" i="13" s="1"/>
  <c r="H201" i="13"/>
  <c r="J201" i="13" s="1"/>
  <c r="K201" i="13" s="1"/>
  <c r="H202" i="13"/>
  <c r="J202" i="13" s="1"/>
  <c r="K202" i="13" s="1"/>
  <c r="H203" i="13"/>
  <c r="J203" i="13" s="1"/>
  <c r="K203" i="13" s="1"/>
  <c r="H204" i="13"/>
  <c r="J204" i="13" s="1"/>
  <c r="K204" i="13" s="1"/>
  <c r="H205" i="13"/>
  <c r="J205" i="13" s="1"/>
  <c r="K205" i="13" s="1"/>
  <c r="H206" i="13"/>
  <c r="J206" i="13" s="1"/>
  <c r="K206" i="13" s="1"/>
  <c r="H207" i="13"/>
  <c r="J207" i="13" s="1"/>
  <c r="K207" i="13" s="1"/>
  <c r="H200" i="13"/>
  <c r="J200" i="13" s="1"/>
  <c r="K200" i="13" s="1"/>
  <c r="J173" i="13"/>
  <c r="J172" i="13"/>
  <c r="J171" i="13"/>
  <c r="J170" i="13"/>
  <c r="J169" i="13"/>
  <c r="J168" i="13"/>
  <c r="J167" i="13"/>
  <c r="J166" i="13"/>
  <c r="J165" i="13"/>
  <c r="J164" i="13"/>
  <c r="J163" i="13"/>
  <c r="J162" i="13"/>
  <c r="J161" i="13"/>
  <c r="H175" i="13"/>
  <c r="J175" i="13" s="1"/>
  <c r="H176" i="13"/>
  <c r="J176" i="13" s="1"/>
  <c r="H177" i="13"/>
  <c r="J177" i="13" s="1"/>
  <c r="H178" i="13"/>
  <c r="J178" i="13" s="1"/>
  <c r="H179" i="13"/>
  <c r="J179" i="13" s="1"/>
  <c r="H180" i="13"/>
  <c r="J180" i="13" s="1"/>
  <c r="H181" i="13"/>
  <c r="J181" i="13" s="1"/>
  <c r="H174" i="13"/>
  <c r="J174" i="13" s="1"/>
  <c r="J147" i="13"/>
  <c r="J146" i="13"/>
  <c r="J145" i="13"/>
  <c r="J144" i="13"/>
  <c r="J143" i="13"/>
  <c r="J142" i="13"/>
  <c r="J141" i="13"/>
  <c r="J140" i="13"/>
  <c r="J139" i="13"/>
  <c r="J138" i="13"/>
  <c r="J137" i="13"/>
  <c r="J136" i="13"/>
  <c r="J135" i="13"/>
  <c r="H149" i="13"/>
  <c r="J149" i="13" s="1"/>
  <c r="H150" i="13"/>
  <c r="J150" i="13" s="1"/>
  <c r="K150" i="13" s="1"/>
  <c r="H151" i="13"/>
  <c r="J151" i="13" s="1"/>
  <c r="H152" i="13"/>
  <c r="J152" i="13" s="1"/>
  <c r="H153" i="13"/>
  <c r="J153" i="13" s="1"/>
  <c r="H154" i="13"/>
  <c r="J154" i="13" s="1"/>
  <c r="H155" i="13"/>
  <c r="J155" i="13" s="1"/>
  <c r="H148" i="13"/>
  <c r="J148" i="13" s="1"/>
  <c r="J121" i="13"/>
  <c r="J120" i="13"/>
  <c r="J119" i="13"/>
  <c r="J118" i="13"/>
  <c r="J117" i="13"/>
  <c r="J116" i="13"/>
  <c r="J115" i="13"/>
  <c r="J114" i="13"/>
  <c r="J113" i="13"/>
  <c r="J112" i="13"/>
  <c r="J111" i="13"/>
  <c r="J110" i="13"/>
  <c r="J109" i="13"/>
  <c r="H123" i="13"/>
  <c r="J123" i="13" s="1"/>
  <c r="H124" i="13"/>
  <c r="J124" i="13" s="1"/>
  <c r="H125" i="13"/>
  <c r="J125" i="13" s="1"/>
  <c r="H126" i="13"/>
  <c r="J126" i="13" s="1"/>
  <c r="H127" i="13"/>
  <c r="J127" i="13" s="1"/>
  <c r="H128" i="13"/>
  <c r="J128" i="13" s="1"/>
  <c r="H129" i="13"/>
  <c r="J129" i="13" s="1"/>
  <c r="H122" i="13"/>
  <c r="J122" i="13" s="1"/>
  <c r="K94" i="13"/>
  <c r="J95" i="13"/>
  <c r="K95" i="13" s="1"/>
  <c r="J94" i="13"/>
  <c r="J93" i="13"/>
  <c r="K93" i="13" s="1"/>
  <c r="J92" i="13"/>
  <c r="K92" i="13" s="1"/>
  <c r="J91" i="13"/>
  <c r="K91" i="13" s="1"/>
  <c r="J90" i="13"/>
  <c r="J89" i="13"/>
  <c r="K89" i="13" s="1"/>
  <c r="J88" i="13"/>
  <c r="K88" i="13" s="1"/>
  <c r="J87" i="13"/>
  <c r="J86" i="13"/>
  <c r="K86" i="13" s="1"/>
  <c r="J85" i="13"/>
  <c r="J84" i="13"/>
  <c r="J83" i="13"/>
  <c r="H97" i="13"/>
  <c r="J97" i="13" s="1"/>
  <c r="H98" i="13"/>
  <c r="J98" i="13" s="1"/>
  <c r="H99" i="13"/>
  <c r="J99" i="13" s="1"/>
  <c r="K99" i="13" s="1"/>
  <c r="H100" i="13"/>
  <c r="J100" i="13" s="1"/>
  <c r="K100" i="13" s="1"/>
  <c r="H101" i="13"/>
  <c r="J101" i="13" s="1"/>
  <c r="K101" i="13" s="1"/>
  <c r="H102" i="13"/>
  <c r="J102" i="13" s="1"/>
  <c r="K102" i="13" s="1"/>
  <c r="H103" i="13"/>
  <c r="J103" i="13" s="1"/>
  <c r="K103" i="13" s="1"/>
  <c r="H96" i="13"/>
  <c r="J96" i="13" s="1"/>
  <c r="K96" i="13" s="1"/>
  <c r="K63" i="13"/>
  <c r="J69" i="13"/>
  <c r="K69" i="13" s="1"/>
  <c r="J68" i="13"/>
  <c r="K68" i="13" s="1"/>
  <c r="J67" i="13"/>
  <c r="J66" i="13"/>
  <c r="K66" i="13" s="1"/>
  <c r="J65" i="13"/>
  <c r="K65" i="13" s="1"/>
  <c r="J64" i="13"/>
  <c r="K64" i="13" s="1"/>
  <c r="J63" i="13"/>
  <c r="J62" i="13"/>
  <c r="K62" i="13" s="1"/>
  <c r="J61" i="13"/>
  <c r="K61" i="13" s="1"/>
  <c r="J60" i="13"/>
  <c r="K60" i="13" s="1"/>
  <c r="J59" i="13"/>
  <c r="J58" i="13"/>
  <c r="J57" i="13"/>
  <c r="K57" i="13" s="1"/>
  <c r="J43" i="13"/>
  <c r="J42" i="13"/>
  <c r="J41" i="13"/>
  <c r="J40" i="13"/>
  <c r="J39" i="13"/>
  <c r="J38" i="13"/>
  <c r="J37" i="13"/>
  <c r="J36" i="13"/>
  <c r="K36" i="13" s="1"/>
  <c r="J35" i="13"/>
  <c r="J34" i="13"/>
  <c r="J33" i="13"/>
  <c r="J32" i="13"/>
  <c r="J31" i="13"/>
  <c r="J17" i="13"/>
  <c r="J16" i="13"/>
  <c r="K16" i="13" s="1"/>
  <c r="J15" i="13"/>
  <c r="K15" i="13" s="1"/>
  <c r="J14" i="13"/>
  <c r="K14" i="13" s="1"/>
  <c r="J13" i="13"/>
  <c r="J12" i="13"/>
  <c r="J11" i="13"/>
  <c r="J10" i="13"/>
  <c r="J9" i="13"/>
  <c r="J8" i="13"/>
  <c r="J7" i="13"/>
  <c r="K7" i="13" s="1"/>
  <c r="J6" i="13"/>
  <c r="J5" i="13"/>
  <c r="H71" i="13"/>
  <c r="J71" i="13" s="1"/>
  <c r="K71" i="13" s="1"/>
  <c r="H72" i="13"/>
  <c r="J72" i="13" s="1"/>
  <c r="H73" i="13"/>
  <c r="J73" i="13" s="1"/>
  <c r="H74" i="13"/>
  <c r="J74" i="13" s="1"/>
  <c r="H75" i="13"/>
  <c r="J75" i="13" s="1"/>
  <c r="H76" i="13"/>
  <c r="J76" i="13" s="1"/>
  <c r="K76" i="13" s="1"/>
  <c r="H77" i="13"/>
  <c r="J77" i="13" s="1"/>
  <c r="H70" i="13"/>
  <c r="J70" i="13" s="1"/>
  <c r="K70" i="13" s="1"/>
  <c r="H45" i="13"/>
  <c r="J45" i="13" s="1"/>
  <c r="H46" i="13"/>
  <c r="J46" i="13" s="1"/>
  <c r="H47" i="13"/>
  <c r="J47" i="13" s="1"/>
  <c r="H48" i="13"/>
  <c r="J48" i="13" s="1"/>
  <c r="H49" i="13"/>
  <c r="J49" i="13" s="1"/>
  <c r="H50" i="13"/>
  <c r="J50" i="13" s="1"/>
  <c r="H51" i="13"/>
  <c r="J51" i="13" s="1"/>
  <c r="H44" i="13"/>
  <c r="J44" i="13" s="1"/>
  <c r="H19" i="13"/>
  <c r="J19" i="13" s="1"/>
  <c r="H20" i="13"/>
  <c r="J20" i="13" s="1"/>
  <c r="H21" i="13"/>
  <c r="J21" i="13" s="1"/>
  <c r="H22" i="13"/>
  <c r="J22" i="13" s="1"/>
  <c r="H23" i="13"/>
  <c r="J23" i="13" s="1"/>
  <c r="H24" i="13"/>
  <c r="J24" i="13" s="1"/>
  <c r="K24" i="13" s="1"/>
  <c r="H25" i="13"/>
  <c r="J25" i="13" s="1"/>
  <c r="K25" i="13" s="1"/>
  <c r="H18" i="13"/>
  <c r="J18" i="13" s="1"/>
  <c r="K18" i="13" s="1"/>
  <c r="D147" i="13" l="1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21" i="13"/>
  <c r="D120" i="13"/>
  <c r="D119" i="13"/>
  <c r="D118" i="13"/>
  <c r="D117" i="13"/>
  <c r="D116" i="13"/>
  <c r="D115" i="13"/>
  <c r="D114" i="13"/>
  <c r="D113" i="13"/>
  <c r="D112" i="13"/>
  <c r="D111" i="13"/>
  <c r="D110" i="13"/>
  <c r="D109" i="13"/>
  <c r="D95" i="13"/>
  <c r="D94" i="13"/>
  <c r="D93" i="13"/>
  <c r="E93" i="13" s="1"/>
  <c r="D92" i="13"/>
  <c r="E92" i="13" s="1"/>
  <c r="D91" i="13"/>
  <c r="E91" i="13" s="1"/>
  <c r="D90" i="13"/>
  <c r="D89" i="13"/>
  <c r="E89" i="13" s="1"/>
  <c r="D88" i="13"/>
  <c r="E88" i="13" s="1"/>
  <c r="D87" i="13"/>
  <c r="E87" i="13" s="1"/>
  <c r="D86" i="13"/>
  <c r="E86" i="13" s="1"/>
  <c r="D85" i="13"/>
  <c r="D84" i="13"/>
  <c r="D83" i="13"/>
  <c r="E83" i="13" s="1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43" i="13"/>
  <c r="D42" i="13"/>
  <c r="E42" i="13" s="1"/>
  <c r="D41" i="13"/>
  <c r="E41" i="13" s="1"/>
  <c r="D40" i="13"/>
  <c r="E40" i="13" s="1"/>
  <c r="D39" i="13"/>
  <c r="D38" i="13"/>
  <c r="D37" i="13"/>
  <c r="E37" i="13" s="1"/>
  <c r="D36" i="13"/>
  <c r="E36" i="13" s="1"/>
  <c r="D35" i="13"/>
  <c r="E35" i="13" s="1"/>
  <c r="D34" i="13"/>
  <c r="E34" i="13" s="1"/>
  <c r="D33" i="13"/>
  <c r="E33" i="13" s="1"/>
  <c r="D32" i="13"/>
  <c r="D31" i="13"/>
  <c r="E31" i="13" s="1"/>
  <c r="D6" i="13"/>
  <c r="D7" i="13"/>
  <c r="E7" i="13" s="1"/>
  <c r="D8" i="13"/>
  <c r="E8" i="13" s="1"/>
  <c r="D9" i="13"/>
  <c r="E9" i="13" s="1"/>
  <c r="D10" i="13"/>
  <c r="E10" i="13" s="1"/>
  <c r="D11" i="13"/>
  <c r="D12" i="13"/>
  <c r="E12" i="13" s="1"/>
  <c r="D13" i="13"/>
  <c r="E13" i="13" s="1"/>
  <c r="D14" i="13"/>
  <c r="E14" i="13" s="1"/>
  <c r="D15" i="13"/>
  <c r="E15" i="13" s="1"/>
  <c r="D16" i="13"/>
  <c r="E16" i="13" s="1"/>
  <c r="D17" i="13"/>
  <c r="E17" i="13" s="1"/>
  <c r="D5" i="13"/>
  <c r="B149" i="13"/>
  <c r="D149" i="13" s="1"/>
  <c r="B150" i="13"/>
  <c r="D150" i="13" s="1"/>
  <c r="E150" i="13" s="1"/>
  <c r="B151" i="13"/>
  <c r="D151" i="13" s="1"/>
  <c r="E151" i="13" s="1"/>
  <c r="B152" i="13"/>
  <c r="D152" i="13" s="1"/>
  <c r="E152" i="13" s="1"/>
  <c r="B153" i="13"/>
  <c r="D153" i="13" s="1"/>
  <c r="E153" i="13" s="1"/>
  <c r="B154" i="13"/>
  <c r="D154" i="13" s="1"/>
  <c r="E154" i="13" s="1"/>
  <c r="B155" i="13"/>
  <c r="D155" i="13" s="1"/>
  <c r="E155" i="13" s="1"/>
  <c r="B148" i="13"/>
  <c r="D148" i="13" s="1"/>
  <c r="B123" i="13"/>
  <c r="D123" i="13" s="1"/>
  <c r="B124" i="13"/>
  <c r="D124" i="13" s="1"/>
  <c r="B125" i="13"/>
  <c r="D125" i="13" s="1"/>
  <c r="B126" i="13"/>
  <c r="D126" i="13" s="1"/>
  <c r="B127" i="13"/>
  <c r="D127" i="13" s="1"/>
  <c r="B128" i="13"/>
  <c r="D128" i="13" s="1"/>
  <c r="B129" i="13"/>
  <c r="D129" i="13" s="1"/>
  <c r="B122" i="13"/>
  <c r="D122" i="13" s="1"/>
  <c r="B97" i="13"/>
  <c r="D97" i="13" s="1"/>
  <c r="E97" i="13" s="1"/>
  <c r="B98" i="13"/>
  <c r="D98" i="13" s="1"/>
  <c r="B99" i="13"/>
  <c r="D99" i="13" s="1"/>
  <c r="B100" i="13"/>
  <c r="D100" i="13" s="1"/>
  <c r="B101" i="13"/>
  <c r="D101" i="13" s="1"/>
  <c r="B102" i="13"/>
  <c r="D102" i="13" s="1"/>
  <c r="B103" i="13"/>
  <c r="D103" i="13" s="1"/>
  <c r="B96" i="13"/>
  <c r="D96" i="13" s="1"/>
  <c r="E96" i="13" s="1"/>
  <c r="B71" i="13"/>
  <c r="D71" i="13" s="1"/>
  <c r="B72" i="13"/>
  <c r="D72" i="13" s="1"/>
  <c r="B73" i="13"/>
  <c r="D73" i="13" s="1"/>
  <c r="B74" i="13"/>
  <c r="D74" i="13" s="1"/>
  <c r="B75" i="13"/>
  <c r="D75" i="13" s="1"/>
  <c r="B76" i="13"/>
  <c r="D76" i="13" s="1"/>
  <c r="B77" i="13"/>
  <c r="D77" i="13" s="1"/>
  <c r="E77" i="13" s="1"/>
  <c r="B70" i="13"/>
  <c r="D70" i="13" s="1"/>
  <c r="E70" i="13" s="1"/>
  <c r="B45" i="13"/>
  <c r="D45" i="13" s="1"/>
  <c r="B46" i="13"/>
  <c r="D46" i="13" s="1"/>
  <c r="B47" i="13"/>
  <c r="D47" i="13" s="1"/>
  <c r="B48" i="13"/>
  <c r="D48" i="13" s="1"/>
  <c r="E48" i="13" s="1"/>
  <c r="B49" i="13"/>
  <c r="D49" i="13" s="1"/>
  <c r="E49" i="13" s="1"/>
  <c r="B50" i="13"/>
  <c r="D50" i="13" s="1"/>
  <c r="E50" i="13" s="1"/>
  <c r="B51" i="13"/>
  <c r="D51" i="13" s="1"/>
  <c r="E51" i="13" s="1"/>
  <c r="B44" i="13"/>
  <c r="D44" i="13" s="1"/>
  <c r="E44" i="13" s="1"/>
  <c r="B19" i="13"/>
  <c r="D19" i="13" s="1"/>
  <c r="B20" i="13"/>
  <c r="D20" i="13" s="1"/>
  <c r="E20" i="13" s="1"/>
  <c r="B21" i="13"/>
  <c r="D21" i="13" s="1"/>
  <c r="B22" i="13"/>
  <c r="D22" i="13" s="1"/>
  <c r="E22" i="13" s="1"/>
  <c r="B23" i="13"/>
  <c r="D23" i="13" s="1"/>
  <c r="B24" i="13"/>
  <c r="D24" i="13" s="1"/>
  <c r="E24" i="13" s="1"/>
  <c r="B25" i="13"/>
  <c r="D25" i="13" s="1"/>
  <c r="E25" i="13" s="1"/>
  <c r="B18" i="13"/>
  <c r="D18" i="13" s="1"/>
  <c r="E18" i="13" s="1"/>
  <c r="D48" i="12" l="1"/>
  <c r="D49" i="12"/>
  <c r="D50" i="12"/>
  <c r="D51" i="12"/>
  <c r="D52" i="12"/>
  <c r="D53" i="12"/>
  <c r="D54" i="12"/>
  <c r="D47" i="12"/>
  <c r="D39" i="12"/>
  <c r="D40" i="12"/>
  <c r="D41" i="12"/>
  <c r="D42" i="12"/>
  <c r="D43" i="12"/>
  <c r="D44" i="12"/>
  <c r="D45" i="12"/>
  <c r="D38" i="12"/>
  <c r="D30" i="12"/>
  <c r="D31" i="12"/>
  <c r="D32" i="12"/>
  <c r="D33" i="12"/>
  <c r="D34" i="12"/>
  <c r="D35" i="12"/>
  <c r="D36" i="12"/>
  <c r="D29" i="12"/>
  <c r="D21" i="12"/>
  <c r="D22" i="12"/>
  <c r="D23" i="12"/>
  <c r="D24" i="12"/>
  <c r="D25" i="12"/>
  <c r="D26" i="12"/>
  <c r="D27" i="12"/>
  <c r="D20" i="12"/>
  <c r="D12" i="12"/>
  <c r="D13" i="12"/>
  <c r="D14" i="12"/>
  <c r="D15" i="12"/>
  <c r="D16" i="12"/>
  <c r="D17" i="12"/>
  <c r="D18" i="12"/>
  <c r="D11" i="12"/>
  <c r="D3" i="12"/>
  <c r="D4" i="12"/>
  <c r="D5" i="12"/>
  <c r="D6" i="12"/>
  <c r="D7" i="12"/>
  <c r="D8" i="12"/>
  <c r="D9" i="12"/>
  <c r="D2" i="12"/>
  <c r="F224" i="6" l="1"/>
  <c r="F225" i="6"/>
  <c r="F226" i="6"/>
  <c r="F227" i="6"/>
  <c r="F228" i="6"/>
  <c r="F229" i="6"/>
  <c r="F230" i="6"/>
  <c r="F223" i="6"/>
  <c r="E224" i="22"/>
  <c r="E225" i="22"/>
  <c r="E226" i="22"/>
  <c r="E227" i="22"/>
  <c r="E228" i="22"/>
  <c r="E229" i="22"/>
  <c r="E230" i="22"/>
  <c r="E231" i="22"/>
  <c r="E232" i="22"/>
  <c r="E233" i="22"/>
  <c r="E234" i="22"/>
  <c r="E235" i="22"/>
  <c r="E236" i="22"/>
  <c r="E237" i="22"/>
  <c r="E238" i="22"/>
  <c r="E239" i="22"/>
  <c r="E240" i="22"/>
  <c r="E241" i="22"/>
  <c r="E242" i="22"/>
  <c r="E243" i="22"/>
  <c r="E223" i="22"/>
  <c r="F48" i="6"/>
  <c r="F49" i="6"/>
  <c r="F50" i="6"/>
  <c r="F51" i="6"/>
  <c r="F52" i="6"/>
  <c r="F53" i="6"/>
  <c r="F54" i="6"/>
  <c r="F47" i="6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47" i="22"/>
  <c r="I65" i="2"/>
  <c r="J65" i="2"/>
  <c r="I66" i="2"/>
  <c r="J66" i="2"/>
  <c r="F26" i="6"/>
  <c r="F27" i="6"/>
  <c r="F28" i="6"/>
  <c r="F29" i="6"/>
  <c r="F30" i="6"/>
  <c r="F31" i="6"/>
  <c r="F32" i="6"/>
  <c r="F25" i="6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25" i="22"/>
  <c r="I37" i="2"/>
  <c r="I43" i="2"/>
  <c r="J43" i="2"/>
  <c r="I37" i="22" l="1"/>
  <c r="J37" i="22" s="1"/>
  <c r="K37" i="22" s="1"/>
  <c r="E37" i="20"/>
  <c r="I37" i="20" s="1"/>
  <c r="J37" i="20" s="1"/>
  <c r="K37" i="20" s="1"/>
  <c r="E229" i="20"/>
  <c r="E28" i="20"/>
  <c r="I61" i="22"/>
  <c r="J61" i="22" s="1"/>
  <c r="K61" i="22" s="1"/>
  <c r="E61" i="20"/>
  <c r="I61" i="20" s="1"/>
  <c r="J61" i="20" s="1"/>
  <c r="K61" i="20" s="1"/>
  <c r="E52" i="20"/>
  <c r="E243" i="20"/>
  <c r="E42" i="20"/>
  <c r="I42" i="20" s="1"/>
  <c r="J42" i="20" s="1"/>
  <c r="K42" i="20" s="1"/>
  <c r="I42" i="22"/>
  <c r="J42" i="22" s="1"/>
  <c r="K42" i="22" s="1"/>
  <c r="E34" i="20"/>
  <c r="I34" i="20" s="1"/>
  <c r="J34" i="20" s="1"/>
  <c r="K34" i="20" s="1"/>
  <c r="I34" i="22"/>
  <c r="J34" i="22" s="1"/>
  <c r="K34" i="22" s="1"/>
  <c r="E26" i="20"/>
  <c r="E67" i="20"/>
  <c r="I67" i="20" s="1"/>
  <c r="J67" i="20" s="1"/>
  <c r="K67" i="20" s="1"/>
  <c r="I67" i="22"/>
  <c r="J67" i="22" s="1"/>
  <c r="K67" i="22" s="1"/>
  <c r="E59" i="20"/>
  <c r="I59" i="20" s="1"/>
  <c r="J59" i="20" s="1"/>
  <c r="K59" i="20" s="1"/>
  <c r="I59" i="22"/>
  <c r="J59" i="22" s="1"/>
  <c r="K59" i="22" s="1"/>
  <c r="E51" i="20"/>
  <c r="E242" i="20"/>
  <c r="E234" i="20"/>
  <c r="E226" i="20"/>
  <c r="E29" i="20"/>
  <c r="E62" i="20"/>
  <c r="I62" i="20" s="1"/>
  <c r="J62" i="20" s="1"/>
  <c r="K62" i="20" s="1"/>
  <c r="I62" i="22"/>
  <c r="J62" i="22" s="1"/>
  <c r="K62" i="22" s="1"/>
  <c r="E237" i="20"/>
  <c r="E36" i="20"/>
  <c r="I36" i="20" s="1"/>
  <c r="J36" i="20" s="1"/>
  <c r="K36" i="20" s="1"/>
  <c r="I36" i="22"/>
  <c r="J36" i="22" s="1"/>
  <c r="K36" i="22" s="1"/>
  <c r="E223" i="20"/>
  <c r="E228" i="20"/>
  <c r="I35" i="22"/>
  <c r="J35" i="22" s="1"/>
  <c r="K35" i="22" s="1"/>
  <c r="E35" i="20"/>
  <c r="I35" i="20" s="1"/>
  <c r="J35" i="20" s="1"/>
  <c r="K35" i="20" s="1"/>
  <c r="E60" i="20"/>
  <c r="I60" i="20" s="1"/>
  <c r="J60" i="20" s="1"/>
  <c r="K60" i="20" s="1"/>
  <c r="I60" i="22"/>
  <c r="J60" i="22" s="1"/>
  <c r="K60" i="22" s="1"/>
  <c r="E235" i="20"/>
  <c r="E227" i="20"/>
  <c r="E41" i="20"/>
  <c r="I41" i="20" s="1"/>
  <c r="J41" i="20" s="1"/>
  <c r="K41" i="20" s="1"/>
  <c r="I41" i="22"/>
  <c r="J41" i="22" s="1"/>
  <c r="K41" i="22" s="1"/>
  <c r="E33" i="20"/>
  <c r="I33" i="20" s="1"/>
  <c r="J33" i="20" s="1"/>
  <c r="K33" i="20" s="1"/>
  <c r="I33" i="22"/>
  <c r="J33" i="22" s="1"/>
  <c r="K33" i="22" s="1"/>
  <c r="I66" i="22"/>
  <c r="J66" i="22" s="1"/>
  <c r="K66" i="22" s="1"/>
  <c r="E66" i="20"/>
  <c r="I66" i="20" s="1"/>
  <c r="J66" i="20" s="1"/>
  <c r="K66" i="20" s="1"/>
  <c r="I58" i="22"/>
  <c r="J58" i="22" s="1"/>
  <c r="K58" i="22" s="1"/>
  <c r="E58" i="20"/>
  <c r="I58" i="20" s="1"/>
  <c r="J58" i="20" s="1"/>
  <c r="K58" i="20" s="1"/>
  <c r="E50" i="20"/>
  <c r="E241" i="20"/>
  <c r="E233" i="20"/>
  <c r="E225" i="20"/>
  <c r="I45" i="22"/>
  <c r="J45" i="22" s="1"/>
  <c r="K45" i="22" s="1"/>
  <c r="E45" i="20"/>
  <c r="I45" i="20" s="1"/>
  <c r="J45" i="20" s="1"/>
  <c r="K45" i="20" s="1"/>
  <c r="E44" i="20"/>
  <c r="I44" i="20" s="1"/>
  <c r="J44" i="20" s="1"/>
  <c r="K44" i="20" s="1"/>
  <c r="I44" i="22"/>
  <c r="J44" i="22" s="1"/>
  <c r="K44" i="22" s="1"/>
  <c r="E53" i="20"/>
  <c r="E236" i="20"/>
  <c r="I43" i="22"/>
  <c r="J43" i="22" s="1"/>
  <c r="K43" i="22" s="1"/>
  <c r="E43" i="20"/>
  <c r="I43" i="20" s="1"/>
  <c r="J43" i="20" s="1"/>
  <c r="K43" i="20" s="1"/>
  <c r="E27" i="20"/>
  <c r="E47" i="20"/>
  <c r="I40" i="22"/>
  <c r="J40" i="22" s="1"/>
  <c r="K40" i="22" s="1"/>
  <c r="E40" i="20"/>
  <c r="I40" i="20" s="1"/>
  <c r="J40" i="20" s="1"/>
  <c r="K40" i="20" s="1"/>
  <c r="E32" i="20"/>
  <c r="I65" i="22"/>
  <c r="J65" i="22" s="1"/>
  <c r="K65" i="22" s="1"/>
  <c r="E65" i="20"/>
  <c r="I65" i="20" s="1"/>
  <c r="J65" i="20" s="1"/>
  <c r="K65" i="20" s="1"/>
  <c r="I57" i="22"/>
  <c r="J57" i="22" s="1"/>
  <c r="K57" i="22" s="1"/>
  <c r="E57" i="20"/>
  <c r="I57" i="20" s="1"/>
  <c r="J57" i="20" s="1"/>
  <c r="K57" i="20" s="1"/>
  <c r="E49" i="20"/>
  <c r="E240" i="20"/>
  <c r="E232" i="20"/>
  <c r="E224" i="20"/>
  <c r="E54" i="20"/>
  <c r="I39" i="22"/>
  <c r="J39" i="22" s="1"/>
  <c r="K39" i="22" s="1"/>
  <c r="E39" i="20"/>
  <c r="I39" i="20" s="1"/>
  <c r="J39" i="20" s="1"/>
  <c r="K39" i="20" s="1"/>
  <c r="E31" i="20"/>
  <c r="E64" i="20"/>
  <c r="I64" i="20" s="1"/>
  <c r="J64" i="20" s="1"/>
  <c r="K64" i="20" s="1"/>
  <c r="I64" i="22"/>
  <c r="J64" i="22" s="1"/>
  <c r="K64" i="22" s="1"/>
  <c r="E56" i="20"/>
  <c r="I56" i="20" s="1"/>
  <c r="J56" i="20" s="1"/>
  <c r="K56" i="20" s="1"/>
  <c r="I56" i="22"/>
  <c r="J56" i="22" s="1"/>
  <c r="K56" i="22" s="1"/>
  <c r="E48" i="20"/>
  <c r="E239" i="20"/>
  <c r="E231" i="20"/>
  <c r="E25" i="20"/>
  <c r="E38" i="20"/>
  <c r="I38" i="20" s="1"/>
  <c r="J38" i="20" s="1"/>
  <c r="K38" i="20" s="1"/>
  <c r="I38" i="22"/>
  <c r="J38" i="22" s="1"/>
  <c r="K38" i="22" s="1"/>
  <c r="E30" i="20"/>
  <c r="I63" i="22"/>
  <c r="J63" i="22" s="1"/>
  <c r="K63" i="22" s="1"/>
  <c r="E63" i="20"/>
  <c r="I63" i="20" s="1"/>
  <c r="J63" i="20" s="1"/>
  <c r="K63" i="20" s="1"/>
  <c r="I55" i="22"/>
  <c r="J55" i="22" s="1"/>
  <c r="K55" i="22" s="1"/>
  <c r="E55" i="20"/>
  <c r="I55" i="20" s="1"/>
  <c r="J55" i="20" s="1"/>
  <c r="K55" i="20" s="1"/>
  <c r="E238" i="20"/>
  <c r="E230" i="20"/>
  <c r="L230" i="2"/>
  <c r="L229" i="2"/>
  <c r="L228" i="2"/>
  <c r="L231" i="2"/>
  <c r="L227" i="2"/>
  <c r="L234" i="2"/>
  <c r="L226" i="2"/>
  <c r="L233" i="2"/>
  <c r="L225" i="2"/>
  <c r="L223" i="2"/>
  <c r="L43" i="2"/>
  <c r="I23" i="11" s="1"/>
  <c r="L232" i="2"/>
  <c r="L224" i="2"/>
  <c r="D47" i="4"/>
  <c r="L37" i="2"/>
  <c r="L66" i="2"/>
  <c r="K24" i="11" s="1"/>
  <c r="L65" i="2"/>
  <c r="K23" i="11" s="1"/>
  <c r="H225" i="22" l="1"/>
  <c r="I225" i="22"/>
  <c r="J225" i="22" s="1"/>
  <c r="K225" i="22" s="1"/>
  <c r="I26" i="22"/>
  <c r="J26" i="22" s="1"/>
  <c r="K26" i="22" s="1"/>
  <c r="H26" i="22"/>
  <c r="I231" i="20"/>
  <c r="J231" i="20" s="1"/>
  <c r="K231" i="20" s="1"/>
  <c r="H231" i="20"/>
  <c r="I223" i="20"/>
  <c r="J223" i="20" s="1"/>
  <c r="K223" i="20" s="1"/>
  <c r="H223" i="20"/>
  <c r="I51" i="22"/>
  <c r="J51" i="22" s="1"/>
  <c r="K51" i="22" s="1"/>
  <c r="H51" i="22"/>
  <c r="H231" i="22"/>
  <c r="I231" i="22"/>
  <c r="J231" i="22" s="1"/>
  <c r="K231" i="22" s="1"/>
  <c r="I235" i="20"/>
  <c r="J235" i="20" s="1"/>
  <c r="K235" i="20" s="1"/>
  <c r="H235" i="20"/>
  <c r="I51" i="20"/>
  <c r="J51" i="20" s="1"/>
  <c r="K51" i="20" s="1"/>
  <c r="H51" i="20"/>
  <c r="H230" i="22"/>
  <c r="I230" i="22"/>
  <c r="J230" i="22" s="1"/>
  <c r="K230" i="22" s="1"/>
  <c r="I30" i="20"/>
  <c r="J30" i="20" s="1"/>
  <c r="K30" i="20" s="1"/>
  <c r="H30" i="20"/>
  <c r="I239" i="20"/>
  <c r="J239" i="20" s="1"/>
  <c r="K239" i="20" s="1"/>
  <c r="H239" i="20"/>
  <c r="H31" i="20"/>
  <c r="I31" i="20"/>
  <c r="J31" i="20" s="1"/>
  <c r="K31" i="20" s="1"/>
  <c r="H232" i="22"/>
  <c r="I232" i="22"/>
  <c r="J232" i="22" s="1"/>
  <c r="K232" i="22" s="1"/>
  <c r="H27" i="20"/>
  <c r="I27" i="20"/>
  <c r="J27" i="20" s="1"/>
  <c r="K27" i="20" s="1"/>
  <c r="H241" i="20"/>
  <c r="I241" i="20"/>
  <c r="J241" i="20" s="1"/>
  <c r="K241" i="20" s="1"/>
  <c r="I226" i="20"/>
  <c r="J226" i="20" s="1"/>
  <c r="K226" i="20" s="1"/>
  <c r="H226" i="20"/>
  <c r="I28" i="22"/>
  <c r="J28" i="22" s="1"/>
  <c r="K28" i="22" s="1"/>
  <c r="H28" i="22"/>
  <c r="I54" i="20"/>
  <c r="J54" i="20" s="1"/>
  <c r="K54" i="20" s="1"/>
  <c r="H54" i="20"/>
  <c r="H236" i="22"/>
  <c r="I236" i="22"/>
  <c r="J236" i="22" s="1"/>
  <c r="K236" i="22" s="1"/>
  <c r="I228" i="22"/>
  <c r="J228" i="22" s="1"/>
  <c r="K228" i="22" s="1"/>
  <c r="H228" i="22"/>
  <c r="H242" i="22"/>
  <c r="I242" i="22"/>
  <c r="J242" i="22" s="1"/>
  <c r="K242" i="22" s="1"/>
  <c r="I52" i="20"/>
  <c r="J52" i="20" s="1"/>
  <c r="K52" i="20" s="1"/>
  <c r="H52" i="20"/>
  <c r="H224" i="22"/>
  <c r="I224" i="22"/>
  <c r="J224" i="22" s="1"/>
  <c r="K224" i="22" s="1"/>
  <c r="H47" i="20"/>
  <c r="I47" i="20"/>
  <c r="J47" i="20" s="1"/>
  <c r="K47" i="20" s="1"/>
  <c r="I53" i="20"/>
  <c r="J53" i="20" s="1"/>
  <c r="K53" i="20" s="1"/>
  <c r="H53" i="20"/>
  <c r="I233" i="20"/>
  <c r="J233" i="20" s="1"/>
  <c r="K233" i="20" s="1"/>
  <c r="H233" i="20"/>
  <c r="I235" i="22"/>
  <c r="J235" i="22" s="1"/>
  <c r="K235" i="22" s="1"/>
  <c r="H235" i="22"/>
  <c r="I29" i="22"/>
  <c r="J29" i="22" s="1"/>
  <c r="K29" i="22" s="1"/>
  <c r="H29" i="22"/>
  <c r="I224" i="20"/>
  <c r="J224" i="20" s="1"/>
  <c r="K224" i="20" s="1"/>
  <c r="H224" i="20"/>
  <c r="I47" i="22"/>
  <c r="J47" i="22" s="1"/>
  <c r="K47" i="22" s="1"/>
  <c r="H47" i="22"/>
  <c r="I53" i="22"/>
  <c r="J53" i="22" s="1"/>
  <c r="K53" i="22" s="1"/>
  <c r="H53" i="22"/>
  <c r="I233" i="22"/>
  <c r="J233" i="22" s="1"/>
  <c r="K233" i="22" s="1"/>
  <c r="H233" i="22"/>
  <c r="I223" i="22"/>
  <c r="J223" i="22" s="1"/>
  <c r="K223" i="22" s="1"/>
  <c r="H223" i="22"/>
  <c r="H29" i="20"/>
  <c r="I29" i="20"/>
  <c r="J29" i="20" s="1"/>
  <c r="K29" i="20" s="1"/>
  <c r="H230" i="20"/>
  <c r="I230" i="20"/>
  <c r="J230" i="20" s="1"/>
  <c r="K230" i="20" s="1"/>
  <c r="I30" i="22"/>
  <c r="J30" i="22" s="1"/>
  <c r="K30" i="22" s="1"/>
  <c r="H30" i="22"/>
  <c r="H239" i="22"/>
  <c r="I239" i="22"/>
  <c r="J239" i="22" s="1"/>
  <c r="K239" i="22" s="1"/>
  <c r="I31" i="22"/>
  <c r="J31" i="22" s="1"/>
  <c r="K31" i="22" s="1"/>
  <c r="H31" i="22"/>
  <c r="H232" i="20"/>
  <c r="I232" i="20"/>
  <c r="J232" i="20" s="1"/>
  <c r="K232" i="20" s="1"/>
  <c r="I27" i="22"/>
  <c r="J27" i="22" s="1"/>
  <c r="K27" i="22" s="1"/>
  <c r="H27" i="22"/>
  <c r="H241" i="22"/>
  <c r="I241" i="22"/>
  <c r="J241" i="22" s="1"/>
  <c r="K241" i="22" s="1"/>
  <c r="H226" i="22"/>
  <c r="I226" i="22"/>
  <c r="J226" i="22" s="1"/>
  <c r="K226" i="22" s="1"/>
  <c r="I28" i="20"/>
  <c r="J28" i="20" s="1"/>
  <c r="K28" i="20" s="1"/>
  <c r="H28" i="20"/>
  <c r="H238" i="22"/>
  <c r="I238" i="22"/>
  <c r="J238" i="22" s="1"/>
  <c r="K238" i="22" s="1"/>
  <c r="I48" i="22"/>
  <c r="J48" i="22" s="1"/>
  <c r="K48" i="22" s="1"/>
  <c r="H48" i="22"/>
  <c r="H240" i="22"/>
  <c r="I240" i="22"/>
  <c r="J240" i="22" s="1"/>
  <c r="K240" i="22" s="1"/>
  <c r="I32" i="20"/>
  <c r="J32" i="20" s="1"/>
  <c r="K32" i="20" s="1"/>
  <c r="H32" i="20"/>
  <c r="I50" i="20"/>
  <c r="J50" i="20" s="1"/>
  <c r="K50" i="20" s="1"/>
  <c r="H50" i="20"/>
  <c r="I237" i="20"/>
  <c r="J237" i="20" s="1"/>
  <c r="K237" i="20" s="1"/>
  <c r="H237" i="20"/>
  <c r="I234" i="20"/>
  <c r="J234" i="20" s="1"/>
  <c r="K234" i="20" s="1"/>
  <c r="H234" i="20"/>
  <c r="I243" i="22"/>
  <c r="J243" i="22" s="1"/>
  <c r="K243" i="22" s="1"/>
  <c r="H243" i="22"/>
  <c r="H229" i="20"/>
  <c r="I229" i="20"/>
  <c r="J229" i="20" s="1"/>
  <c r="K229" i="20" s="1"/>
  <c r="H238" i="20"/>
  <c r="I238" i="20"/>
  <c r="J238" i="20" s="1"/>
  <c r="K238" i="20" s="1"/>
  <c r="H48" i="20"/>
  <c r="I48" i="20"/>
  <c r="J48" i="20" s="1"/>
  <c r="K48" i="20" s="1"/>
  <c r="I240" i="20"/>
  <c r="J240" i="20" s="1"/>
  <c r="K240" i="20" s="1"/>
  <c r="H240" i="20"/>
  <c r="H32" i="22"/>
  <c r="I32" i="22"/>
  <c r="J32" i="22" s="1"/>
  <c r="K32" i="22" s="1"/>
  <c r="H50" i="22"/>
  <c r="I50" i="22"/>
  <c r="J50" i="22" s="1"/>
  <c r="K50" i="22" s="1"/>
  <c r="H237" i="22"/>
  <c r="I237" i="22"/>
  <c r="J237" i="22" s="1"/>
  <c r="K237" i="22" s="1"/>
  <c r="H234" i="22"/>
  <c r="I234" i="22"/>
  <c r="J234" i="22" s="1"/>
  <c r="K234" i="22" s="1"/>
  <c r="I243" i="20"/>
  <c r="J243" i="20" s="1"/>
  <c r="K243" i="20" s="1"/>
  <c r="H243" i="20"/>
  <c r="I229" i="22"/>
  <c r="J229" i="22" s="1"/>
  <c r="K229" i="22" s="1"/>
  <c r="H229" i="22"/>
  <c r="I25" i="22"/>
  <c r="J25" i="22" s="1"/>
  <c r="K25" i="22" s="1"/>
  <c r="H25" i="22"/>
  <c r="I54" i="22"/>
  <c r="J54" i="22" s="1"/>
  <c r="K54" i="22" s="1"/>
  <c r="H54" i="22"/>
  <c r="I49" i="20"/>
  <c r="J49" i="20" s="1"/>
  <c r="K49" i="20" s="1"/>
  <c r="H49" i="20"/>
  <c r="I236" i="20"/>
  <c r="J236" i="20" s="1"/>
  <c r="K236" i="20" s="1"/>
  <c r="H236" i="20"/>
  <c r="H225" i="20"/>
  <c r="I225" i="20"/>
  <c r="J225" i="20" s="1"/>
  <c r="K225" i="20" s="1"/>
  <c r="H227" i="22"/>
  <c r="I227" i="22"/>
  <c r="J227" i="22" s="1"/>
  <c r="K227" i="22" s="1"/>
  <c r="I228" i="20"/>
  <c r="J228" i="20" s="1"/>
  <c r="K228" i="20" s="1"/>
  <c r="H228" i="20"/>
  <c r="I242" i="20"/>
  <c r="J242" i="20" s="1"/>
  <c r="K242" i="20" s="1"/>
  <c r="H242" i="20"/>
  <c r="I26" i="20"/>
  <c r="J26" i="20" s="1"/>
  <c r="K26" i="20" s="1"/>
  <c r="H26" i="20"/>
  <c r="I52" i="22"/>
  <c r="J52" i="22" s="1"/>
  <c r="K52" i="22" s="1"/>
  <c r="H52" i="22"/>
  <c r="H25" i="20"/>
  <c r="I25" i="20"/>
  <c r="J25" i="20" s="1"/>
  <c r="K25" i="20" s="1"/>
  <c r="I49" i="22"/>
  <c r="J49" i="22" s="1"/>
  <c r="K49" i="22" s="1"/>
  <c r="H49" i="22"/>
  <c r="I227" i="20"/>
  <c r="J227" i="20" s="1"/>
  <c r="K227" i="20" s="1"/>
  <c r="H227" i="20"/>
  <c r="M43" i="2"/>
  <c r="M229" i="2"/>
  <c r="N229" i="2" s="1"/>
  <c r="E11" i="19"/>
  <c r="M226" i="2"/>
  <c r="N226" i="2" s="1"/>
  <c r="E8" i="19"/>
  <c r="M228" i="2"/>
  <c r="N228" i="2" s="1"/>
  <c r="E10" i="19"/>
  <c r="M223" i="2"/>
  <c r="N223" i="2" s="1"/>
  <c r="E5" i="19"/>
  <c r="M233" i="2"/>
  <c r="N233" i="2" s="1"/>
  <c r="E15" i="19"/>
  <c r="M37" i="2"/>
  <c r="I17" i="11"/>
  <c r="M224" i="2"/>
  <c r="N224" i="2" s="1"/>
  <c r="E6" i="19"/>
  <c r="M234" i="2"/>
  <c r="N234" i="2" s="1"/>
  <c r="E16" i="19"/>
  <c r="M227" i="2"/>
  <c r="N227" i="2" s="1"/>
  <c r="E9" i="19"/>
  <c r="M230" i="2"/>
  <c r="N230" i="2" s="1"/>
  <c r="E12" i="19"/>
  <c r="M232" i="2"/>
  <c r="N232" i="2" s="1"/>
  <c r="E14" i="19"/>
  <c r="M225" i="2"/>
  <c r="N225" i="2" s="1"/>
  <c r="E7" i="19"/>
  <c r="M231" i="2"/>
  <c r="N231" i="2" s="1"/>
  <c r="E13" i="19"/>
  <c r="I150" i="2"/>
  <c r="J147" i="2"/>
  <c r="I15" i="2" l="1"/>
  <c r="AN8" i="10" l="1"/>
  <c r="AN7" i="10"/>
  <c r="AN13" i="10"/>
  <c r="AN6" i="10"/>
  <c r="AN5" i="10"/>
  <c r="AN12" i="10"/>
  <c r="AN3" i="10"/>
  <c r="AN14" i="10"/>
  <c r="AN15" i="10"/>
  <c r="AN16" i="10"/>
  <c r="AN17" i="10"/>
  <c r="AN18" i="10"/>
  <c r="AN20" i="10"/>
  <c r="F56" i="10"/>
  <c r="G56" i="10" s="1"/>
  <c r="F57" i="10"/>
  <c r="G57" i="10" s="1"/>
  <c r="F58" i="10"/>
  <c r="G58" i="10" s="1"/>
  <c r="F59" i="10"/>
  <c r="G59" i="10" s="1"/>
  <c r="F60" i="10"/>
  <c r="G60" i="10" s="1"/>
  <c r="F61" i="10"/>
  <c r="G61" i="10" s="1"/>
  <c r="F62" i="10"/>
  <c r="G62" i="10" s="1"/>
  <c r="F63" i="10"/>
  <c r="G63" i="10" s="1"/>
  <c r="F65" i="10"/>
  <c r="G65" i="10" s="1"/>
  <c r="F66" i="10"/>
  <c r="G66" i="10" s="1"/>
  <c r="F67" i="10"/>
  <c r="G67" i="10" s="1"/>
  <c r="F68" i="10"/>
  <c r="G68" i="10" s="1"/>
  <c r="F69" i="10"/>
  <c r="G69" i="10" s="1"/>
  <c r="F70" i="10"/>
  <c r="G70" i="10" s="1"/>
  <c r="F71" i="10"/>
  <c r="G71" i="10" s="1"/>
  <c r="F72" i="10"/>
  <c r="G72" i="10" s="1"/>
  <c r="F74" i="10"/>
  <c r="G74" i="10" s="1"/>
  <c r="F75" i="10"/>
  <c r="G75" i="10" s="1"/>
  <c r="F76" i="10"/>
  <c r="G76" i="10" s="1"/>
  <c r="F77" i="10"/>
  <c r="G77" i="10" s="1"/>
  <c r="F78" i="10"/>
  <c r="G78" i="10" s="1"/>
  <c r="F79" i="10"/>
  <c r="G79" i="10" s="1"/>
  <c r="F80" i="10"/>
  <c r="G80" i="10" s="1"/>
  <c r="F81" i="10"/>
  <c r="G81" i="10" s="1"/>
  <c r="F83" i="10"/>
  <c r="G83" i="10" s="1"/>
  <c r="F84" i="10"/>
  <c r="G84" i="10" s="1"/>
  <c r="F85" i="10"/>
  <c r="G85" i="10" s="1"/>
  <c r="F86" i="10"/>
  <c r="G86" i="10" s="1"/>
  <c r="F87" i="10"/>
  <c r="G87" i="10" s="1"/>
  <c r="F88" i="10"/>
  <c r="G88" i="10" s="1"/>
  <c r="F89" i="10"/>
  <c r="G89" i="10"/>
  <c r="F90" i="10"/>
  <c r="G90" i="10" s="1"/>
  <c r="F92" i="10"/>
  <c r="G92" i="10" s="1"/>
  <c r="F93" i="10"/>
  <c r="G93" i="10" s="1"/>
  <c r="F94" i="10"/>
  <c r="G94" i="10" s="1"/>
  <c r="F95" i="10"/>
  <c r="G95" i="10" s="1"/>
  <c r="F96" i="10"/>
  <c r="G96" i="10" s="1"/>
  <c r="F97" i="10"/>
  <c r="G97" i="10" s="1"/>
  <c r="F98" i="10"/>
  <c r="G98" i="10" s="1"/>
  <c r="F99" i="10"/>
  <c r="G99" i="10" s="1"/>
  <c r="F101" i="10"/>
  <c r="G101" i="10" s="1"/>
  <c r="F102" i="10"/>
  <c r="G102" i="10" s="1"/>
  <c r="F103" i="10"/>
  <c r="G103" i="10" s="1"/>
  <c r="F104" i="10"/>
  <c r="G104" i="10" s="1"/>
  <c r="F105" i="10"/>
  <c r="G105" i="10" s="1"/>
  <c r="F106" i="10"/>
  <c r="G106" i="10" s="1"/>
  <c r="F107" i="10"/>
  <c r="G107" i="10" s="1"/>
  <c r="F108" i="10"/>
  <c r="G108" i="10" s="1"/>
  <c r="F110" i="10"/>
  <c r="G110" i="10" s="1"/>
  <c r="F111" i="10"/>
  <c r="G111" i="10" s="1"/>
  <c r="F112" i="10"/>
  <c r="G112" i="10" s="1"/>
  <c r="F113" i="10"/>
  <c r="G113" i="10" s="1"/>
  <c r="F114" i="10"/>
  <c r="G114" i="10" s="1"/>
  <c r="F115" i="10"/>
  <c r="G115" i="10" s="1"/>
  <c r="F116" i="10"/>
  <c r="G116" i="10" s="1"/>
  <c r="F117" i="10"/>
  <c r="G117" i="10" s="1"/>
  <c r="F119" i="10"/>
  <c r="G119" i="10" s="1"/>
  <c r="F120" i="10"/>
  <c r="G120" i="10" s="1"/>
  <c r="F121" i="10"/>
  <c r="G121" i="10" s="1"/>
  <c r="F122" i="10"/>
  <c r="G122" i="10" s="1"/>
  <c r="F123" i="10"/>
  <c r="G123" i="10" s="1"/>
  <c r="F124" i="10"/>
  <c r="G124" i="10" s="1"/>
  <c r="F125" i="10"/>
  <c r="G125" i="10" s="1"/>
  <c r="F126" i="10"/>
  <c r="G126" i="10" s="1"/>
  <c r="F128" i="10"/>
  <c r="G128" i="10" s="1"/>
  <c r="F129" i="10"/>
  <c r="G129" i="10" s="1"/>
  <c r="F130" i="10"/>
  <c r="G130" i="10" s="1"/>
  <c r="F131" i="10"/>
  <c r="G131" i="10" s="1"/>
  <c r="F132" i="10"/>
  <c r="G132" i="10" s="1"/>
  <c r="F133" i="10"/>
  <c r="G133" i="10" s="1"/>
  <c r="F134" i="10"/>
  <c r="G134" i="10" s="1"/>
  <c r="F135" i="10"/>
  <c r="G135" i="10" s="1"/>
  <c r="F137" i="10"/>
  <c r="G137" i="10" s="1"/>
  <c r="F138" i="10"/>
  <c r="G138" i="10" s="1"/>
  <c r="F139" i="10"/>
  <c r="G139" i="10" s="1"/>
  <c r="F140" i="10"/>
  <c r="G140" i="10" s="1"/>
  <c r="F141" i="10"/>
  <c r="G141" i="10" s="1"/>
  <c r="F142" i="10"/>
  <c r="G142" i="10" s="1"/>
  <c r="F143" i="10"/>
  <c r="G143" i="10"/>
  <c r="F144" i="10"/>
  <c r="G144" i="10" s="1"/>
  <c r="C81" i="10"/>
  <c r="C79" i="10"/>
  <c r="C80" i="10"/>
  <c r="C78" i="10"/>
  <c r="C77" i="10"/>
  <c r="C76" i="10"/>
  <c r="C75" i="10"/>
  <c r="C74" i="10"/>
  <c r="C72" i="10"/>
  <c r="C71" i="10"/>
  <c r="F3" i="10"/>
  <c r="G3" i="10" s="1"/>
  <c r="F4" i="10"/>
  <c r="G4" i="10" s="1"/>
  <c r="F5" i="10"/>
  <c r="G5" i="10" s="1"/>
  <c r="F6" i="10"/>
  <c r="G6" i="10" s="1"/>
  <c r="F7" i="10"/>
  <c r="G7" i="10" s="1"/>
  <c r="F8" i="10"/>
  <c r="G8" i="10" s="1"/>
  <c r="F11" i="10"/>
  <c r="G11" i="10" s="1"/>
  <c r="F12" i="10"/>
  <c r="G12" i="10" s="1"/>
  <c r="F13" i="10"/>
  <c r="G13" i="10" s="1"/>
  <c r="F14" i="10"/>
  <c r="G14" i="10" s="1"/>
  <c r="F15" i="10"/>
  <c r="G15" i="10" s="1"/>
  <c r="F16" i="10"/>
  <c r="G16" i="10" s="1"/>
  <c r="F17" i="10"/>
  <c r="G17" i="10" s="1"/>
  <c r="F18" i="10"/>
  <c r="G18" i="10" s="1"/>
  <c r="F20" i="10"/>
  <c r="G20" i="10" s="1"/>
  <c r="F21" i="10"/>
  <c r="G21" i="10" s="1"/>
  <c r="F22" i="10"/>
  <c r="G22" i="10" s="1"/>
  <c r="F23" i="10"/>
  <c r="G23" i="10" s="1"/>
  <c r="F24" i="10"/>
  <c r="G24" i="10" s="1"/>
  <c r="F25" i="10"/>
  <c r="G25" i="10" s="1"/>
  <c r="F26" i="10"/>
  <c r="G26" i="10" s="1"/>
  <c r="F27" i="10"/>
  <c r="G27" i="10" s="1"/>
  <c r="F29" i="10"/>
  <c r="G29" i="10" s="1"/>
  <c r="F30" i="10"/>
  <c r="G30" i="10" s="1"/>
  <c r="F31" i="10"/>
  <c r="G31" i="10" s="1"/>
  <c r="F32" i="10"/>
  <c r="G32" i="10" s="1"/>
  <c r="F33" i="10"/>
  <c r="G33" i="10" s="1"/>
  <c r="F34" i="10"/>
  <c r="G34" i="10" s="1"/>
  <c r="F35" i="10"/>
  <c r="G35" i="10" s="1"/>
  <c r="F36" i="10"/>
  <c r="G36" i="10" s="1"/>
  <c r="F38" i="10"/>
  <c r="G38" i="10" s="1"/>
  <c r="F39" i="10"/>
  <c r="G39" i="10" s="1"/>
  <c r="F40" i="10"/>
  <c r="G40" i="10" s="1"/>
  <c r="F41" i="10"/>
  <c r="G41" i="10" s="1"/>
  <c r="F42" i="10"/>
  <c r="G42" i="10" s="1"/>
  <c r="F43" i="10"/>
  <c r="G43" i="10" s="1"/>
  <c r="F44" i="10"/>
  <c r="G44" i="10" s="1"/>
  <c r="F45" i="10"/>
  <c r="G45" i="10" s="1"/>
  <c r="F47" i="10"/>
  <c r="G47" i="10" s="1"/>
  <c r="F48" i="10"/>
  <c r="G48" i="10" s="1"/>
  <c r="F49" i="10"/>
  <c r="G49" i="10" s="1"/>
  <c r="F50" i="10"/>
  <c r="G50" i="10" s="1"/>
  <c r="F51" i="10"/>
  <c r="G51" i="10" s="1"/>
  <c r="F52" i="10"/>
  <c r="G52" i="10" s="1"/>
  <c r="F53" i="10"/>
  <c r="G53" i="10" s="1"/>
  <c r="F54" i="10"/>
  <c r="G54" i="10" s="1"/>
  <c r="F2" i="10"/>
  <c r="G2" i="10" s="1"/>
  <c r="F4" i="6" l="1"/>
  <c r="F5" i="6"/>
  <c r="F6" i="6"/>
  <c r="F7" i="6"/>
  <c r="F8" i="6"/>
  <c r="F9" i="6"/>
  <c r="F10" i="6"/>
  <c r="I23" i="6"/>
  <c r="F69" i="6"/>
  <c r="F70" i="6"/>
  <c r="F71" i="6"/>
  <c r="F72" i="6"/>
  <c r="F73" i="6"/>
  <c r="F74" i="6"/>
  <c r="F75" i="6"/>
  <c r="F76" i="6"/>
  <c r="F91" i="6"/>
  <c r="F92" i="6"/>
  <c r="F93" i="6"/>
  <c r="F94" i="6"/>
  <c r="F95" i="6"/>
  <c r="F96" i="6"/>
  <c r="F97" i="6"/>
  <c r="F98" i="6"/>
  <c r="F113" i="6"/>
  <c r="F114" i="6"/>
  <c r="F115" i="6"/>
  <c r="F116" i="6"/>
  <c r="F117" i="6"/>
  <c r="F118" i="6"/>
  <c r="F119" i="6"/>
  <c r="F120" i="6"/>
  <c r="F135" i="6"/>
  <c r="F136" i="6"/>
  <c r="F137" i="6"/>
  <c r="F138" i="6"/>
  <c r="F139" i="6"/>
  <c r="F140" i="6"/>
  <c r="F141" i="6"/>
  <c r="F142" i="6"/>
  <c r="F157" i="6"/>
  <c r="F158" i="6"/>
  <c r="F159" i="6"/>
  <c r="F160" i="6"/>
  <c r="F161" i="6"/>
  <c r="F162" i="6"/>
  <c r="F163" i="6"/>
  <c r="F164" i="6"/>
  <c r="F179" i="6"/>
  <c r="F180" i="6"/>
  <c r="F181" i="6"/>
  <c r="F182" i="6"/>
  <c r="F183" i="6"/>
  <c r="F184" i="6"/>
  <c r="F185" i="6"/>
  <c r="F186" i="6"/>
  <c r="F201" i="6"/>
  <c r="F202" i="6"/>
  <c r="F203" i="6"/>
  <c r="F204" i="6"/>
  <c r="F205" i="6"/>
  <c r="F206" i="6"/>
  <c r="F207" i="6"/>
  <c r="F208" i="6"/>
  <c r="F245" i="6"/>
  <c r="F246" i="6"/>
  <c r="F247" i="6"/>
  <c r="F248" i="6"/>
  <c r="F249" i="6"/>
  <c r="F250" i="6"/>
  <c r="F251" i="6"/>
  <c r="F252" i="6"/>
  <c r="F267" i="6"/>
  <c r="F268" i="6"/>
  <c r="F269" i="6"/>
  <c r="F270" i="6"/>
  <c r="F271" i="6"/>
  <c r="F272" i="6"/>
  <c r="F273" i="6"/>
  <c r="F274" i="6"/>
  <c r="I285" i="6"/>
  <c r="F289" i="6"/>
  <c r="F290" i="6"/>
  <c r="F291" i="6"/>
  <c r="F292" i="6"/>
  <c r="F293" i="6"/>
  <c r="F294" i="6"/>
  <c r="F295" i="6"/>
  <c r="F296" i="6"/>
  <c r="F311" i="6"/>
  <c r="F312" i="6"/>
  <c r="F313" i="6"/>
  <c r="F314" i="6"/>
  <c r="F315" i="6"/>
  <c r="F316" i="6"/>
  <c r="F317" i="6"/>
  <c r="F318" i="6"/>
  <c r="I331" i="6"/>
  <c r="F3" i="6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1" i="22"/>
  <c r="E92" i="22"/>
  <c r="E93" i="22"/>
  <c r="E94" i="22"/>
  <c r="E95" i="22"/>
  <c r="E96" i="22"/>
  <c r="E97" i="22"/>
  <c r="E98" i="22"/>
  <c r="E99" i="22"/>
  <c r="E100" i="22"/>
  <c r="E101" i="22"/>
  <c r="E102" i="22"/>
  <c r="E103" i="22"/>
  <c r="E104" i="22"/>
  <c r="E105" i="22"/>
  <c r="E106" i="22"/>
  <c r="E107" i="22"/>
  <c r="E108" i="22"/>
  <c r="E109" i="22"/>
  <c r="E110" i="22"/>
  <c r="E111" i="22"/>
  <c r="E113" i="22"/>
  <c r="E114" i="22"/>
  <c r="E115" i="22"/>
  <c r="E116" i="22"/>
  <c r="E117" i="22"/>
  <c r="E118" i="22"/>
  <c r="E119" i="22"/>
  <c r="E120" i="22"/>
  <c r="E121" i="22"/>
  <c r="E122" i="22"/>
  <c r="E123" i="22"/>
  <c r="E124" i="22"/>
  <c r="E125" i="22"/>
  <c r="E126" i="22"/>
  <c r="E127" i="22"/>
  <c r="E128" i="22"/>
  <c r="E129" i="22"/>
  <c r="E130" i="22"/>
  <c r="E131" i="22"/>
  <c r="E132" i="22"/>
  <c r="E133" i="22"/>
  <c r="E135" i="22"/>
  <c r="E136" i="22"/>
  <c r="E137" i="22"/>
  <c r="E138" i="22"/>
  <c r="E139" i="22"/>
  <c r="E140" i="22"/>
  <c r="E141" i="22"/>
  <c r="E142" i="22"/>
  <c r="E143" i="22"/>
  <c r="E144" i="22"/>
  <c r="E145" i="22"/>
  <c r="E146" i="22"/>
  <c r="E147" i="22"/>
  <c r="E148" i="22"/>
  <c r="E149" i="22"/>
  <c r="E150" i="22"/>
  <c r="E151" i="22"/>
  <c r="E152" i="22"/>
  <c r="E153" i="22"/>
  <c r="E154" i="22"/>
  <c r="E155" i="22"/>
  <c r="E157" i="22"/>
  <c r="E158" i="22"/>
  <c r="E159" i="22"/>
  <c r="E160" i="22"/>
  <c r="E161" i="22"/>
  <c r="E162" i="22"/>
  <c r="E163" i="22"/>
  <c r="E164" i="22"/>
  <c r="E165" i="22"/>
  <c r="E166" i="22"/>
  <c r="E167" i="22"/>
  <c r="E168" i="22"/>
  <c r="E169" i="22"/>
  <c r="E170" i="22"/>
  <c r="E171" i="22"/>
  <c r="E172" i="22"/>
  <c r="E173" i="22"/>
  <c r="E174" i="22"/>
  <c r="E175" i="22"/>
  <c r="E176" i="22"/>
  <c r="E177" i="22"/>
  <c r="E179" i="22"/>
  <c r="E180" i="22"/>
  <c r="E181" i="22"/>
  <c r="E182" i="22"/>
  <c r="E183" i="22"/>
  <c r="E184" i="22"/>
  <c r="E185" i="22"/>
  <c r="E186" i="22"/>
  <c r="E187" i="22"/>
  <c r="E188" i="22"/>
  <c r="E189" i="22"/>
  <c r="E190" i="22"/>
  <c r="E191" i="22"/>
  <c r="E192" i="22"/>
  <c r="E193" i="22"/>
  <c r="E194" i="22"/>
  <c r="E195" i="22"/>
  <c r="E196" i="22"/>
  <c r="E197" i="22"/>
  <c r="E198" i="22"/>
  <c r="E199" i="22"/>
  <c r="E201" i="22"/>
  <c r="E202" i="22"/>
  <c r="E203" i="22"/>
  <c r="E204" i="22"/>
  <c r="E205" i="22"/>
  <c r="E206" i="22"/>
  <c r="E207" i="22"/>
  <c r="E208" i="22"/>
  <c r="E209" i="22"/>
  <c r="E210" i="22"/>
  <c r="E211" i="22"/>
  <c r="E212" i="22"/>
  <c r="E213" i="22"/>
  <c r="E214" i="22"/>
  <c r="E215" i="22"/>
  <c r="E216" i="22"/>
  <c r="E217" i="22"/>
  <c r="E218" i="22"/>
  <c r="E219" i="22"/>
  <c r="E220" i="22"/>
  <c r="E221" i="22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E245" i="22"/>
  <c r="E246" i="22"/>
  <c r="E247" i="22"/>
  <c r="E248" i="22"/>
  <c r="E249" i="22"/>
  <c r="E250" i="22"/>
  <c r="E251" i="22"/>
  <c r="E252" i="22"/>
  <c r="E253" i="22"/>
  <c r="E254" i="22"/>
  <c r="E255" i="22"/>
  <c r="E256" i="22"/>
  <c r="E257" i="22"/>
  <c r="E258" i="22"/>
  <c r="E259" i="22"/>
  <c r="E260" i="22"/>
  <c r="E261" i="22"/>
  <c r="E262" i="22"/>
  <c r="E263" i="22"/>
  <c r="E264" i="22"/>
  <c r="E265" i="22"/>
  <c r="E267" i="22"/>
  <c r="E268" i="22"/>
  <c r="E269" i="22"/>
  <c r="E270" i="22"/>
  <c r="E271" i="22"/>
  <c r="E272" i="22"/>
  <c r="E273" i="22"/>
  <c r="E274" i="22"/>
  <c r="E275" i="22"/>
  <c r="E276" i="22"/>
  <c r="E277" i="22"/>
  <c r="E278" i="22"/>
  <c r="E279" i="22"/>
  <c r="E280" i="22"/>
  <c r="E281" i="22"/>
  <c r="E282" i="22"/>
  <c r="E283" i="22"/>
  <c r="E284" i="22"/>
  <c r="E285" i="22"/>
  <c r="E286" i="22"/>
  <c r="E287" i="22"/>
  <c r="E289" i="22"/>
  <c r="E290" i="22"/>
  <c r="E291" i="22"/>
  <c r="E292" i="22"/>
  <c r="E293" i="22"/>
  <c r="E294" i="22"/>
  <c r="E295" i="22"/>
  <c r="E296" i="22"/>
  <c r="E297" i="22"/>
  <c r="E298" i="22"/>
  <c r="E299" i="22"/>
  <c r="E300" i="22"/>
  <c r="E301" i="22"/>
  <c r="E302" i="22"/>
  <c r="E303" i="22"/>
  <c r="E304" i="22"/>
  <c r="E305" i="22"/>
  <c r="E306" i="22"/>
  <c r="E307" i="22"/>
  <c r="E308" i="22"/>
  <c r="E309" i="22"/>
  <c r="E311" i="22"/>
  <c r="E312" i="22"/>
  <c r="E313" i="22"/>
  <c r="E314" i="22"/>
  <c r="E315" i="22"/>
  <c r="E316" i="22"/>
  <c r="E317" i="22"/>
  <c r="E318" i="22"/>
  <c r="E319" i="22"/>
  <c r="E320" i="22"/>
  <c r="E321" i="22"/>
  <c r="E322" i="22"/>
  <c r="E323" i="22"/>
  <c r="E324" i="22"/>
  <c r="E325" i="22"/>
  <c r="E326" i="22"/>
  <c r="E327" i="22"/>
  <c r="E328" i="22"/>
  <c r="E329" i="22"/>
  <c r="E330" i="22"/>
  <c r="E331" i="22"/>
  <c r="E3" i="22"/>
  <c r="H23" i="4"/>
  <c r="I205" i="4"/>
  <c r="I206" i="4"/>
  <c r="I207" i="4"/>
  <c r="I208" i="4"/>
  <c r="I209" i="4"/>
  <c r="I213" i="4"/>
  <c r="I214" i="4"/>
  <c r="I215" i="4"/>
  <c r="I216" i="4"/>
  <c r="I217" i="4"/>
  <c r="I221" i="4"/>
  <c r="I223" i="4"/>
  <c r="I224" i="4"/>
  <c r="I225" i="4"/>
  <c r="I227" i="4"/>
  <c r="I228" i="4"/>
  <c r="I229" i="4"/>
  <c r="I231" i="4"/>
  <c r="I232" i="4"/>
  <c r="I233" i="4"/>
  <c r="I235" i="4"/>
  <c r="I236" i="4"/>
  <c r="I237" i="4"/>
  <c r="I239" i="4"/>
  <c r="I240" i="4"/>
  <c r="I241" i="4"/>
  <c r="I243" i="4"/>
  <c r="I245" i="4"/>
  <c r="I246" i="4"/>
  <c r="I253" i="4"/>
  <c r="I254" i="4"/>
  <c r="I261" i="4"/>
  <c r="I262" i="4"/>
  <c r="I270" i="4"/>
  <c r="I271" i="4"/>
  <c r="I278" i="4"/>
  <c r="I279" i="4"/>
  <c r="I286" i="4"/>
  <c r="I287" i="4"/>
  <c r="I290" i="4"/>
  <c r="I298" i="4"/>
  <c r="I306" i="4"/>
  <c r="I315" i="4"/>
  <c r="I323" i="4"/>
  <c r="I331" i="4"/>
  <c r="H3" i="4"/>
  <c r="J23" i="6" l="1"/>
  <c r="E23" i="22"/>
  <c r="J277" i="6"/>
  <c r="E277" i="20"/>
  <c r="E202" i="20"/>
  <c r="J151" i="6"/>
  <c r="I151" i="22"/>
  <c r="J151" i="22" s="1"/>
  <c r="K151" i="22" s="1"/>
  <c r="E151" i="20"/>
  <c r="I151" i="20" s="1"/>
  <c r="J151" i="20" s="1"/>
  <c r="K151" i="20" s="1"/>
  <c r="J126" i="6"/>
  <c r="E126" i="20"/>
  <c r="I126" i="20" s="1"/>
  <c r="J126" i="20" s="1"/>
  <c r="K126" i="20" s="1"/>
  <c r="I126" i="22"/>
  <c r="J126" i="22" s="1"/>
  <c r="K126" i="22" s="1"/>
  <c r="J109" i="6"/>
  <c r="I109" i="22"/>
  <c r="J109" i="22" s="1"/>
  <c r="K109" i="22" s="1"/>
  <c r="E109" i="20"/>
  <c r="I109" i="20" s="1"/>
  <c r="J109" i="20" s="1"/>
  <c r="K109" i="20" s="1"/>
  <c r="E76" i="20"/>
  <c r="J17" i="6"/>
  <c r="E17" i="20"/>
  <c r="I17" i="20" s="1"/>
  <c r="J17" i="20" s="1"/>
  <c r="K17" i="20" s="1"/>
  <c r="I17" i="22"/>
  <c r="J17" i="22" s="1"/>
  <c r="K17" i="22" s="1"/>
  <c r="J326" i="6"/>
  <c r="E326" i="20"/>
  <c r="E318" i="20"/>
  <c r="J309" i="6"/>
  <c r="E309" i="20"/>
  <c r="J301" i="6"/>
  <c r="E301" i="20"/>
  <c r="E293" i="20"/>
  <c r="J284" i="6"/>
  <c r="E284" i="20"/>
  <c r="J276" i="6"/>
  <c r="E276" i="20"/>
  <c r="E268" i="20"/>
  <c r="J259" i="6"/>
  <c r="E259" i="20"/>
  <c r="E251" i="20"/>
  <c r="J217" i="6"/>
  <c r="E217" i="20"/>
  <c r="J209" i="6"/>
  <c r="E209" i="20"/>
  <c r="E201" i="20"/>
  <c r="H201" i="20" s="1"/>
  <c r="J192" i="6"/>
  <c r="E192" i="20"/>
  <c r="I192" i="20" s="1"/>
  <c r="J192" i="20" s="1"/>
  <c r="K192" i="20" s="1"/>
  <c r="I192" i="22"/>
  <c r="J192" i="22" s="1"/>
  <c r="K192" i="22" s="1"/>
  <c r="E184" i="20"/>
  <c r="J175" i="6"/>
  <c r="I175" i="22"/>
  <c r="J175" i="22" s="1"/>
  <c r="K175" i="22" s="1"/>
  <c r="E175" i="20"/>
  <c r="I175" i="20" s="1"/>
  <c r="J175" i="20" s="1"/>
  <c r="K175" i="20" s="1"/>
  <c r="J167" i="6"/>
  <c r="I167" i="22"/>
  <c r="J167" i="22" s="1"/>
  <c r="K167" i="22" s="1"/>
  <c r="E167" i="20"/>
  <c r="I167" i="20" s="1"/>
  <c r="J167" i="20" s="1"/>
  <c r="K167" i="20" s="1"/>
  <c r="E159" i="20"/>
  <c r="J150" i="6"/>
  <c r="E150" i="20"/>
  <c r="I150" i="20" s="1"/>
  <c r="J150" i="20" s="1"/>
  <c r="K150" i="20" s="1"/>
  <c r="I150" i="22"/>
  <c r="J150" i="22" s="1"/>
  <c r="K150" i="22" s="1"/>
  <c r="E142" i="20"/>
  <c r="J133" i="6"/>
  <c r="I133" i="22"/>
  <c r="J133" i="22" s="1"/>
  <c r="K133" i="22" s="1"/>
  <c r="E133" i="20"/>
  <c r="I133" i="20" s="1"/>
  <c r="J133" i="20" s="1"/>
  <c r="K133" i="20" s="1"/>
  <c r="J125" i="6"/>
  <c r="I125" i="22"/>
  <c r="J125" i="22" s="1"/>
  <c r="K125" i="22" s="1"/>
  <c r="E125" i="20"/>
  <c r="I125" i="20" s="1"/>
  <c r="J125" i="20" s="1"/>
  <c r="K125" i="20" s="1"/>
  <c r="E117" i="20"/>
  <c r="J108" i="6"/>
  <c r="E108" i="20"/>
  <c r="I108" i="20" s="1"/>
  <c r="J108" i="20" s="1"/>
  <c r="K108" i="20" s="1"/>
  <c r="I108" i="22"/>
  <c r="J108" i="22" s="1"/>
  <c r="K108" i="22" s="1"/>
  <c r="J100" i="6"/>
  <c r="E100" i="20"/>
  <c r="I100" i="20" s="1"/>
  <c r="J100" i="20" s="1"/>
  <c r="K100" i="20" s="1"/>
  <c r="I100" i="22"/>
  <c r="J100" i="22" s="1"/>
  <c r="K100" i="22" s="1"/>
  <c r="E92" i="20"/>
  <c r="J83" i="6"/>
  <c r="E83" i="20"/>
  <c r="I83" i="20" s="1"/>
  <c r="J83" i="20" s="1"/>
  <c r="K83" i="20" s="1"/>
  <c r="I83" i="22"/>
  <c r="J83" i="22" s="1"/>
  <c r="K83" i="22" s="1"/>
  <c r="E75" i="20"/>
  <c r="J16" i="6"/>
  <c r="E16" i="20"/>
  <c r="I16" i="20" s="1"/>
  <c r="J16" i="20" s="1"/>
  <c r="K16" i="20" s="1"/>
  <c r="I16" i="22"/>
  <c r="J16" i="22" s="1"/>
  <c r="K16" i="22" s="1"/>
  <c r="E8" i="20"/>
  <c r="J327" i="6"/>
  <c r="E327" i="20"/>
  <c r="E294" i="20"/>
  <c r="J260" i="6"/>
  <c r="E260" i="20"/>
  <c r="J210" i="6"/>
  <c r="E210" i="20"/>
  <c r="E160" i="20"/>
  <c r="E118" i="20"/>
  <c r="J84" i="6"/>
  <c r="E84" i="20"/>
  <c r="I84" i="20" s="1"/>
  <c r="J84" i="20" s="1"/>
  <c r="K84" i="20" s="1"/>
  <c r="I84" i="22"/>
  <c r="J84" i="22" s="1"/>
  <c r="K84" i="22" s="1"/>
  <c r="J325" i="6"/>
  <c r="E325" i="20"/>
  <c r="E317" i="20"/>
  <c r="J300" i="6"/>
  <c r="E300" i="20"/>
  <c r="E292" i="20"/>
  <c r="J275" i="6"/>
  <c r="E275" i="20"/>
  <c r="E267" i="20"/>
  <c r="J258" i="6"/>
  <c r="E258" i="20"/>
  <c r="E250" i="20"/>
  <c r="J216" i="6"/>
  <c r="E216" i="20"/>
  <c r="E208" i="20"/>
  <c r="J199" i="6"/>
  <c r="I199" i="22"/>
  <c r="J199" i="22" s="1"/>
  <c r="K199" i="22" s="1"/>
  <c r="E199" i="20"/>
  <c r="I199" i="20" s="1"/>
  <c r="J199" i="20" s="1"/>
  <c r="K199" i="20" s="1"/>
  <c r="J191" i="6"/>
  <c r="I191" i="22"/>
  <c r="J191" i="22" s="1"/>
  <c r="K191" i="22" s="1"/>
  <c r="E191" i="20"/>
  <c r="I191" i="20" s="1"/>
  <c r="J191" i="20" s="1"/>
  <c r="K191" i="20" s="1"/>
  <c r="E183" i="20"/>
  <c r="J174" i="6"/>
  <c r="E174" i="20"/>
  <c r="I174" i="20" s="1"/>
  <c r="J174" i="20" s="1"/>
  <c r="K174" i="20" s="1"/>
  <c r="I174" i="22"/>
  <c r="J174" i="22" s="1"/>
  <c r="K174" i="22" s="1"/>
  <c r="J166" i="6"/>
  <c r="E166" i="20"/>
  <c r="I166" i="20" s="1"/>
  <c r="J166" i="20" s="1"/>
  <c r="K166" i="20" s="1"/>
  <c r="I166" i="22"/>
  <c r="J166" i="22" s="1"/>
  <c r="K166" i="22" s="1"/>
  <c r="J149" i="6"/>
  <c r="I149" i="22"/>
  <c r="J149" i="22" s="1"/>
  <c r="K149" i="22" s="1"/>
  <c r="E149" i="20"/>
  <c r="I149" i="20" s="1"/>
  <c r="J149" i="20" s="1"/>
  <c r="K149" i="20" s="1"/>
  <c r="E141" i="20"/>
  <c r="J132" i="6"/>
  <c r="I132" i="22"/>
  <c r="J132" i="22" s="1"/>
  <c r="K132" i="22" s="1"/>
  <c r="E132" i="20"/>
  <c r="I132" i="20" s="1"/>
  <c r="J132" i="20" s="1"/>
  <c r="K132" i="20" s="1"/>
  <c r="J124" i="6"/>
  <c r="E124" i="20"/>
  <c r="I124" i="20" s="1"/>
  <c r="J124" i="20" s="1"/>
  <c r="K124" i="20" s="1"/>
  <c r="I124" i="22"/>
  <c r="J124" i="22" s="1"/>
  <c r="K124" i="22" s="1"/>
  <c r="E116" i="20"/>
  <c r="J107" i="6"/>
  <c r="E107" i="20"/>
  <c r="I107" i="20" s="1"/>
  <c r="J107" i="20" s="1"/>
  <c r="K107" i="20" s="1"/>
  <c r="I107" i="22"/>
  <c r="J107" i="22" s="1"/>
  <c r="K107" i="22" s="1"/>
  <c r="J99" i="6"/>
  <c r="E99" i="20"/>
  <c r="I99" i="20" s="1"/>
  <c r="J99" i="20" s="1"/>
  <c r="K99" i="20" s="1"/>
  <c r="I99" i="22"/>
  <c r="J99" i="22" s="1"/>
  <c r="K99" i="22" s="1"/>
  <c r="E91" i="20"/>
  <c r="J82" i="6"/>
  <c r="I82" i="22"/>
  <c r="J82" i="22" s="1"/>
  <c r="K82" i="22" s="1"/>
  <c r="E82" i="20"/>
  <c r="I82" i="20" s="1"/>
  <c r="J82" i="20" s="1"/>
  <c r="K82" i="20" s="1"/>
  <c r="E74" i="20"/>
  <c r="I23" i="22"/>
  <c r="J23" i="22" s="1"/>
  <c r="K23" i="22" s="1"/>
  <c r="E23" i="20"/>
  <c r="I23" i="20" s="1"/>
  <c r="J23" i="20" s="1"/>
  <c r="K23" i="20" s="1"/>
  <c r="J15" i="6"/>
  <c r="I15" i="22"/>
  <c r="J15" i="22" s="1"/>
  <c r="K15" i="22" s="1"/>
  <c r="E15" i="20"/>
  <c r="I15" i="20" s="1"/>
  <c r="J15" i="20" s="1"/>
  <c r="K15" i="20" s="1"/>
  <c r="E7" i="20"/>
  <c r="J319" i="6"/>
  <c r="E319" i="20"/>
  <c r="J176" i="6"/>
  <c r="E176" i="20"/>
  <c r="I176" i="20" s="1"/>
  <c r="J176" i="20" s="1"/>
  <c r="K176" i="20" s="1"/>
  <c r="I176" i="22"/>
  <c r="J176" i="22" s="1"/>
  <c r="K176" i="22" s="1"/>
  <c r="J308" i="6"/>
  <c r="E308" i="20"/>
  <c r="J283" i="6"/>
  <c r="E283" i="20"/>
  <c r="E158" i="20"/>
  <c r="E3" i="20"/>
  <c r="J324" i="6"/>
  <c r="E324" i="20"/>
  <c r="E316" i="20"/>
  <c r="J307" i="6"/>
  <c r="E307" i="20"/>
  <c r="J299" i="6"/>
  <c r="E299" i="20"/>
  <c r="E291" i="20"/>
  <c r="J282" i="6"/>
  <c r="E282" i="20"/>
  <c r="E274" i="20"/>
  <c r="J265" i="6"/>
  <c r="E265" i="20"/>
  <c r="J257" i="6"/>
  <c r="E257" i="20"/>
  <c r="E249" i="20"/>
  <c r="J215" i="6"/>
  <c r="E215" i="20"/>
  <c r="E207" i="20"/>
  <c r="J198" i="6"/>
  <c r="E198" i="20"/>
  <c r="I198" i="20" s="1"/>
  <c r="J198" i="20" s="1"/>
  <c r="K198" i="20" s="1"/>
  <c r="I198" i="22"/>
  <c r="J198" i="22" s="1"/>
  <c r="K198" i="22" s="1"/>
  <c r="J190" i="6"/>
  <c r="E190" i="20"/>
  <c r="I190" i="20" s="1"/>
  <c r="J190" i="20" s="1"/>
  <c r="K190" i="20" s="1"/>
  <c r="I190" i="22"/>
  <c r="J190" i="22" s="1"/>
  <c r="K190" i="22" s="1"/>
  <c r="E182" i="20"/>
  <c r="J173" i="6"/>
  <c r="I173" i="22"/>
  <c r="J173" i="22" s="1"/>
  <c r="K173" i="22" s="1"/>
  <c r="E173" i="20"/>
  <c r="I173" i="20" s="1"/>
  <c r="J173" i="20" s="1"/>
  <c r="K173" i="20" s="1"/>
  <c r="J165" i="6"/>
  <c r="I165" i="22"/>
  <c r="J165" i="22" s="1"/>
  <c r="K165" i="22" s="1"/>
  <c r="E165" i="20"/>
  <c r="I165" i="20" s="1"/>
  <c r="J165" i="20" s="1"/>
  <c r="K165" i="20" s="1"/>
  <c r="E157" i="20"/>
  <c r="J148" i="6"/>
  <c r="I148" i="22"/>
  <c r="J148" i="22" s="1"/>
  <c r="K148" i="22" s="1"/>
  <c r="E148" i="20"/>
  <c r="I148" i="20" s="1"/>
  <c r="J148" i="20" s="1"/>
  <c r="K148" i="20" s="1"/>
  <c r="E140" i="20"/>
  <c r="J131" i="6"/>
  <c r="E131" i="20"/>
  <c r="I131" i="20" s="1"/>
  <c r="J131" i="20" s="1"/>
  <c r="K131" i="20" s="1"/>
  <c r="I131" i="22"/>
  <c r="J131" i="22" s="1"/>
  <c r="K131" i="22" s="1"/>
  <c r="J123" i="6"/>
  <c r="E123" i="20"/>
  <c r="I123" i="20" s="1"/>
  <c r="J123" i="20" s="1"/>
  <c r="K123" i="20" s="1"/>
  <c r="I123" i="22"/>
  <c r="J123" i="22" s="1"/>
  <c r="K123" i="22" s="1"/>
  <c r="E115" i="20"/>
  <c r="J106" i="6"/>
  <c r="I106" i="22"/>
  <c r="J106" i="22" s="1"/>
  <c r="K106" i="22" s="1"/>
  <c r="E106" i="20"/>
  <c r="I106" i="20" s="1"/>
  <c r="J106" i="20" s="1"/>
  <c r="K106" i="20" s="1"/>
  <c r="E98" i="20"/>
  <c r="J89" i="6"/>
  <c r="I89" i="22"/>
  <c r="J89" i="22" s="1"/>
  <c r="K89" i="22" s="1"/>
  <c r="E89" i="20"/>
  <c r="I89" i="20" s="1"/>
  <c r="J89" i="20" s="1"/>
  <c r="K89" i="20" s="1"/>
  <c r="J81" i="6"/>
  <c r="I81" i="22"/>
  <c r="J81" i="22" s="1"/>
  <c r="K81" i="22" s="1"/>
  <c r="E81" i="20"/>
  <c r="I81" i="20" s="1"/>
  <c r="J81" i="20" s="1"/>
  <c r="K81" i="20" s="1"/>
  <c r="E73" i="20"/>
  <c r="J22" i="6"/>
  <c r="E22" i="20"/>
  <c r="I22" i="20" s="1"/>
  <c r="J22" i="20" s="1"/>
  <c r="K22" i="20" s="1"/>
  <c r="I22" i="22"/>
  <c r="J22" i="22" s="1"/>
  <c r="K22" i="22" s="1"/>
  <c r="J14" i="6"/>
  <c r="E14" i="20"/>
  <c r="I14" i="20" s="1"/>
  <c r="J14" i="20" s="1"/>
  <c r="K14" i="20" s="1"/>
  <c r="I14" i="22"/>
  <c r="J14" i="22" s="1"/>
  <c r="K14" i="22" s="1"/>
  <c r="E6" i="20"/>
  <c r="E252" i="20"/>
  <c r="J331" i="6"/>
  <c r="E331" i="20"/>
  <c r="J323" i="6"/>
  <c r="E323" i="20"/>
  <c r="J306" i="6"/>
  <c r="E306" i="20"/>
  <c r="J298" i="6"/>
  <c r="E298" i="20"/>
  <c r="E290" i="20"/>
  <c r="J281" i="6"/>
  <c r="E281" i="20"/>
  <c r="J264" i="6"/>
  <c r="E264" i="20"/>
  <c r="J256" i="6"/>
  <c r="E256" i="20"/>
  <c r="E248" i="20"/>
  <c r="J214" i="6"/>
  <c r="E214" i="20"/>
  <c r="E206" i="20"/>
  <c r="J197" i="6"/>
  <c r="I197" i="22"/>
  <c r="J197" i="22" s="1"/>
  <c r="K197" i="22" s="1"/>
  <c r="E197" i="20"/>
  <c r="I197" i="20" s="1"/>
  <c r="J197" i="20" s="1"/>
  <c r="K197" i="20" s="1"/>
  <c r="J189" i="6"/>
  <c r="I189" i="22"/>
  <c r="J189" i="22" s="1"/>
  <c r="K189" i="22" s="1"/>
  <c r="E189" i="20"/>
  <c r="I189" i="20" s="1"/>
  <c r="J189" i="20" s="1"/>
  <c r="K189" i="20" s="1"/>
  <c r="E181" i="20"/>
  <c r="J172" i="6"/>
  <c r="I172" i="22"/>
  <c r="J172" i="22" s="1"/>
  <c r="K172" i="22" s="1"/>
  <c r="E172" i="20"/>
  <c r="I172" i="20" s="1"/>
  <c r="J172" i="20" s="1"/>
  <c r="K172" i="20" s="1"/>
  <c r="E164" i="20"/>
  <c r="J155" i="6"/>
  <c r="E155" i="20"/>
  <c r="I155" i="20" s="1"/>
  <c r="J155" i="20" s="1"/>
  <c r="K155" i="20" s="1"/>
  <c r="I155" i="22"/>
  <c r="J155" i="22" s="1"/>
  <c r="K155" i="22" s="1"/>
  <c r="J147" i="6"/>
  <c r="E147" i="20"/>
  <c r="I147" i="20" s="1"/>
  <c r="J147" i="20" s="1"/>
  <c r="K147" i="20" s="1"/>
  <c r="I147" i="22"/>
  <c r="J147" i="22" s="1"/>
  <c r="K147" i="22" s="1"/>
  <c r="E139" i="20"/>
  <c r="J130" i="6"/>
  <c r="I130" i="22"/>
  <c r="J130" i="22" s="1"/>
  <c r="K130" i="22" s="1"/>
  <c r="E130" i="20"/>
  <c r="I130" i="20" s="1"/>
  <c r="J130" i="20" s="1"/>
  <c r="K130" i="20" s="1"/>
  <c r="E114" i="20"/>
  <c r="J105" i="6"/>
  <c r="I105" i="22"/>
  <c r="J105" i="22" s="1"/>
  <c r="K105" i="22" s="1"/>
  <c r="E105" i="20"/>
  <c r="I105" i="20" s="1"/>
  <c r="J105" i="20" s="1"/>
  <c r="K105" i="20" s="1"/>
  <c r="E97" i="20"/>
  <c r="J88" i="6"/>
  <c r="E88" i="20"/>
  <c r="I88" i="20" s="1"/>
  <c r="J88" i="20" s="1"/>
  <c r="K88" i="20" s="1"/>
  <c r="I88" i="22"/>
  <c r="J88" i="22" s="1"/>
  <c r="K88" i="22" s="1"/>
  <c r="J80" i="6"/>
  <c r="E80" i="20"/>
  <c r="I80" i="20" s="1"/>
  <c r="J80" i="20" s="1"/>
  <c r="K80" i="20" s="1"/>
  <c r="I80" i="22"/>
  <c r="J80" i="22" s="1"/>
  <c r="K80" i="22" s="1"/>
  <c r="E72" i="20"/>
  <c r="J21" i="6"/>
  <c r="I21" i="22"/>
  <c r="J21" i="22" s="1"/>
  <c r="K21" i="22" s="1"/>
  <c r="E21" i="20"/>
  <c r="I21" i="20" s="1"/>
  <c r="J21" i="20" s="1"/>
  <c r="K21" i="20" s="1"/>
  <c r="J13" i="6"/>
  <c r="I13" i="22"/>
  <c r="J13" i="22" s="1"/>
  <c r="K13" i="22" s="1"/>
  <c r="E13" i="20"/>
  <c r="I13" i="20" s="1"/>
  <c r="J13" i="20" s="1"/>
  <c r="K13" i="20" s="1"/>
  <c r="E5" i="20"/>
  <c r="J285" i="6"/>
  <c r="E285" i="20"/>
  <c r="E185" i="20"/>
  <c r="J143" i="6"/>
  <c r="I143" i="22"/>
  <c r="J143" i="22" s="1"/>
  <c r="K143" i="22" s="1"/>
  <c r="E143" i="20"/>
  <c r="I143" i="20" s="1"/>
  <c r="J143" i="20" s="1"/>
  <c r="K143" i="20" s="1"/>
  <c r="J101" i="6"/>
  <c r="I101" i="22"/>
  <c r="J101" i="22" s="1"/>
  <c r="K101" i="22" s="1"/>
  <c r="E101" i="20"/>
  <c r="I101" i="20" s="1"/>
  <c r="J101" i="20" s="1"/>
  <c r="K101" i="20" s="1"/>
  <c r="E315" i="20"/>
  <c r="E273" i="20"/>
  <c r="J122" i="6"/>
  <c r="I122" i="22"/>
  <c r="J122" i="22" s="1"/>
  <c r="K122" i="22" s="1"/>
  <c r="E122" i="20"/>
  <c r="I122" i="20" s="1"/>
  <c r="J122" i="20" s="1"/>
  <c r="K122" i="20" s="1"/>
  <c r="J330" i="6"/>
  <c r="E330" i="20"/>
  <c r="J322" i="6"/>
  <c r="E322" i="20"/>
  <c r="E314" i="20"/>
  <c r="J305" i="6"/>
  <c r="E305" i="20"/>
  <c r="J297" i="6"/>
  <c r="E297" i="20"/>
  <c r="I289" i="6"/>
  <c r="E289" i="20"/>
  <c r="J280" i="6"/>
  <c r="E280" i="20"/>
  <c r="E272" i="20"/>
  <c r="J263" i="6"/>
  <c r="E263" i="20"/>
  <c r="J255" i="6"/>
  <c r="E255" i="20"/>
  <c r="E247" i="20"/>
  <c r="J221" i="6"/>
  <c r="E221" i="20"/>
  <c r="H221" i="20" s="1"/>
  <c r="J213" i="6"/>
  <c r="E213" i="20"/>
  <c r="E205" i="20"/>
  <c r="J196" i="6"/>
  <c r="I196" i="22"/>
  <c r="J196" i="22" s="1"/>
  <c r="K196" i="22" s="1"/>
  <c r="E196" i="20"/>
  <c r="I196" i="20" s="1"/>
  <c r="J196" i="20" s="1"/>
  <c r="K196" i="20" s="1"/>
  <c r="J188" i="6"/>
  <c r="I188" i="22"/>
  <c r="J188" i="22" s="1"/>
  <c r="K188" i="22" s="1"/>
  <c r="E188" i="20"/>
  <c r="I188" i="20" s="1"/>
  <c r="J188" i="20" s="1"/>
  <c r="K188" i="20" s="1"/>
  <c r="E180" i="20"/>
  <c r="J171" i="6"/>
  <c r="E171" i="20"/>
  <c r="I171" i="20" s="1"/>
  <c r="J171" i="20" s="1"/>
  <c r="K171" i="20" s="1"/>
  <c r="I171" i="22"/>
  <c r="J171" i="22" s="1"/>
  <c r="K171" i="22" s="1"/>
  <c r="E163" i="20"/>
  <c r="J154" i="6"/>
  <c r="I154" i="22"/>
  <c r="J154" i="22" s="1"/>
  <c r="K154" i="22" s="1"/>
  <c r="E154" i="20"/>
  <c r="I154" i="20" s="1"/>
  <c r="J154" i="20" s="1"/>
  <c r="K154" i="20" s="1"/>
  <c r="J146" i="6"/>
  <c r="I146" i="22"/>
  <c r="J146" i="22" s="1"/>
  <c r="K146" i="22" s="1"/>
  <c r="E146" i="20"/>
  <c r="I146" i="20" s="1"/>
  <c r="J146" i="20" s="1"/>
  <c r="K146" i="20" s="1"/>
  <c r="E138" i="20"/>
  <c r="J129" i="6"/>
  <c r="I129" i="22"/>
  <c r="J129" i="22" s="1"/>
  <c r="K129" i="22" s="1"/>
  <c r="E129" i="20"/>
  <c r="I129" i="20" s="1"/>
  <c r="J129" i="20" s="1"/>
  <c r="K129" i="20" s="1"/>
  <c r="J121" i="6"/>
  <c r="I121" i="22"/>
  <c r="J121" i="22" s="1"/>
  <c r="K121" i="22" s="1"/>
  <c r="E121" i="20"/>
  <c r="I121" i="20" s="1"/>
  <c r="J121" i="20" s="1"/>
  <c r="K121" i="20" s="1"/>
  <c r="E113" i="20"/>
  <c r="J104" i="6"/>
  <c r="E104" i="20"/>
  <c r="I104" i="20" s="1"/>
  <c r="J104" i="20" s="1"/>
  <c r="K104" i="20" s="1"/>
  <c r="I104" i="22"/>
  <c r="J104" i="22" s="1"/>
  <c r="K104" i="22" s="1"/>
  <c r="E96" i="20"/>
  <c r="J87" i="6"/>
  <c r="I87" i="22"/>
  <c r="J87" i="22" s="1"/>
  <c r="K87" i="22" s="1"/>
  <c r="E87" i="20"/>
  <c r="I87" i="20" s="1"/>
  <c r="J87" i="20" s="1"/>
  <c r="K87" i="20" s="1"/>
  <c r="J79" i="6"/>
  <c r="I79" i="22"/>
  <c r="J79" i="22" s="1"/>
  <c r="K79" i="22" s="1"/>
  <c r="E79" i="20"/>
  <c r="I79" i="20" s="1"/>
  <c r="J79" i="20" s="1"/>
  <c r="K79" i="20" s="1"/>
  <c r="E71" i="20"/>
  <c r="J20" i="6"/>
  <c r="E20" i="20"/>
  <c r="I20" i="20" s="1"/>
  <c r="J20" i="20" s="1"/>
  <c r="K20" i="20" s="1"/>
  <c r="I20" i="22"/>
  <c r="J20" i="22" s="1"/>
  <c r="K20" i="22" s="1"/>
  <c r="J12" i="6"/>
  <c r="E12" i="20"/>
  <c r="I12" i="20" s="1"/>
  <c r="J12" i="20" s="1"/>
  <c r="K12" i="20" s="1"/>
  <c r="I12" i="22"/>
  <c r="J12" i="22" s="1"/>
  <c r="K12" i="22" s="1"/>
  <c r="E4" i="20"/>
  <c r="E311" i="20"/>
  <c r="E269" i="20"/>
  <c r="J218" i="6"/>
  <c r="E218" i="20"/>
  <c r="J168" i="6"/>
  <c r="E168" i="20"/>
  <c r="I168" i="20" s="1"/>
  <c r="J168" i="20" s="1"/>
  <c r="K168" i="20" s="1"/>
  <c r="I168" i="22"/>
  <c r="J168" i="22" s="1"/>
  <c r="K168" i="22" s="1"/>
  <c r="E135" i="20"/>
  <c r="E93" i="20"/>
  <c r="J329" i="6"/>
  <c r="E329" i="20"/>
  <c r="J321" i="6"/>
  <c r="E321" i="20"/>
  <c r="E313" i="20"/>
  <c r="J304" i="6"/>
  <c r="E304" i="20"/>
  <c r="E296" i="20"/>
  <c r="J287" i="6"/>
  <c r="E287" i="20"/>
  <c r="J279" i="6"/>
  <c r="E279" i="20"/>
  <c r="E271" i="20"/>
  <c r="J262" i="6"/>
  <c r="E262" i="20"/>
  <c r="J254" i="6"/>
  <c r="E254" i="20"/>
  <c r="E246" i="20"/>
  <c r="J220" i="6"/>
  <c r="E220" i="20"/>
  <c r="J212" i="6"/>
  <c r="E212" i="20"/>
  <c r="E204" i="20"/>
  <c r="J195" i="6"/>
  <c r="E195" i="20"/>
  <c r="I195" i="20" s="1"/>
  <c r="J195" i="20" s="1"/>
  <c r="K195" i="20" s="1"/>
  <c r="I195" i="22"/>
  <c r="J195" i="22" s="1"/>
  <c r="K195" i="22" s="1"/>
  <c r="J187" i="6"/>
  <c r="E187" i="20"/>
  <c r="I187" i="20" s="1"/>
  <c r="J187" i="20" s="1"/>
  <c r="K187" i="20" s="1"/>
  <c r="I187" i="22"/>
  <c r="J187" i="22" s="1"/>
  <c r="K187" i="22" s="1"/>
  <c r="E179" i="20"/>
  <c r="J170" i="6"/>
  <c r="I170" i="22"/>
  <c r="J170" i="22" s="1"/>
  <c r="K170" i="22" s="1"/>
  <c r="E170" i="20"/>
  <c r="I170" i="20" s="1"/>
  <c r="J170" i="20" s="1"/>
  <c r="K170" i="20" s="1"/>
  <c r="E162" i="20"/>
  <c r="J153" i="6"/>
  <c r="I153" i="22"/>
  <c r="J153" i="22" s="1"/>
  <c r="K153" i="22" s="1"/>
  <c r="E153" i="20"/>
  <c r="I153" i="20" s="1"/>
  <c r="J153" i="20" s="1"/>
  <c r="K153" i="20" s="1"/>
  <c r="J145" i="6"/>
  <c r="I145" i="22"/>
  <c r="J145" i="22" s="1"/>
  <c r="K145" i="22" s="1"/>
  <c r="E145" i="20"/>
  <c r="I145" i="20" s="1"/>
  <c r="J145" i="20" s="1"/>
  <c r="K145" i="20" s="1"/>
  <c r="E137" i="20"/>
  <c r="J128" i="6"/>
  <c r="E128" i="20"/>
  <c r="I128" i="20" s="1"/>
  <c r="J128" i="20" s="1"/>
  <c r="K128" i="20" s="1"/>
  <c r="I128" i="22"/>
  <c r="J128" i="22" s="1"/>
  <c r="K128" i="22" s="1"/>
  <c r="E120" i="20"/>
  <c r="J111" i="6"/>
  <c r="I111" i="22"/>
  <c r="J111" i="22" s="1"/>
  <c r="K111" i="22" s="1"/>
  <c r="E111" i="20"/>
  <c r="I111" i="20" s="1"/>
  <c r="J111" i="20" s="1"/>
  <c r="K111" i="20" s="1"/>
  <c r="J103" i="6"/>
  <c r="I103" i="22"/>
  <c r="J103" i="22" s="1"/>
  <c r="K103" i="22" s="1"/>
  <c r="E103" i="20"/>
  <c r="I103" i="20" s="1"/>
  <c r="J103" i="20" s="1"/>
  <c r="K103" i="20" s="1"/>
  <c r="E95" i="20"/>
  <c r="J86" i="6"/>
  <c r="E86" i="20"/>
  <c r="I86" i="20" s="1"/>
  <c r="J86" i="20" s="1"/>
  <c r="K86" i="20" s="1"/>
  <c r="I86" i="22"/>
  <c r="J86" i="22" s="1"/>
  <c r="K86" i="22" s="1"/>
  <c r="J78" i="6"/>
  <c r="E78" i="20"/>
  <c r="I78" i="20" s="1"/>
  <c r="J78" i="20" s="1"/>
  <c r="K78" i="20" s="1"/>
  <c r="I78" i="22"/>
  <c r="J78" i="22" s="1"/>
  <c r="K78" i="22" s="1"/>
  <c r="E70" i="20"/>
  <c r="J19" i="6"/>
  <c r="I19" i="22"/>
  <c r="J19" i="22" s="1"/>
  <c r="K19" i="22" s="1"/>
  <c r="E19" i="20"/>
  <c r="I19" i="20" s="1"/>
  <c r="J19" i="20" s="1"/>
  <c r="K19" i="20" s="1"/>
  <c r="J11" i="6"/>
  <c r="I11" i="22"/>
  <c r="J11" i="22" s="1"/>
  <c r="K11" i="22" s="1"/>
  <c r="E11" i="20"/>
  <c r="I11" i="20" s="1"/>
  <c r="J11" i="20" s="1"/>
  <c r="K11" i="20" s="1"/>
  <c r="J302" i="6"/>
  <c r="E302" i="20"/>
  <c r="J193" i="6"/>
  <c r="I193" i="22"/>
  <c r="J193" i="22" s="1"/>
  <c r="K193" i="22" s="1"/>
  <c r="E193" i="20"/>
  <c r="I193" i="20" s="1"/>
  <c r="J193" i="20" s="1"/>
  <c r="K193" i="20" s="1"/>
  <c r="E9" i="20"/>
  <c r="J328" i="6"/>
  <c r="E328" i="20"/>
  <c r="J320" i="6"/>
  <c r="E320" i="20"/>
  <c r="J312" i="6"/>
  <c r="E312" i="20"/>
  <c r="J303" i="6"/>
  <c r="E303" i="20"/>
  <c r="E295" i="20"/>
  <c r="J286" i="6"/>
  <c r="E286" i="20"/>
  <c r="J278" i="6"/>
  <c r="E278" i="20"/>
  <c r="J270" i="6"/>
  <c r="E270" i="20"/>
  <c r="J261" i="6"/>
  <c r="E261" i="20"/>
  <c r="J253" i="6"/>
  <c r="E253" i="20"/>
  <c r="E245" i="20"/>
  <c r="J219" i="6"/>
  <c r="E219" i="20"/>
  <c r="J211" i="6"/>
  <c r="E211" i="20"/>
  <c r="E203" i="20"/>
  <c r="J194" i="6"/>
  <c r="I194" i="22"/>
  <c r="J194" i="22" s="1"/>
  <c r="K194" i="22" s="1"/>
  <c r="E194" i="20"/>
  <c r="I194" i="20" s="1"/>
  <c r="J194" i="20" s="1"/>
  <c r="K194" i="20" s="1"/>
  <c r="J186" i="6"/>
  <c r="E186" i="20"/>
  <c r="J177" i="6"/>
  <c r="I177" i="22"/>
  <c r="J177" i="22" s="1"/>
  <c r="K177" i="22" s="1"/>
  <c r="E177" i="20"/>
  <c r="I177" i="20" s="1"/>
  <c r="J177" i="20" s="1"/>
  <c r="K177" i="20" s="1"/>
  <c r="J169" i="6"/>
  <c r="I169" i="22"/>
  <c r="J169" i="22" s="1"/>
  <c r="K169" i="22" s="1"/>
  <c r="E169" i="20"/>
  <c r="I169" i="20" s="1"/>
  <c r="J169" i="20" s="1"/>
  <c r="K169" i="20" s="1"/>
  <c r="E161" i="20"/>
  <c r="J152" i="6"/>
  <c r="E152" i="20"/>
  <c r="I152" i="20" s="1"/>
  <c r="J152" i="20" s="1"/>
  <c r="K152" i="20" s="1"/>
  <c r="I152" i="22"/>
  <c r="J152" i="22" s="1"/>
  <c r="K152" i="22" s="1"/>
  <c r="J144" i="6"/>
  <c r="E144" i="20"/>
  <c r="I144" i="20" s="1"/>
  <c r="J144" i="20" s="1"/>
  <c r="K144" i="20" s="1"/>
  <c r="I144" i="22"/>
  <c r="J144" i="22" s="1"/>
  <c r="K144" i="22" s="1"/>
  <c r="E136" i="20"/>
  <c r="J127" i="6"/>
  <c r="I127" i="22"/>
  <c r="J127" i="22" s="1"/>
  <c r="K127" i="22" s="1"/>
  <c r="E127" i="20"/>
  <c r="I127" i="20" s="1"/>
  <c r="J127" i="20" s="1"/>
  <c r="K127" i="20" s="1"/>
  <c r="E119" i="20"/>
  <c r="J110" i="6"/>
  <c r="E110" i="20"/>
  <c r="I110" i="20" s="1"/>
  <c r="J110" i="20" s="1"/>
  <c r="K110" i="20" s="1"/>
  <c r="I110" i="22"/>
  <c r="J110" i="22" s="1"/>
  <c r="K110" i="22" s="1"/>
  <c r="J102" i="6"/>
  <c r="E102" i="20"/>
  <c r="I102" i="20" s="1"/>
  <c r="J102" i="20" s="1"/>
  <c r="K102" i="20" s="1"/>
  <c r="I102" i="22"/>
  <c r="J102" i="22" s="1"/>
  <c r="K102" i="22" s="1"/>
  <c r="E94" i="20"/>
  <c r="J85" i="6"/>
  <c r="I85" i="22"/>
  <c r="J85" i="22" s="1"/>
  <c r="K85" i="22" s="1"/>
  <c r="E85" i="20"/>
  <c r="I85" i="20" s="1"/>
  <c r="J85" i="20" s="1"/>
  <c r="K85" i="20" s="1"/>
  <c r="J77" i="6"/>
  <c r="I77" i="22"/>
  <c r="J77" i="22" s="1"/>
  <c r="K77" i="22" s="1"/>
  <c r="E77" i="20"/>
  <c r="I77" i="20" s="1"/>
  <c r="J77" i="20" s="1"/>
  <c r="K77" i="20" s="1"/>
  <c r="E69" i="20"/>
  <c r="J18" i="6"/>
  <c r="I18" i="22"/>
  <c r="J18" i="22" s="1"/>
  <c r="K18" i="22" s="1"/>
  <c r="E18" i="20"/>
  <c r="I18" i="20" s="1"/>
  <c r="J18" i="20" s="1"/>
  <c r="K18" i="20" s="1"/>
  <c r="E10" i="20"/>
  <c r="I23" i="4"/>
  <c r="J267" i="6"/>
  <c r="J208" i="6"/>
  <c r="I201" i="4"/>
  <c r="I330" i="4"/>
  <c r="I314" i="4"/>
  <c r="I305" i="4"/>
  <c r="I297" i="4"/>
  <c r="I289" i="4"/>
  <c r="I322" i="4"/>
  <c r="J317" i="6"/>
  <c r="I309" i="4"/>
  <c r="I301" i="4"/>
  <c r="I293" i="4"/>
  <c r="I318" i="4"/>
  <c r="I326" i="4"/>
  <c r="I282" i="4"/>
  <c r="I274" i="4"/>
  <c r="I265" i="4"/>
  <c r="I257" i="4"/>
  <c r="I249" i="4"/>
  <c r="I247" i="4"/>
  <c r="I295" i="4"/>
  <c r="I327" i="4"/>
  <c r="I319" i="4"/>
  <c r="I311" i="4"/>
  <c r="I302" i="4"/>
  <c r="I294" i="4"/>
  <c r="I272" i="4"/>
  <c r="I312" i="4"/>
  <c r="I284" i="4"/>
  <c r="I276" i="4"/>
  <c r="I268" i="4"/>
  <c r="I259" i="4"/>
  <c r="I251" i="4"/>
  <c r="J205" i="6"/>
  <c r="I280" i="4"/>
  <c r="I255" i="4"/>
  <c r="I328" i="4"/>
  <c r="I303" i="4"/>
  <c r="I283" i="4"/>
  <c r="I275" i="4"/>
  <c r="I267" i="4"/>
  <c r="I258" i="4"/>
  <c r="I250" i="4"/>
  <c r="I263" i="4"/>
  <c r="I320" i="4"/>
  <c r="I324" i="4"/>
  <c r="I316" i="4"/>
  <c r="I307" i="4"/>
  <c r="I299" i="4"/>
  <c r="I291" i="4"/>
  <c r="I313" i="4"/>
  <c r="I329" i="4"/>
  <c r="I304" i="4"/>
  <c r="I296" i="4"/>
  <c r="I242" i="4"/>
  <c r="I234" i="4"/>
  <c r="I226" i="4"/>
  <c r="I321" i="4"/>
  <c r="J289" i="6"/>
  <c r="J294" i="6"/>
  <c r="J252" i="6"/>
  <c r="J224" i="6"/>
  <c r="J223" i="6"/>
  <c r="J245" i="6"/>
  <c r="J293" i="6"/>
  <c r="J251" i="6"/>
  <c r="J247" i="6"/>
  <c r="J227" i="6"/>
  <c r="J313" i="6"/>
  <c r="J271" i="6"/>
  <c r="I281" i="4"/>
  <c r="I273" i="4"/>
  <c r="I264" i="4"/>
  <c r="I256" i="4"/>
  <c r="I248" i="4"/>
  <c r="I219" i="4"/>
  <c r="I211" i="4"/>
  <c r="I203" i="4"/>
  <c r="I218" i="4"/>
  <c r="I210" i="4"/>
  <c r="I202" i="4"/>
  <c r="I285" i="4"/>
  <c r="I277" i="4"/>
  <c r="I269" i="4"/>
  <c r="I260" i="4"/>
  <c r="I252" i="4"/>
  <c r="I325" i="4"/>
  <c r="I317" i="4"/>
  <c r="I308" i="4"/>
  <c r="I300" i="4"/>
  <c r="I292" i="4"/>
  <c r="I238" i="4"/>
  <c r="I230" i="4"/>
  <c r="I220" i="4"/>
  <c r="I212" i="4"/>
  <c r="I204" i="4"/>
  <c r="J207" i="6"/>
  <c r="J291" i="6"/>
  <c r="J249" i="6"/>
  <c r="J229" i="6"/>
  <c r="J225" i="6"/>
  <c r="J269" i="6"/>
  <c r="J315" i="6"/>
  <c r="J273" i="6"/>
  <c r="J203" i="6"/>
  <c r="J295" i="6"/>
  <c r="J318" i="6"/>
  <c r="J268" i="6"/>
  <c r="J206" i="6"/>
  <c r="J292" i="6"/>
  <c r="J250" i="6"/>
  <c r="J230" i="6"/>
  <c r="J316" i="6"/>
  <c r="J274" i="6"/>
  <c r="J204" i="6"/>
  <c r="J290" i="6"/>
  <c r="J248" i="6"/>
  <c r="J314" i="6"/>
  <c r="J272" i="6"/>
  <c r="J202" i="6"/>
  <c r="J311" i="6"/>
  <c r="J228" i="6"/>
  <c r="J296" i="6"/>
  <c r="J246" i="6"/>
  <c r="J226" i="6"/>
  <c r="I203" i="22" l="1"/>
  <c r="J203" i="22" s="1"/>
  <c r="K203" i="22" s="1"/>
  <c r="H203" i="22"/>
  <c r="H246" i="20"/>
  <c r="I246" i="20"/>
  <c r="J246" i="20" s="1"/>
  <c r="K246" i="20" s="1"/>
  <c r="I163" i="20"/>
  <c r="J163" i="20" s="1"/>
  <c r="K163" i="20" s="1"/>
  <c r="H163" i="20"/>
  <c r="H330" i="22"/>
  <c r="I330" i="22"/>
  <c r="J330" i="22" s="1"/>
  <c r="K330" i="22" s="1"/>
  <c r="H185" i="22"/>
  <c r="I185" i="22"/>
  <c r="J185" i="22" s="1"/>
  <c r="K185" i="22" s="1"/>
  <c r="H281" i="20"/>
  <c r="I281" i="20"/>
  <c r="J281" i="20" s="1"/>
  <c r="K281" i="20" s="1"/>
  <c r="I115" i="22"/>
  <c r="J115" i="22" s="1"/>
  <c r="K115" i="22" s="1"/>
  <c r="H115" i="22"/>
  <c r="I140" i="22"/>
  <c r="J140" i="22" s="1"/>
  <c r="K140" i="22" s="1"/>
  <c r="H140" i="22"/>
  <c r="H215" i="22"/>
  <c r="I215" i="22"/>
  <c r="J215" i="22" s="1"/>
  <c r="K215" i="22" s="1"/>
  <c r="H265" i="22"/>
  <c r="I265" i="22"/>
  <c r="J265" i="22" s="1"/>
  <c r="K265" i="22" s="1"/>
  <c r="H291" i="20"/>
  <c r="I291" i="20"/>
  <c r="J291" i="20" s="1"/>
  <c r="K291" i="20" s="1"/>
  <c r="H316" i="22"/>
  <c r="I316" i="22"/>
  <c r="J316" i="22" s="1"/>
  <c r="K316" i="22" s="1"/>
  <c r="H283" i="22"/>
  <c r="I283" i="22"/>
  <c r="J283" i="22" s="1"/>
  <c r="K283" i="22" s="1"/>
  <c r="I275" i="22"/>
  <c r="J275" i="22" s="1"/>
  <c r="K275" i="22" s="1"/>
  <c r="H275" i="22"/>
  <c r="H317" i="20"/>
  <c r="I317" i="20"/>
  <c r="J317" i="20" s="1"/>
  <c r="K317" i="20" s="1"/>
  <c r="I118" i="22"/>
  <c r="J118" i="22" s="1"/>
  <c r="K118" i="22" s="1"/>
  <c r="H118" i="22"/>
  <c r="H260" i="22"/>
  <c r="I260" i="22"/>
  <c r="J260" i="22" s="1"/>
  <c r="K260" i="22" s="1"/>
  <c r="H8" i="20"/>
  <c r="I8" i="20"/>
  <c r="J8" i="20" s="1"/>
  <c r="K8" i="20" s="1"/>
  <c r="I217" i="20"/>
  <c r="J217" i="20" s="1"/>
  <c r="K217" i="20" s="1"/>
  <c r="H217" i="20"/>
  <c r="H268" i="20"/>
  <c r="I268" i="20"/>
  <c r="J268" i="20" s="1"/>
  <c r="K268" i="20" s="1"/>
  <c r="H293" i="20"/>
  <c r="I293" i="20"/>
  <c r="J293" i="20" s="1"/>
  <c r="K293" i="20" s="1"/>
  <c r="I318" i="22"/>
  <c r="J318" i="22" s="1"/>
  <c r="K318" i="22" s="1"/>
  <c r="H318" i="22"/>
  <c r="H76" i="22"/>
  <c r="I76" i="22"/>
  <c r="J76" i="22" s="1"/>
  <c r="K76" i="22" s="1"/>
  <c r="I10" i="22"/>
  <c r="J10" i="22" s="1"/>
  <c r="K10" i="22" s="1"/>
  <c r="H10" i="22"/>
  <c r="H203" i="20"/>
  <c r="I203" i="20"/>
  <c r="J203" i="20" s="1"/>
  <c r="K203" i="20" s="1"/>
  <c r="H245" i="22"/>
  <c r="I245" i="22"/>
  <c r="J245" i="22" s="1"/>
  <c r="K245" i="22" s="1"/>
  <c r="I270" i="20"/>
  <c r="J270" i="20" s="1"/>
  <c r="K270" i="20" s="1"/>
  <c r="H270" i="20"/>
  <c r="I295" i="20"/>
  <c r="J295" i="20" s="1"/>
  <c r="K295" i="20" s="1"/>
  <c r="H295" i="20"/>
  <c r="H320" i="22"/>
  <c r="I320" i="22"/>
  <c r="J320" i="22" s="1"/>
  <c r="K320" i="22" s="1"/>
  <c r="I212" i="20"/>
  <c r="J212" i="20" s="1"/>
  <c r="K212" i="20" s="1"/>
  <c r="H212" i="20"/>
  <c r="I254" i="22"/>
  <c r="J254" i="22" s="1"/>
  <c r="K254" i="22" s="1"/>
  <c r="H254" i="22"/>
  <c r="I279" i="20"/>
  <c r="J279" i="20" s="1"/>
  <c r="K279" i="20" s="1"/>
  <c r="H279" i="20"/>
  <c r="I304" i="22"/>
  <c r="J304" i="22" s="1"/>
  <c r="K304" i="22" s="1"/>
  <c r="H304" i="22"/>
  <c r="H329" i="20"/>
  <c r="I329" i="20"/>
  <c r="J329" i="20" s="1"/>
  <c r="K329" i="20" s="1"/>
  <c r="H311" i="22"/>
  <c r="I311" i="22"/>
  <c r="J311" i="22" s="1"/>
  <c r="K311" i="22" s="1"/>
  <c r="I221" i="20"/>
  <c r="J221" i="20" s="1"/>
  <c r="K221" i="20" s="1"/>
  <c r="I263" i="20"/>
  <c r="J263" i="20" s="1"/>
  <c r="K263" i="20" s="1"/>
  <c r="H263" i="20"/>
  <c r="I289" i="20"/>
  <c r="J289" i="20" s="1"/>
  <c r="K289" i="20" s="1"/>
  <c r="H289" i="20"/>
  <c r="I285" i="20"/>
  <c r="J285" i="20" s="1"/>
  <c r="K285" i="20" s="1"/>
  <c r="H285" i="20"/>
  <c r="H114" i="20"/>
  <c r="I114" i="20"/>
  <c r="J114" i="20" s="1"/>
  <c r="K114" i="20" s="1"/>
  <c r="H248" i="20"/>
  <c r="I248" i="20"/>
  <c r="J248" i="20" s="1"/>
  <c r="K248" i="20" s="1"/>
  <c r="I281" i="22"/>
  <c r="J281" i="22" s="1"/>
  <c r="K281" i="22" s="1"/>
  <c r="H281" i="22"/>
  <c r="H306" i="22"/>
  <c r="I306" i="22"/>
  <c r="J306" i="22" s="1"/>
  <c r="K306" i="22" s="1"/>
  <c r="I252" i="20"/>
  <c r="J252" i="20" s="1"/>
  <c r="K252" i="20" s="1"/>
  <c r="H252" i="20"/>
  <c r="I115" i="20"/>
  <c r="J115" i="20" s="1"/>
  <c r="K115" i="20" s="1"/>
  <c r="H115" i="20"/>
  <c r="I140" i="20"/>
  <c r="J140" i="20" s="1"/>
  <c r="K140" i="20" s="1"/>
  <c r="H140" i="20"/>
  <c r="H299" i="22"/>
  <c r="I299" i="22"/>
  <c r="J299" i="22" s="1"/>
  <c r="K299" i="22" s="1"/>
  <c r="I324" i="20"/>
  <c r="J324" i="20" s="1"/>
  <c r="K324" i="20" s="1"/>
  <c r="H324" i="20"/>
  <c r="I283" i="20"/>
  <c r="J283" i="20" s="1"/>
  <c r="K283" i="20" s="1"/>
  <c r="H283" i="20"/>
  <c r="H319" i="20"/>
  <c r="I319" i="20"/>
  <c r="J319" i="20" s="1"/>
  <c r="K319" i="20" s="1"/>
  <c r="I91" i="22"/>
  <c r="J91" i="22" s="1"/>
  <c r="K91" i="22" s="1"/>
  <c r="H91" i="22"/>
  <c r="H116" i="22"/>
  <c r="I116" i="22"/>
  <c r="J116" i="22" s="1"/>
  <c r="K116" i="22" s="1"/>
  <c r="H141" i="20"/>
  <c r="I141" i="20"/>
  <c r="J141" i="20" s="1"/>
  <c r="K141" i="20" s="1"/>
  <c r="I250" i="20"/>
  <c r="J250" i="20" s="1"/>
  <c r="K250" i="20" s="1"/>
  <c r="H250" i="20"/>
  <c r="H275" i="20"/>
  <c r="I275" i="20"/>
  <c r="J275" i="20" s="1"/>
  <c r="K275" i="20" s="1"/>
  <c r="H317" i="22"/>
  <c r="I317" i="22"/>
  <c r="J317" i="22" s="1"/>
  <c r="K317" i="22" s="1"/>
  <c r="I118" i="20"/>
  <c r="J118" i="20" s="1"/>
  <c r="K118" i="20" s="1"/>
  <c r="H118" i="20"/>
  <c r="I92" i="22"/>
  <c r="J92" i="22" s="1"/>
  <c r="K92" i="22" s="1"/>
  <c r="H92" i="22"/>
  <c r="H117" i="20"/>
  <c r="I117" i="20"/>
  <c r="J117" i="20" s="1"/>
  <c r="K117" i="20" s="1"/>
  <c r="I142" i="22"/>
  <c r="J142" i="22" s="1"/>
  <c r="K142" i="22" s="1"/>
  <c r="H142" i="22"/>
  <c r="H217" i="22"/>
  <c r="I217" i="22"/>
  <c r="J217" i="22" s="1"/>
  <c r="K217" i="22" s="1"/>
  <c r="H268" i="22"/>
  <c r="I268" i="22"/>
  <c r="J268" i="22" s="1"/>
  <c r="K268" i="22" s="1"/>
  <c r="H293" i="22"/>
  <c r="I293" i="22"/>
  <c r="J293" i="22" s="1"/>
  <c r="K293" i="22" s="1"/>
  <c r="H318" i="20"/>
  <c r="I318" i="20"/>
  <c r="J318" i="20" s="1"/>
  <c r="K318" i="20" s="1"/>
  <c r="I76" i="20"/>
  <c r="J76" i="20" s="1"/>
  <c r="K76" i="20" s="1"/>
  <c r="H76" i="20"/>
  <c r="I179" i="20"/>
  <c r="J179" i="20" s="1"/>
  <c r="K179" i="20" s="1"/>
  <c r="H179" i="20"/>
  <c r="I296" i="20"/>
  <c r="J296" i="20" s="1"/>
  <c r="K296" i="20" s="1"/>
  <c r="H296" i="20"/>
  <c r="I113" i="22"/>
  <c r="J113" i="22" s="1"/>
  <c r="K113" i="22" s="1"/>
  <c r="H113" i="22"/>
  <c r="H248" i="22"/>
  <c r="I248" i="22"/>
  <c r="J248" i="22" s="1"/>
  <c r="K248" i="22" s="1"/>
  <c r="I161" i="20"/>
  <c r="J161" i="20" s="1"/>
  <c r="K161" i="20" s="1"/>
  <c r="H161" i="20"/>
  <c r="H186" i="20"/>
  <c r="I186" i="20"/>
  <c r="J186" i="20" s="1"/>
  <c r="K186" i="20" s="1"/>
  <c r="H211" i="22"/>
  <c r="I211" i="22"/>
  <c r="J211" i="22" s="1"/>
  <c r="K211" i="22" s="1"/>
  <c r="H253" i="20"/>
  <c r="I253" i="20"/>
  <c r="J253" i="20" s="1"/>
  <c r="K253" i="20" s="1"/>
  <c r="H137" i="20"/>
  <c r="I137" i="20"/>
  <c r="J137" i="20" s="1"/>
  <c r="K137" i="20" s="1"/>
  <c r="H162" i="20"/>
  <c r="I162" i="20"/>
  <c r="J162" i="20" s="1"/>
  <c r="K162" i="20" s="1"/>
  <c r="I212" i="22"/>
  <c r="J212" i="22" s="1"/>
  <c r="K212" i="22" s="1"/>
  <c r="H212" i="22"/>
  <c r="I254" i="20"/>
  <c r="J254" i="20" s="1"/>
  <c r="K254" i="20" s="1"/>
  <c r="H254" i="20"/>
  <c r="H279" i="22"/>
  <c r="I279" i="22"/>
  <c r="J279" i="22" s="1"/>
  <c r="K279" i="22" s="1"/>
  <c r="I304" i="20"/>
  <c r="J304" i="20" s="1"/>
  <c r="K304" i="20" s="1"/>
  <c r="H304" i="20"/>
  <c r="I329" i="22"/>
  <c r="J329" i="22" s="1"/>
  <c r="K329" i="22" s="1"/>
  <c r="H329" i="22"/>
  <c r="H4" i="22"/>
  <c r="I4" i="22"/>
  <c r="J4" i="22" s="1"/>
  <c r="K4" i="22" s="1"/>
  <c r="I71" i="20"/>
  <c r="J71" i="20" s="1"/>
  <c r="K71" i="20" s="1"/>
  <c r="H71" i="20"/>
  <c r="I96" i="22"/>
  <c r="J96" i="22" s="1"/>
  <c r="K96" i="22" s="1"/>
  <c r="H96" i="22"/>
  <c r="H221" i="22"/>
  <c r="I221" i="22"/>
  <c r="J221" i="22" s="1"/>
  <c r="K221" i="22" s="1"/>
  <c r="H263" i="22"/>
  <c r="I263" i="22"/>
  <c r="J263" i="22" s="1"/>
  <c r="K263" i="22" s="1"/>
  <c r="H314" i="20"/>
  <c r="I314" i="20"/>
  <c r="J314" i="20" s="1"/>
  <c r="K314" i="20" s="1"/>
  <c r="H285" i="22"/>
  <c r="I285" i="22"/>
  <c r="J285" i="22" s="1"/>
  <c r="K285" i="22" s="1"/>
  <c r="I114" i="22"/>
  <c r="J114" i="22" s="1"/>
  <c r="K114" i="22" s="1"/>
  <c r="H114" i="22"/>
  <c r="I256" i="22"/>
  <c r="J256" i="22" s="1"/>
  <c r="K256" i="22" s="1"/>
  <c r="H256" i="22"/>
  <c r="I252" i="22"/>
  <c r="J252" i="22" s="1"/>
  <c r="K252" i="22" s="1"/>
  <c r="H252" i="22"/>
  <c r="I249" i="20"/>
  <c r="J249" i="20" s="1"/>
  <c r="K249" i="20" s="1"/>
  <c r="H249" i="20"/>
  <c r="H274" i="20"/>
  <c r="I274" i="20"/>
  <c r="J274" i="20" s="1"/>
  <c r="K274" i="20" s="1"/>
  <c r="H299" i="20"/>
  <c r="I299" i="20"/>
  <c r="J299" i="20" s="1"/>
  <c r="K299" i="20" s="1"/>
  <c r="H324" i="22"/>
  <c r="I324" i="22"/>
  <c r="J324" i="22" s="1"/>
  <c r="K324" i="22" s="1"/>
  <c r="I319" i="22"/>
  <c r="J319" i="22" s="1"/>
  <c r="K319" i="22" s="1"/>
  <c r="H319" i="22"/>
  <c r="H91" i="20"/>
  <c r="I91" i="20"/>
  <c r="J91" i="20" s="1"/>
  <c r="K91" i="20" s="1"/>
  <c r="I116" i="20"/>
  <c r="J116" i="20" s="1"/>
  <c r="K116" i="20" s="1"/>
  <c r="H116" i="20"/>
  <c r="I141" i="22"/>
  <c r="J141" i="22" s="1"/>
  <c r="K141" i="22" s="1"/>
  <c r="H141" i="22"/>
  <c r="I250" i="22"/>
  <c r="J250" i="22" s="1"/>
  <c r="K250" i="22" s="1"/>
  <c r="H250" i="22"/>
  <c r="H325" i="20"/>
  <c r="I325" i="20"/>
  <c r="J325" i="20" s="1"/>
  <c r="K325" i="20" s="1"/>
  <c r="I160" i="22"/>
  <c r="J160" i="22" s="1"/>
  <c r="K160" i="22" s="1"/>
  <c r="H160" i="22"/>
  <c r="I294" i="22"/>
  <c r="J294" i="22" s="1"/>
  <c r="K294" i="22" s="1"/>
  <c r="H294" i="22"/>
  <c r="I92" i="20"/>
  <c r="J92" i="20" s="1"/>
  <c r="K92" i="20" s="1"/>
  <c r="H92" i="20"/>
  <c r="I117" i="22"/>
  <c r="J117" i="22" s="1"/>
  <c r="K117" i="22" s="1"/>
  <c r="H117" i="22"/>
  <c r="H142" i="20"/>
  <c r="I142" i="20"/>
  <c r="J142" i="20" s="1"/>
  <c r="K142" i="20" s="1"/>
  <c r="H276" i="22"/>
  <c r="I276" i="22"/>
  <c r="J276" i="22" s="1"/>
  <c r="K276" i="22" s="1"/>
  <c r="I301" i="20"/>
  <c r="J301" i="20" s="1"/>
  <c r="K301" i="20" s="1"/>
  <c r="H301" i="20"/>
  <c r="H326" i="22"/>
  <c r="I326" i="22"/>
  <c r="J326" i="22" s="1"/>
  <c r="K326" i="22" s="1"/>
  <c r="H10" i="20"/>
  <c r="I10" i="20"/>
  <c r="J10" i="20" s="1"/>
  <c r="K10" i="20" s="1"/>
  <c r="I245" i="20"/>
  <c r="J245" i="20" s="1"/>
  <c r="K245" i="20" s="1"/>
  <c r="H245" i="20"/>
  <c r="I9" i="20"/>
  <c r="J9" i="20" s="1"/>
  <c r="K9" i="20" s="1"/>
  <c r="H9" i="20"/>
  <c r="H204" i="22"/>
  <c r="I204" i="22"/>
  <c r="J204" i="22" s="1"/>
  <c r="K204" i="22" s="1"/>
  <c r="I311" i="20"/>
  <c r="J311" i="20" s="1"/>
  <c r="K311" i="20" s="1"/>
  <c r="H311" i="20"/>
  <c r="I306" i="20"/>
  <c r="J306" i="20" s="1"/>
  <c r="K306" i="20" s="1"/>
  <c r="H306" i="20"/>
  <c r="H136" i="20"/>
  <c r="I136" i="20"/>
  <c r="J136" i="20" s="1"/>
  <c r="K136" i="20" s="1"/>
  <c r="H161" i="22"/>
  <c r="I161" i="22"/>
  <c r="J161" i="22" s="1"/>
  <c r="K161" i="22" s="1"/>
  <c r="H186" i="22"/>
  <c r="I186" i="22"/>
  <c r="J186" i="22" s="1"/>
  <c r="K186" i="22" s="1"/>
  <c r="I211" i="20"/>
  <c r="J211" i="20" s="1"/>
  <c r="K211" i="20" s="1"/>
  <c r="H211" i="20"/>
  <c r="H253" i="22"/>
  <c r="I253" i="22"/>
  <c r="J253" i="22" s="1"/>
  <c r="K253" i="22" s="1"/>
  <c r="H278" i="22"/>
  <c r="I278" i="22"/>
  <c r="J278" i="22" s="1"/>
  <c r="K278" i="22" s="1"/>
  <c r="I303" i="20"/>
  <c r="J303" i="20" s="1"/>
  <c r="K303" i="20" s="1"/>
  <c r="H303" i="20"/>
  <c r="H137" i="22"/>
  <c r="I137" i="22"/>
  <c r="J137" i="22" s="1"/>
  <c r="K137" i="22" s="1"/>
  <c r="I162" i="22"/>
  <c r="J162" i="22" s="1"/>
  <c r="K162" i="22" s="1"/>
  <c r="H162" i="22"/>
  <c r="I218" i="20"/>
  <c r="J218" i="20" s="1"/>
  <c r="K218" i="20" s="1"/>
  <c r="H218" i="20"/>
  <c r="H4" i="20"/>
  <c r="I4" i="20"/>
  <c r="J4" i="20" s="1"/>
  <c r="K4" i="20" s="1"/>
  <c r="I71" i="22"/>
  <c r="J71" i="22" s="1"/>
  <c r="K71" i="22" s="1"/>
  <c r="H71" i="22"/>
  <c r="H96" i="20"/>
  <c r="I96" i="20"/>
  <c r="J96" i="20" s="1"/>
  <c r="K96" i="20" s="1"/>
  <c r="H289" i="22"/>
  <c r="I289" i="22"/>
  <c r="J289" i="22" s="1"/>
  <c r="K289" i="22" s="1"/>
  <c r="H314" i="22"/>
  <c r="I314" i="22"/>
  <c r="J314" i="22" s="1"/>
  <c r="K314" i="22" s="1"/>
  <c r="I181" i="20"/>
  <c r="J181" i="20" s="1"/>
  <c r="K181" i="20" s="1"/>
  <c r="H181" i="20"/>
  <c r="I206" i="22"/>
  <c r="J206" i="22" s="1"/>
  <c r="K206" i="22" s="1"/>
  <c r="H206" i="22"/>
  <c r="H256" i="20"/>
  <c r="I256" i="20"/>
  <c r="J256" i="20" s="1"/>
  <c r="K256" i="20" s="1"/>
  <c r="H290" i="20"/>
  <c r="I290" i="20"/>
  <c r="J290" i="20" s="1"/>
  <c r="K290" i="20" s="1"/>
  <c r="H323" i="22"/>
  <c r="I323" i="22"/>
  <c r="J323" i="22" s="1"/>
  <c r="K323" i="22" s="1"/>
  <c r="I6" i="22"/>
  <c r="J6" i="22" s="1"/>
  <c r="K6" i="22" s="1"/>
  <c r="H6" i="22"/>
  <c r="H73" i="20"/>
  <c r="I73" i="20"/>
  <c r="J73" i="20" s="1"/>
  <c r="K73" i="20" s="1"/>
  <c r="I98" i="20"/>
  <c r="J98" i="20" s="1"/>
  <c r="K98" i="20" s="1"/>
  <c r="H98" i="20"/>
  <c r="H249" i="22"/>
  <c r="I249" i="22"/>
  <c r="J249" i="22" s="1"/>
  <c r="K249" i="22" s="1"/>
  <c r="H274" i="22"/>
  <c r="I274" i="22"/>
  <c r="J274" i="22" s="1"/>
  <c r="K274" i="22" s="1"/>
  <c r="I308" i="20"/>
  <c r="J308" i="20" s="1"/>
  <c r="K308" i="20" s="1"/>
  <c r="H308" i="20"/>
  <c r="H258" i="20"/>
  <c r="I258" i="20"/>
  <c r="J258" i="20" s="1"/>
  <c r="K258" i="20" s="1"/>
  <c r="I292" i="20"/>
  <c r="J292" i="20" s="1"/>
  <c r="K292" i="20" s="1"/>
  <c r="H292" i="20"/>
  <c r="I325" i="22"/>
  <c r="J325" i="22" s="1"/>
  <c r="K325" i="22" s="1"/>
  <c r="H325" i="22"/>
  <c r="I160" i="20"/>
  <c r="J160" i="20" s="1"/>
  <c r="K160" i="20" s="1"/>
  <c r="H160" i="20"/>
  <c r="I294" i="20"/>
  <c r="J294" i="20" s="1"/>
  <c r="K294" i="20" s="1"/>
  <c r="H294" i="20"/>
  <c r="I201" i="20"/>
  <c r="J201" i="20" s="1"/>
  <c r="K201" i="20" s="1"/>
  <c r="H251" i="22"/>
  <c r="I251" i="22"/>
  <c r="J251" i="22" s="1"/>
  <c r="K251" i="22" s="1"/>
  <c r="I276" i="20"/>
  <c r="J276" i="20" s="1"/>
  <c r="K276" i="20" s="1"/>
  <c r="H276" i="20"/>
  <c r="H301" i="22"/>
  <c r="I301" i="22"/>
  <c r="J301" i="22" s="1"/>
  <c r="K301" i="22" s="1"/>
  <c r="I326" i="20"/>
  <c r="J326" i="20" s="1"/>
  <c r="K326" i="20" s="1"/>
  <c r="H326" i="20"/>
  <c r="H202" i="20"/>
  <c r="I202" i="20"/>
  <c r="J202" i="20" s="1"/>
  <c r="K202" i="20" s="1"/>
  <c r="H271" i="22"/>
  <c r="I271" i="22"/>
  <c r="J271" i="22" s="1"/>
  <c r="K271" i="22" s="1"/>
  <c r="I138" i="22"/>
  <c r="J138" i="22" s="1"/>
  <c r="K138" i="22" s="1"/>
  <c r="H138" i="22"/>
  <c r="H315" i="20"/>
  <c r="I315" i="20"/>
  <c r="J315" i="20" s="1"/>
  <c r="K315" i="20" s="1"/>
  <c r="I136" i="22"/>
  <c r="J136" i="22" s="1"/>
  <c r="K136" i="22" s="1"/>
  <c r="H136" i="22"/>
  <c r="I320" i="20"/>
  <c r="J320" i="20" s="1"/>
  <c r="K320" i="20" s="1"/>
  <c r="H320" i="20"/>
  <c r="H303" i="22"/>
  <c r="I303" i="22"/>
  <c r="J303" i="22" s="1"/>
  <c r="K303" i="22" s="1"/>
  <c r="H302" i="22"/>
  <c r="I302" i="22"/>
  <c r="J302" i="22" s="1"/>
  <c r="K302" i="22" s="1"/>
  <c r="H220" i="22"/>
  <c r="I220" i="22"/>
  <c r="J220" i="22" s="1"/>
  <c r="K220" i="22" s="1"/>
  <c r="I287" i="20"/>
  <c r="J287" i="20" s="1"/>
  <c r="K287" i="20" s="1"/>
  <c r="H287" i="20"/>
  <c r="H93" i="20"/>
  <c r="I93" i="20"/>
  <c r="J93" i="20" s="1"/>
  <c r="K93" i="20" s="1"/>
  <c r="I180" i="20"/>
  <c r="J180" i="20" s="1"/>
  <c r="K180" i="20" s="1"/>
  <c r="H180" i="20"/>
  <c r="H247" i="20"/>
  <c r="I247" i="20"/>
  <c r="J247" i="20" s="1"/>
  <c r="K247" i="20" s="1"/>
  <c r="H272" i="22"/>
  <c r="I272" i="22"/>
  <c r="J272" i="22" s="1"/>
  <c r="K272" i="22" s="1"/>
  <c r="I297" i="20"/>
  <c r="J297" i="20" s="1"/>
  <c r="K297" i="20" s="1"/>
  <c r="H297" i="20"/>
  <c r="H322" i="20"/>
  <c r="I322" i="20"/>
  <c r="J322" i="20" s="1"/>
  <c r="K322" i="20" s="1"/>
  <c r="H5" i="20"/>
  <c r="I5" i="20"/>
  <c r="J5" i="20" s="1"/>
  <c r="K5" i="20" s="1"/>
  <c r="H72" i="22"/>
  <c r="I72" i="22"/>
  <c r="J72" i="22" s="1"/>
  <c r="K72" i="22" s="1"/>
  <c r="I97" i="20"/>
  <c r="J97" i="20" s="1"/>
  <c r="K97" i="20" s="1"/>
  <c r="H97" i="20"/>
  <c r="I181" i="22"/>
  <c r="J181" i="22" s="1"/>
  <c r="K181" i="22" s="1"/>
  <c r="H181" i="22"/>
  <c r="I206" i="20"/>
  <c r="J206" i="20" s="1"/>
  <c r="K206" i="20" s="1"/>
  <c r="H206" i="20"/>
  <c r="H290" i="22"/>
  <c r="I290" i="22"/>
  <c r="J290" i="22" s="1"/>
  <c r="K290" i="22" s="1"/>
  <c r="I323" i="20"/>
  <c r="J323" i="20" s="1"/>
  <c r="K323" i="20" s="1"/>
  <c r="H323" i="20"/>
  <c r="H6" i="20"/>
  <c r="I6" i="20"/>
  <c r="J6" i="20" s="1"/>
  <c r="K6" i="20" s="1"/>
  <c r="H73" i="22"/>
  <c r="I73" i="22"/>
  <c r="J73" i="22" s="1"/>
  <c r="K73" i="22" s="1"/>
  <c r="I98" i="22"/>
  <c r="J98" i="22" s="1"/>
  <c r="K98" i="22" s="1"/>
  <c r="H98" i="22"/>
  <c r="H257" i="20"/>
  <c r="I257" i="20"/>
  <c r="J257" i="20" s="1"/>
  <c r="K257" i="20" s="1"/>
  <c r="I282" i="20"/>
  <c r="J282" i="20" s="1"/>
  <c r="K282" i="20" s="1"/>
  <c r="H282" i="20"/>
  <c r="H307" i="22"/>
  <c r="I307" i="22"/>
  <c r="J307" i="22" s="1"/>
  <c r="K307" i="22" s="1"/>
  <c r="H3" i="20"/>
  <c r="I3" i="20"/>
  <c r="J3" i="20" s="1"/>
  <c r="K3" i="20" s="1"/>
  <c r="I308" i="22"/>
  <c r="J308" i="22" s="1"/>
  <c r="K308" i="22" s="1"/>
  <c r="H308" i="22"/>
  <c r="I7" i="20"/>
  <c r="J7" i="20" s="1"/>
  <c r="K7" i="20" s="1"/>
  <c r="H7" i="20"/>
  <c r="H74" i="20"/>
  <c r="I74" i="20"/>
  <c r="J74" i="20" s="1"/>
  <c r="K74" i="20" s="1"/>
  <c r="I183" i="20"/>
  <c r="J183" i="20" s="1"/>
  <c r="K183" i="20" s="1"/>
  <c r="H183" i="20"/>
  <c r="H208" i="22"/>
  <c r="I208" i="22"/>
  <c r="J208" i="22" s="1"/>
  <c r="K208" i="22" s="1"/>
  <c r="H258" i="22"/>
  <c r="I258" i="22"/>
  <c r="J258" i="22" s="1"/>
  <c r="K258" i="22" s="1"/>
  <c r="H292" i="22"/>
  <c r="I292" i="22"/>
  <c r="J292" i="22" s="1"/>
  <c r="K292" i="22" s="1"/>
  <c r="I210" i="20"/>
  <c r="J210" i="20" s="1"/>
  <c r="K210" i="20" s="1"/>
  <c r="H210" i="20"/>
  <c r="I327" i="20"/>
  <c r="J327" i="20" s="1"/>
  <c r="K327" i="20" s="1"/>
  <c r="H327" i="20"/>
  <c r="I75" i="22"/>
  <c r="J75" i="22" s="1"/>
  <c r="K75" i="22" s="1"/>
  <c r="H75" i="22"/>
  <c r="H201" i="22"/>
  <c r="I201" i="22"/>
  <c r="J201" i="22" s="1"/>
  <c r="K201" i="22" s="1"/>
  <c r="I251" i="20"/>
  <c r="J251" i="20" s="1"/>
  <c r="K251" i="20" s="1"/>
  <c r="H251" i="20"/>
  <c r="H202" i="22"/>
  <c r="I202" i="22"/>
  <c r="J202" i="22" s="1"/>
  <c r="K202" i="22" s="1"/>
  <c r="I305" i="22"/>
  <c r="J305" i="22" s="1"/>
  <c r="K305" i="22" s="1"/>
  <c r="H305" i="22"/>
  <c r="H295" i="22"/>
  <c r="I295" i="22"/>
  <c r="J295" i="22" s="1"/>
  <c r="K295" i="22" s="1"/>
  <c r="I278" i="20"/>
  <c r="J278" i="20" s="1"/>
  <c r="K278" i="20" s="1"/>
  <c r="H278" i="20"/>
  <c r="H328" i="22"/>
  <c r="I328" i="22"/>
  <c r="J328" i="22" s="1"/>
  <c r="K328" i="22" s="1"/>
  <c r="I262" i="22"/>
  <c r="J262" i="22" s="1"/>
  <c r="K262" i="22" s="1"/>
  <c r="H262" i="22"/>
  <c r="I313" i="20"/>
  <c r="J313" i="20" s="1"/>
  <c r="K313" i="20" s="1"/>
  <c r="H313" i="20"/>
  <c r="I218" i="22"/>
  <c r="J218" i="22" s="1"/>
  <c r="K218" i="22" s="1"/>
  <c r="H218" i="22"/>
  <c r="H205" i="20"/>
  <c r="I205" i="20"/>
  <c r="J205" i="20" s="1"/>
  <c r="K205" i="20" s="1"/>
  <c r="H69" i="20"/>
  <c r="I69" i="20"/>
  <c r="J69" i="20" s="1"/>
  <c r="K69" i="20" s="1"/>
  <c r="H94" i="22"/>
  <c r="I94" i="22"/>
  <c r="J94" i="22" s="1"/>
  <c r="K94" i="22" s="1"/>
  <c r="I119" i="20"/>
  <c r="J119" i="20" s="1"/>
  <c r="K119" i="20" s="1"/>
  <c r="H119" i="20"/>
  <c r="H219" i="22"/>
  <c r="I219" i="22"/>
  <c r="J219" i="22" s="1"/>
  <c r="K219" i="22" s="1"/>
  <c r="I261" i="20"/>
  <c r="J261" i="20" s="1"/>
  <c r="K261" i="20" s="1"/>
  <c r="H261" i="20"/>
  <c r="I328" i="20"/>
  <c r="J328" i="20" s="1"/>
  <c r="K328" i="20" s="1"/>
  <c r="H328" i="20"/>
  <c r="I302" i="20"/>
  <c r="J302" i="20" s="1"/>
  <c r="K302" i="20" s="1"/>
  <c r="H302" i="20"/>
  <c r="H70" i="22"/>
  <c r="I70" i="22"/>
  <c r="J70" i="22" s="1"/>
  <c r="K70" i="22" s="1"/>
  <c r="I95" i="20"/>
  <c r="J95" i="20" s="1"/>
  <c r="K95" i="20" s="1"/>
  <c r="H95" i="20"/>
  <c r="H120" i="22"/>
  <c r="I120" i="22"/>
  <c r="J120" i="22" s="1"/>
  <c r="K120" i="22" s="1"/>
  <c r="H220" i="20"/>
  <c r="I220" i="20"/>
  <c r="J220" i="20" s="1"/>
  <c r="K220" i="20" s="1"/>
  <c r="H262" i="20"/>
  <c r="I262" i="20"/>
  <c r="J262" i="20" s="1"/>
  <c r="K262" i="20" s="1"/>
  <c r="H287" i="22"/>
  <c r="I287" i="22"/>
  <c r="J287" i="22" s="1"/>
  <c r="K287" i="22" s="1"/>
  <c r="H313" i="22"/>
  <c r="I313" i="22"/>
  <c r="J313" i="22" s="1"/>
  <c r="K313" i="22" s="1"/>
  <c r="I93" i="22"/>
  <c r="J93" i="22" s="1"/>
  <c r="K93" i="22" s="1"/>
  <c r="H93" i="22"/>
  <c r="H180" i="22"/>
  <c r="I180" i="22"/>
  <c r="J180" i="22" s="1"/>
  <c r="K180" i="22" s="1"/>
  <c r="H205" i="22"/>
  <c r="I205" i="22"/>
  <c r="J205" i="22" s="1"/>
  <c r="K205" i="22" s="1"/>
  <c r="H247" i="22"/>
  <c r="I247" i="22"/>
  <c r="J247" i="22" s="1"/>
  <c r="K247" i="22" s="1"/>
  <c r="I272" i="20"/>
  <c r="J272" i="20" s="1"/>
  <c r="K272" i="20" s="1"/>
  <c r="H272" i="20"/>
  <c r="H297" i="22"/>
  <c r="I297" i="22"/>
  <c r="J297" i="22" s="1"/>
  <c r="K297" i="22" s="1"/>
  <c r="I322" i="22"/>
  <c r="J322" i="22" s="1"/>
  <c r="K322" i="22" s="1"/>
  <c r="H322" i="22"/>
  <c r="H273" i="20"/>
  <c r="I273" i="20"/>
  <c r="J273" i="20" s="1"/>
  <c r="K273" i="20" s="1"/>
  <c r="I5" i="22"/>
  <c r="J5" i="22" s="1"/>
  <c r="K5" i="22" s="1"/>
  <c r="H5" i="22"/>
  <c r="I72" i="20"/>
  <c r="J72" i="20" s="1"/>
  <c r="K72" i="20" s="1"/>
  <c r="H72" i="20"/>
  <c r="H97" i="22"/>
  <c r="I97" i="22"/>
  <c r="J97" i="22" s="1"/>
  <c r="K97" i="22" s="1"/>
  <c r="H214" i="22"/>
  <c r="I214" i="22"/>
  <c r="J214" i="22" s="1"/>
  <c r="K214" i="22" s="1"/>
  <c r="H264" i="22"/>
  <c r="I264" i="22"/>
  <c r="J264" i="22" s="1"/>
  <c r="K264" i="22" s="1"/>
  <c r="H298" i="20"/>
  <c r="I298" i="20"/>
  <c r="J298" i="20" s="1"/>
  <c r="K298" i="20" s="1"/>
  <c r="I157" i="20"/>
  <c r="J157" i="20" s="1"/>
  <c r="K157" i="20" s="1"/>
  <c r="H157" i="20"/>
  <c r="H182" i="22"/>
  <c r="I182" i="22"/>
  <c r="J182" i="22" s="1"/>
  <c r="K182" i="22" s="1"/>
  <c r="I207" i="20"/>
  <c r="J207" i="20" s="1"/>
  <c r="K207" i="20" s="1"/>
  <c r="H207" i="20"/>
  <c r="H257" i="22"/>
  <c r="I257" i="22"/>
  <c r="J257" i="22" s="1"/>
  <c r="K257" i="22" s="1"/>
  <c r="I282" i="22"/>
  <c r="J282" i="22" s="1"/>
  <c r="K282" i="22" s="1"/>
  <c r="H282" i="22"/>
  <c r="H307" i="20"/>
  <c r="I307" i="20"/>
  <c r="J307" i="20" s="1"/>
  <c r="K307" i="20" s="1"/>
  <c r="H3" i="22"/>
  <c r="I3" i="22"/>
  <c r="J3" i="22" s="1"/>
  <c r="K3" i="22" s="1"/>
  <c r="I7" i="22"/>
  <c r="J7" i="22" s="1"/>
  <c r="K7" i="22" s="1"/>
  <c r="H7" i="22"/>
  <c r="I74" i="22"/>
  <c r="J74" i="22" s="1"/>
  <c r="K74" i="22" s="1"/>
  <c r="H74" i="22"/>
  <c r="H183" i="22"/>
  <c r="I183" i="22"/>
  <c r="J183" i="22" s="1"/>
  <c r="K183" i="22" s="1"/>
  <c r="I208" i="20"/>
  <c r="J208" i="20" s="1"/>
  <c r="K208" i="20" s="1"/>
  <c r="H208" i="20"/>
  <c r="H300" i="20"/>
  <c r="I300" i="20"/>
  <c r="J300" i="20" s="1"/>
  <c r="K300" i="20" s="1"/>
  <c r="H210" i="22"/>
  <c r="I210" i="22"/>
  <c r="J210" i="22" s="1"/>
  <c r="K210" i="22" s="1"/>
  <c r="H327" i="22"/>
  <c r="I327" i="22"/>
  <c r="J327" i="22" s="1"/>
  <c r="K327" i="22" s="1"/>
  <c r="I75" i="20"/>
  <c r="J75" i="20" s="1"/>
  <c r="K75" i="20" s="1"/>
  <c r="H75" i="20"/>
  <c r="H209" i="20"/>
  <c r="I209" i="20"/>
  <c r="J209" i="20" s="1"/>
  <c r="K209" i="20" s="1"/>
  <c r="I259" i="22"/>
  <c r="J259" i="22" s="1"/>
  <c r="K259" i="22" s="1"/>
  <c r="H259" i="22"/>
  <c r="H284" i="20"/>
  <c r="I284" i="20"/>
  <c r="J284" i="20" s="1"/>
  <c r="K284" i="20" s="1"/>
  <c r="I309" i="20"/>
  <c r="J309" i="20" s="1"/>
  <c r="K309" i="20" s="1"/>
  <c r="H309" i="20"/>
  <c r="I277" i="20"/>
  <c r="J277" i="20" s="1"/>
  <c r="K277" i="20" s="1"/>
  <c r="H277" i="20"/>
  <c r="H69" i="22"/>
  <c r="I69" i="22"/>
  <c r="J69" i="22" s="1"/>
  <c r="K69" i="22" s="1"/>
  <c r="H94" i="20"/>
  <c r="I94" i="20"/>
  <c r="J94" i="20" s="1"/>
  <c r="K94" i="20" s="1"/>
  <c r="I119" i="22"/>
  <c r="J119" i="22" s="1"/>
  <c r="K119" i="22" s="1"/>
  <c r="H119" i="22"/>
  <c r="I219" i="20"/>
  <c r="J219" i="20" s="1"/>
  <c r="K219" i="20" s="1"/>
  <c r="H219" i="20"/>
  <c r="H261" i="22"/>
  <c r="I261" i="22"/>
  <c r="J261" i="22" s="1"/>
  <c r="K261" i="22" s="1"/>
  <c r="H286" i="22"/>
  <c r="I286" i="22"/>
  <c r="J286" i="22" s="1"/>
  <c r="K286" i="22" s="1"/>
  <c r="H312" i="22"/>
  <c r="I312" i="22"/>
  <c r="J312" i="22" s="1"/>
  <c r="K312" i="22" s="1"/>
  <c r="I70" i="20"/>
  <c r="J70" i="20" s="1"/>
  <c r="K70" i="20" s="1"/>
  <c r="H70" i="20"/>
  <c r="H95" i="22"/>
  <c r="I95" i="22"/>
  <c r="J95" i="22" s="1"/>
  <c r="K95" i="22" s="1"/>
  <c r="I120" i="20"/>
  <c r="J120" i="20" s="1"/>
  <c r="K120" i="20" s="1"/>
  <c r="H120" i="20"/>
  <c r="I321" i="20"/>
  <c r="J321" i="20" s="1"/>
  <c r="K321" i="20" s="1"/>
  <c r="H321" i="20"/>
  <c r="H135" i="20"/>
  <c r="I135" i="20"/>
  <c r="J135" i="20" s="1"/>
  <c r="K135" i="20" s="1"/>
  <c r="I269" i="20"/>
  <c r="J269" i="20" s="1"/>
  <c r="K269" i="20" s="1"/>
  <c r="H269" i="20"/>
  <c r="H213" i="20"/>
  <c r="I213" i="20"/>
  <c r="J213" i="20" s="1"/>
  <c r="K213" i="20" s="1"/>
  <c r="I255" i="20"/>
  <c r="J255" i="20" s="1"/>
  <c r="K255" i="20" s="1"/>
  <c r="H255" i="20"/>
  <c r="H280" i="22"/>
  <c r="I280" i="22"/>
  <c r="J280" i="22" s="1"/>
  <c r="K280" i="22" s="1"/>
  <c r="I273" i="22"/>
  <c r="J273" i="22" s="1"/>
  <c r="K273" i="22" s="1"/>
  <c r="H273" i="22"/>
  <c r="I139" i="22"/>
  <c r="J139" i="22" s="1"/>
  <c r="K139" i="22" s="1"/>
  <c r="H139" i="22"/>
  <c r="H164" i="20"/>
  <c r="I164" i="20"/>
  <c r="J164" i="20" s="1"/>
  <c r="K164" i="20" s="1"/>
  <c r="I214" i="20"/>
  <c r="J214" i="20" s="1"/>
  <c r="K214" i="20" s="1"/>
  <c r="H214" i="20"/>
  <c r="I264" i="20"/>
  <c r="J264" i="20" s="1"/>
  <c r="K264" i="20" s="1"/>
  <c r="H264" i="20"/>
  <c r="H298" i="22"/>
  <c r="I298" i="22"/>
  <c r="J298" i="22" s="1"/>
  <c r="K298" i="22" s="1"/>
  <c r="I331" i="22"/>
  <c r="J331" i="22" s="1"/>
  <c r="K331" i="22" s="1"/>
  <c r="H331" i="22"/>
  <c r="I157" i="22"/>
  <c r="J157" i="22" s="1"/>
  <c r="K157" i="22" s="1"/>
  <c r="H157" i="22"/>
  <c r="I182" i="20"/>
  <c r="J182" i="20" s="1"/>
  <c r="K182" i="20" s="1"/>
  <c r="H182" i="20"/>
  <c r="I207" i="22"/>
  <c r="J207" i="22" s="1"/>
  <c r="K207" i="22" s="1"/>
  <c r="H207" i="22"/>
  <c r="I158" i="22"/>
  <c r="J158" i="22" s="1"/>
  <c r="K158" i="22" s="1"/>
  <c r="H158" i="22"/>
  <c r="H216" i="22"/>
  <c r="I216" i="22"/>
  <c r="J216" i="22" s="1"/>
  <c r="K216" i="22" s="1"/>
  <c r="H267" i="22"/>
  <c r="I267" i="22"/>
  <c r="J267" i="22" s="1"/>
  <c r="K267" i="22" s="1"/>
  <c r="H300" i="22"/>
  <c r="I300" i="22"/>
  <c r="J300" i="22" s="1"/>
  <c r="K300" i="22" s="1"/>
  <c r="I159" i="20"/>
  <c r="J159" i="20" s="1"/>
  <c r="K159" i="20" s="1"/>
  <c r="H159" i="20"/>
  <c r="I184" i="22"/>
  <c r="J184" i="22" s="1"/>
  <c r="K184" i="22" s="1"/>
  <c r="H184" i="22"/>
  <c r="I209" i="22"/>
  <c r="J209" i="22" s="1"/>
  <c r="K209" i="22" s="1"/>
  <c r="H209" i="22"/>
  <c r="I259" i="20"/>
  <c r="J259" i="20" s="1"/>
  <c r="K259" i="20" s="1"/>
  <c r="H259" i="20"/>
  <c r="H284" i="22"/>
  <c r="I284" i="22"/>
  <c r="J284" i="22" s="1"/>
  <c r="K284" i="22" s="1"/>
  <c r="I309" i="22"/>
  <c r="J309" i="22" s="1"/>
  <c r="K309" i="22" s="1"/>
  <c r="H309" i="22"/>
  <c r="H277" i="22"/>
  <c r="I277" i="22"/>
  <c r="J277" i="22" s="1"/>
  <c r="K277" i="22" s="1"/>
  <c r="H270" i="22"/>
  <c r="I270" i="22"/>
  <c r="J270" i="22" s="1"/>
  <c r="K270" i="22" s="1"/>
  <c r="H286" i="20"/>
  <c r="I286" i="20"/>
  <c r="J286" i="20" s="1"/>
  <c r="K286" i="20" s="1"/>
  <c r="I312" i="20"/>
  <c r="J312" i="20" s="1"/>
  <c r="K312" i="20" s="1"/>
  <c r="H312" i="20"/>
  <c r="I9" i="22"/>
  <c r="J9" i="22" s="1"/>
  <c r="K9" i="22" s="1"/>
  <c r="H9" i="22"/>
  <c r="I179" i="22"/>
  <c r="J179" i="22" s="1"/>
  <c r="K179" i="22" s="1"/>
  <c r="H179" i="22"/>
  <c r="H204" i="20"/>
  <c r="I204" i="20"/>
  <c r="J204" i="20" s="1"/>
  <c r="K204" i="20" s="1"/>
  <c r="I246" i="22"/>
  <c r="J246" i="22" s="1"/>
  <c r="K246" i="22" s="1"/>
  <c r="H246" i="22"/>
  <c r="I271" i="20"/>
  <c r="J271" i="20" s="1"/>
  <c r="K271" i="20" s="1"/>
  <c r="H271" i="20"/>
  <c r="I296" i="22"/>
  <c r="J296" i="22" s="1"/>
  <c r="K296" i="22" s="1"/>
  <c r="H296" i="22"/>
  <c r="I321" i="22"/>
  <c r="J321" i="22" s="1"/>
  <c r="K321" i="22" s="1"/>
  <c r="H321" i="22"/>
  <c r="I135" i="22"/>
  <c r="J135" i="22" s="1"/>
  <c r="K135" i="22" s="1"/>
  <c r="H135" i="22"/>
  <c r="I269" i="22"/>
  <c r="J269" i="22" s="1"/>
  <c r="K269" i="22" s="1"/>
  <c r="H269" i="22"/>
  <c r="I113" i="20"/>
  <c r="J113" i="20" s="1"/>
  <c r="K113" i="20" s="1"/>
  <c r="H113" i="20"/>
  <c r="I138" i="20"/>
  <c r="J138" i="20" s="1"/>
  <c r="K138" i="20" s="1"/>
  <c r="H138" i="20"/>
  <c r="H163" i="22"/>
  <c r="I163" i="22"/>
  <c r="J163" i="22" s="1"/>
  <c r="K163" i="22" s="1"/>
  <c r="H213" i="22"/>
  <c r="I213" i="22"/>
  <c r="J213" i="22" s="1"/>
  <c r="K213" i="22" s="1"/>
  <c r="I255" i="22"/>
  <c r="J255" i="22" s="1"/>
  <c r="K255" i="22" s="1"/>
  <c r="H255" i="22"/>
  <c r="H280" i="20"/>
  <c r="I280" i="20"/>
  <c r="J280" i="20" s="1"/>
  <c r="K280" i="20" s="1"/>
  <c r="H305" i="20"/>
  <c r="I305" i="20"/>
  <c r="J305" i="20" s="1"/>
  <c r="K305" i="20" s="1"/>
  <c r="I330" i="20"/>
  <c r="J330" i="20" s="1"/>
  <c r="K330" i="20" s="1"/>
  <c r="H330" i="20"/>
  <c r="H315" i="22"/>
  <c r="I315" i="22"/>
  <c r="J315" i="22" s="1"/>
  <c r="K315" i="22" s="1"/>
  <c r="H185" i="20"/>
  <c r="I185" i="20"/>
  <c r="J185" i="20" s="1"/>
  <c r="K185" i="20" s="1"/>
  <c r="H139" i="20"/>
  <c r="I139" i="20"/>
  <c r="J139" i="20" s="1"/>
  <c r="K139" i="20" s="1"/>
  <c r="I164" i="22"/>
  <c r="J164" i="22" s="1"/>
  <c r="K164" i="22" s="1"/>
  <c r="H164" i="22"/>
  <c r="H331" i="20"/>
  <c r="I331" i="20"/>
  <c r="J331" i="20" s="1"/>
  <c r="K331" i="20" s="1"/>
  <c r="I215" i="20"/>
  <c r="J215" i="20" s="1"/>
  <c r="K215" i="20" s="1"/>
  <c r="H215" i="20"/>
  <c r="H265" i="20"/>
  <c r="I265" i="20"/>
  <c r="J265" i="20" s="1"/>
  <c r="K265" i="20" s="1"/>
  <c r="H291" i="22"/>
  <c r="I291" i="22"/>
  <c r="J291" i="22" s="1"/>
  <c r="K291" i="22" s="1"/>
  <c r="I316" i="20"/>
  <c r="J316" i="20" s="1"/>
  <c r="K316" i="20" s="1"/>
  <c r="H316" i="20"/>
  <c r="H158" i="20"/>
  <c r="I158" i="20"/>
  <c r="J158" i="20" s="1"/>
  <c r="K158" i="20" s="1"/>
  <c r="I216" i="20"/>
  <c r="J216" i="20" s="1"/>
  <c r="K216" i="20" s="1"/>
  <c r="H216" i="20"/>
  <c r="H267" i="20"/>
  <c r="I267" i="20"/>
  <c r="J267" i="20" s="1"/>
  <c r="K267" i="20" s="1"/>
  <c r="H260" i="20"/>
  <c r="I260" i="20"/>
  <c r="J260" i="20" s="1"/>
  <c r="K260" i="20" s="1"/>
  <c r="I8" i="22"/>
  <c r="J8" i="22" s="1"/>
  <c r="K8" i="22" s="1"/>
  <c r="H8" i="22"/>
  <c r="I159" i="22"/>
  <c r="J159" i="22" s="1"/>
  <c r="K159" i="22" s="1"/>
  <c r="H159" i="22"/>
  <c r="I184" i="20"/>
  <c r="J184" i="20" s="1"/>
  <c r="K184" i="20" s="1"/>
  <c r="H184" i="20"/>
  <c r="C5" i="20"/>
  <c r="C19" i="20"/>
  <c r="D3" i="20"/>
  <c r="D5" i="20"/>
  <c r="D7" i="20"/>
  <c r="D9" i="20"/>
  <c r="D11" i="20"/>
  <c r="D13" i="20"/>
  <c r="D15" i="20"/>
  <c r="D17" i="20"/>
  <c r="D19" i="20"/>
  <c r="D21" i="20"/>
  <c r="D23" i="20"/>
  <c r="L69" i="2"/>
  <c r="L71" i="2"/>
  <c r="L73" i="2"/>
  <c r="L75" i="2"/>
  <c r="L77" i="2"/>
  <c r="L79" i="2"/>
  <c r="L92" i="2"/>
  <c r="L94" i="2"/>
  <c r="L96" i="2"/>
  <c r="L98" i="2"/>
  <c r="L100" i="2"/>
  <c r="L102" i="2"/>
  <c r="L113" i="2"/>
  <c r="L115" i="2"/>
  <c r="L117" i="2"/>
  <c r="L119" i="2"/>
  <c r="L121" i="2"/>
  <c r="L123" i="2"/>
  <c r="L136" i="2"/>
  <c r="L138" i="2"/>
  <c r="L140" i="2"/>
  <c r="L142" i="2"/>
  <c r="L144" i="2"/>
  <c r="L146" i="2"/>
  <c r="L157" i="2"/>
  <c r="L159" i="2"/>
  <c r="L161" i="2"/>
  <c r="L163" i="2"/>
  <c r="L165" i="2"/>
  <c r="L167" i="2"/>
  <c r="K169" i="2"/>
  <c r="F17" i="18" s="1"/>
  <c r="L180" i="2"/>
  <c r="L182" i="2"/>
  <c r="L184" i="2"/>
  <c r="L186" i="2"/>
  <c r="L188" i="2"/>
  <c r="L190" i="2"/>
  <c r="L201" i="2"/>
  <c r="L203" i="2"/>
  <c r="L205" i="2"/>
  <c r="L207" i="2"/>
  <c r="L209" i="2"/>
  <c r="L211" i="2"/>
  <c r="C11" i="20"/>
  <c r="A6" i="20"/>
  <c r="A16" i="20"/>
  <c r="C3" i="20"/>
  <c r="C15" i="20"/>
  <c r="A4" i="20"/>
  <c r="A12" i="20"/>
  <c r="A14" i="20"/>
  <c r="A22" i="20"/>
  <c r="B4" i="20"/>
  <c r="B6" i="20"/>
  <c r="B8" i="20"/>
  <c r="B10" i="20"/>
  <c r="B12" i="20"/>
  <c r="B14" i="20"/>
  <c r="B16" i="20"/>
  <c r="B18" i="20"/>
  <c r="B20" i="20"/>
  <c r="B22" i="20"/>
  <c r="L246" i="2"/>
  <c r="L248" i="2"/>
  <c r="L250" i="2"/>
  <c r="L252" i="2"/>
  <c r="L254" i="2"/>
  <c r="L256" i="2"/>
  <c r="L267" i="2"/>
  <c r="L269" i="2"/>
  <c r="L271" i="2"/>
  <c r="L273" i="2"/>
  <c r="L275" i="2"/>
  <c r="L277" i="2"/>
  <c r="L290" i="2"/>
  <c r="L292" i="2"/>
  <c r="L294" i="2"/>
  <c r="L296" i="2"/>
  <c r="L298" i="2"/>
  <c r="L300" i="2"/>
  <c r="L311" i="2"/>
  <c r="L313" i="2"/>
  <c r="L315" i="2"/>
  <c r="L317" i="2"/>
  <c r="L319" i="2"/>
  <c r="L321" i="2"/>
  <c r="C13" i="20"/>
  <c r="A8" i="20"/>
  <c r="A18" i="20"/>
  <c r="C4" i="20"/>
  <c r="C8" i="20"/>
  <c r="C12" i="20"/>
  <c r="C16" i="20"/>
  <c r="C20" i="20"/>
  <c r="C7" i="20"/>
  <c r="C23" i="20"/>
  <c r="A10" i="20"/>
  <c r="A20" i="20"/>
  <c r="C6" i="20"/>
  <c r="C10" i="20"/>
  <c r="C14" i="20"/>
  <c r="C18" i="20"/>
  <c r="C22" i="20"/>
  <c r="D4" i="20"/>
  <c r="D6" i="20"/>
  <c r="D8" i="20"/>
  <c r="D10" i="20"/>
  <c r="D12" i="20"/>
  <c r="D14" i="20"/>
  <c r="L15" i="2"/>
  <c r="C17" i="11" s="1"/>
  <c r="D16" i="20"/>
  <c r="D18" i="20"/>
  <c r="D20" i="20"/>
  <c r="D22" i="20"/>
  <c r="L70" i="2"/>
  <c r="L72" i="2"/>
  <c r="L74" i="2"/>
  <c r="L76" i="2"/>
  <c r="L78" i="2"/>
  <c r="L80" i="2"/>
  <c r="L91" i="2"/>
  <c r="L93" i="2"/>
  <c r="L95" i="2"/>
  <c r="L97" i="2"/>
  <c r="L99" i="2"/>
  <c r="L101" i="2"/>
  <c r="L114" i="2"/>
  <c r="L116" i="2"/>
  <c r="L118" i="2"/>
  <c r="L120" i="2"/>
  <c r="L122" i="2"/>
  <c r="L124" i="2"/>
  <c r="L135" i="2"/>
  <c r="L137" i="2"/>
  <c r="L139" i="2"/>
  <c r="L141" i="2"/>
  <c r="L143" i="2"/>
  <c r="L145" i="2"/>
  <c r="L158" i="2"/>
  <c r="L160" i="2"/>
  <c r="L162" i="2"/>
  <c r="L164" i="2"/>
  <c r="L166" i="2"/>
  <c r="L168" i="2"/>
  <c r="L179" i="2"/>
  <c r="L181" i="2"/>
  <c r="L183" i="2"/>
  <c r="L185" i="2"/>
  <c r="L187" i="2"/>
  <c r="L189" i="2"/>
  <c r="L202" i="2"/>
  <c r="L204" i="2"/>
  <c r="L206" i="2"/>
  <c r="L208" i="2"/>
  <c r="L210" i="2"/>
  <c r="L212" i="2"/>
  <c r="C17" i="20"/>
  <c r="A7" i="20"/>
  <c r="A11" i="20"/>
  <c r="A15" i="20"/>
  <c r="A19" i="20"/>
  <c r="A23" i="20"/>
  <c r="C9" i="20"/>
  <c r="C21" i="20"/>
  <c r="A3" i="20"/>
  <c r="A5" i="20"/>
  <c r="A9" i="20"/>
  <c r="A13" i="20"/>
  <c r="A17" i="20"/>
  <c r="A21" i="20"/>
  <c r="B3" i="20"/>
  <c r="B5" i="20"/>
  <c r="B7" i="20"/>
  <c r="B9" i="20"/>
  <c r="B11" i="20"/>
  <c r="B13" i="20"/>
  <c r="B15" i="20"/>
  <c r="B17" i="20"/>
  <c r="B19" i="20"/>
  <c r="B21" i="20"/>
  <c r="B23" i="20"/>
  <c r="L245" i="2"/>
  <c r="L247" i="2"/>
  <c r="L249" i="2"/>
  <c r="L251" i="2"/>
  <c r="L253" i="2"/>
  <c r="L255" i="2"/>
  <c r="L268" i="2"/>
  <c r="L270" i="2"/>
  <c r="L272" i="2"/>
  <c r="L274" i="2"/>
  <c r="L276" i="2"/>
  <c r="L278" i="2"/>
  <c r="L289" i="2"/>
  <c r="L291" i="2"/>
  <c r="L293" i="2"/>
  <c r="L295" i="2"/>
  <c r="L297" i="2"/>
  <c r="L299" i="2"/>
  <c r="L312" i="2"/>
  <c r="L314" i="2"/>
  <c r="L316" i="2"/>
  <c r="L318" i="2"/>
  <c r="L320" i="2"/>
  <c r="L322" i="2"/>
  <c r="I154" i="2"/>
  <c r="M187" i="2" l="1"/>
  <c r="N187" i="2" s="1"/>
  <c r="I13" i="18"/>
  <c r="M317" i="2"/>
  <c r="N317" i="2" s="1"/>
  <c r="M11" i="19"/>
  <c r="M188" i="2"/>
  <c r="N188" i="2" s="1"/>
  <c r="I14" i="18"/>
  <c r="M144" i="2"/>
  <c r="N144" i="2" s="1"/>
  <c r="G14" i="11"/>
  <c r="M119" i="2"/>
  <c r="N119" i="2" s="1"/>
  <c r="E11" i="18"/>
  <c r="M69" i="2"/>
  <c r="N69" i="2" s="1"/>
  <c r="C5" i="18"/>
  <c r="M312" i="2"/>
  <c r="N312" i="2" s="1"/>
  <c r="M6" i="19"/>
  <c r="M278" i="2"/>
  <c r="N278" i="2" s="1"/>
  <c r="I16" i="19"/>
  <c r="M253" i="2"/>
  <c r="N253" i="2" s="1"/>
  <c r="G13" i="19"/>
  <c r="M206" i="2"/>
  <c r="N206" i="2" s="1"/>
  <c r="C10" i="19"/>
  <c r="M181" i="2"/>
  <c r="N181" i="2" s="1"/>
  <c r="I7" i="18"/>
  <c r="M122" i="2"/>
  <c r="N122" i="2" s="1"/>
  <c r="E14" i="18"/>
  <c r="M97" i="2"/>
  <c r="N97" i="2" s="1"/>
  <c r="E11" i="11"/>
  <c r="M72" i="2"/>
  <c r="N72" i="2" s="1"/>
  <c r="C8" i="18"/>
  <c r="M311" i="2"/>
  <c r="N311" i="2" s="1"/>
  <c r="M5" i="19"/>
  <c r="M267" i="2"/>
  <c r="N267" i="2" s="1"/>
  <c r="I5" i="19"/>
  <c r="M207" i="2"/>
  <c r="N207" i="2" s="1"/>
  <c r="C11" i="19"/>
  <c r="M182" i="2"/>
  <c r="N182" i="2" s="1"/>
  <c r="I8" i="18"/>
  <c r="M163" i="2"/>
  <c r="N163" i="2" s="1"/>
  <c r="G11" i="18"/>
  <c r="M138" i="2"/>
  <c r="N138" i="2" s="1"/>
  <c r="G8" i="11"/>
  <c r="M113" i="2"/>
  <c r="N113" i="2" s="1"/>
  <c r="E5" i="18"/>
  <c r="M79" i="2"/>
  <c r="N79" i="2" s="1"/>
  <c r="C15" i="18"/>
  <c r="M78" i="2"/>
  <c r="N78" i="2" s="1"/>
  <c r="C14" i="18"/>
  <c r="M272" i="2"/>
  <c r="N272" i="2" s="1"/>
  <c r="I10" i="19"/>
  <c r="M166" i="2"/>
  <c r="N166" i="2" s="1"/>
  <c r="G14" i="18"/>
  <c r="M141" i="2"/>
  <c r="N141" i="2" s="1"/>
  <c r="G11" i="11"/>
  <c r="M116" i="2"/>
  <c r="N116" i="2" s="1"/>
  <c r="E8" i="18"/>
  <c r="M91" i="2"/>
  <c r="N91" i="2" s="1"/>
  <c r="E5" i="11"/>
  <c r="M321" i="2"/>
  <c r="N321" i="2" s="1"/>
  <c r="M15" i="19"/>
  <c r="M296" i="2"/>
  <c r="N296" i="2" s="1"/>
  <c r="K12" i="19"/>
  <c r="M277" i="2"/>
  <c r="N277" i="2" s="1"/>
  <c r="I15" i="19"/>
  <c r="M252" i="2"/>
  <c r="N252" i="2" s="1"/>
  <c r="G12" i="19"/>
  <c r="M201" i="2"/>
  <c r="N201" i="2" s="1"/>
  <c r="C5" i="19"/>
  <c r="M157" i="2"/>
  <c r="N157" i="2" s="1"/>
  <c r="G5" i="18"/>
  <c r="M123" i="2"/>
  <c r="N123" i="2" s="1"/>
  <c r="E15" i="18"/>
  <c r="M98" i="2"/>
  <c r="N98" i="2" s="1"/>
  <c r="E12" i="11"/>
  <c r="M73" i="2"/>
  <c r="N73" i="2" s="1"/>
  <c r="C9" i="18"/>
  <c r="M318" i="2"/>
  <c r="N318" i="2" s="1"/>
  <c r="M12" i="19"/>
  <c r="M268" i="2"/>
  <c r="N268" i="2" s="1"/>
  <c r="I6" i="19"/>
  <c r="M292" i="2"/>
  <c r="N292" i="2" s="1"/>
  <c r="K8" i="19"/>
  <c r="M247" i="2"/>
  <c r="N247" i="2" s="1"/>
  <c r="G7" i="19"/>
  <c r="M316" i="2"/>
  <c r="N316" i="2" s="1"/>
  <c r="M10" i="19"/>
  <c r="M210" i="2"/>
  <c r="N210" i="2" s="1"/>
  <c r="C14" i="19"/>
  <c r="M185" i="2"/>
  <c r="N185" i="2" s="1"/>
  <c r="I11" i="18"/>
  <c r="M160" i="2"/>
  <c r="N160" i="2" s="1"/>
  <c r="G8" i="18"/>
  <c r="M135" i="2"/>
  <c r="N135" i="2" s="1"/>
  <c r="G5" i="11"/>
  <c r="M101" i="2"/>
  <c r="N101" i="2" s="1"/>
  <c r="E15" i="11"/>
  <c r="M76" i="2"/>
  <c r="N76" i="2" s="1"/>
  <c r="C12" i="18"/>
  <c r="M315" i="2"/>
  <c r="N315" i="2" s="1"/>
  <c r="M9" i="19"/>
  <c r="M290" i="2"/>
  <c r="N290" i="2" s="1"/>
  <c r="K6" i="19"/>
  <c r="M271" i="2"/>
  <c r="N271" i="2" s="1"/>
  <c r="I9" i="19"/>
  <c r="M246" i="2"/>
  <c r="N246" i="2" s="1"/>
  <c r="G6" i="19"/>
  <c r="M211" i="2"/>
  <c r="N211" i="2" s="1"/>
  <c r="C15" i="19"/>
  <c r="M186" i="2"/>
  <c r="N186" i="2" s="1"/>
  <c r="I12" i="18"/>
  <c r="M167" i="2"/>
  <c r="N167" i="2" s="1"/>
  <c r="G15" i="18"/>
  <c r="M142" i="2"/>
  <c r="N142" i="2" s="1"/>
  <c r="G12" i="11"/>
  <c r="M117" i="2"/>
  <c r="N117" i="2" s="1"/>
  <c r="E9" i="18"/>
  <c r="M92" i="2"/>
  <c r="N92" i="2" s="1"/>
  <c r="E6" i="11"/>
  <c r="M137" i="2"/>
  <c r="N137" i="2" s="1"/>
  <c r="G7" i="11"/>
  <c r="M248" i="2"/>
  <c r="N248" i="2" s="1"/>
  <c r="G8" i="19"/>
  <c r="M291" i="2"/>
  <c r="N291" i="2" s="1"/>
  <c r="K7" i="19"/>
  <c r="M276" i="2"/>
  <c r="N276" i="2" s="1"/>
  <c r="I14" i="19"/>
  <c r="M251" i="2"/>
  <c r="N251" i="2" s="1"/>
  <c r="G11" i="19"/>
  <c r="M204" i="2"/>
  <c r="N204" i="2" s="1"/>
  <c r="C8" i="19"/>
  <c r="M179" i="2"/>
  <c r="N179" i="2" s="1"/>
  <c r="I5" i="18"/>
  <c r="M145" i="2"/>
  <c r="N145" i="2" s="1"/>
  <c r="G15" i="11"/>
  <c r="M120" i="2"/>
  <c r="N120" i="2" s="1"/>
  <c r="E12" i="18"/>
  <c r="M95" i="2"/>
  <c r="N95" i="2" s="1"/>
  <c r="E9" i="11"/>
  <c r="M70" i="2"/>
  <c r="N70" i="2" s="1"/>
  <c r="C6" i="18"/>
  <c r="M300" i="2"/>
  <c r="N300" i="2" s="1"/>
  <c r="K16" i="19"/>
  <c r="M256" i="2"/>
  <c r="N256" i="2" s="1"/>
  <c r="G16" i="19"/>
  <c r="M205" i="2"/>
  <c r="N205" i="2" s="1"/>
  <c r="C9" i="19"/>
  <c r="M180" i="2"/>
  <c r="N180" i="2" s="1"/>
  <c r="I6" i="18"/>
  <c r="M161" i="2"/>
  <c r="N161" i="2" s="1"/>
  <c r="G9" i="18"/>
  <c r="M136" i="2"/>
  <c r="N136" i="2" s="1"/>
  <c r="G6" i="11"/>
  <c r="M102" i="2"/>
  <c r="N102" i="2" s="1"/>
  <c r="E16" i="11"/>
  <c r="M77" i="2"/>
  <c r="N77" i="2" s="1"/>
  <c r="C13" i="18"/>
  <c r="M273" i="2"/>
  <c r="N273" i="2" s="1"/>
  <c r="I11" i="19"/>
  <c r="M94" i="2"/>
  <c r="N94" i="2" s="1"/>
  <c r="E8" i="11"/>
  <c r="M322" i="2"/>
  <c r="N322" i="2" s="1"/>
  <c r="M16" i="19"/>
  <c r="M320" i="2"/>
  <c r="N320" i="2" s="1"/>
  <c r="M14" i="19"/>
  <c r="M295" i="2"/>
  <c r="N295" i="2" s="1"/>
  <c r="K11" i="19"/>
  <c r="M270" i="2"/>
  <c r="N270" i="2" s="1"/>
  <c r="I8" i="19"/>
  <c r="M245" i="2"/>
  <c r="N245" i="2" s="1"/>
  <c r="G5" i="19"/>
  <c r="M189" i="2"/>
  <c r="N189" i="2" s="1"/>
  <c r="I15" i="18"/>
  <c r="M164" i="2"/>
  <c r="N164" i="2" s="1"/>
  <c r="G12" i="18"/>
  <c r="M139" i="2"/>
  <c r="N139" i="2" s="1"/>
  <c r="G9" i="11"/>
  <c r="M114" i="2"/>
  <c r="N114" i="2" s="1"/>
  <c r="E6" i="18"/>
  <c r="M80" i="2"/>
  <c r="N80" i="2" s="1"/>
  <c r="C16" i="18"/>
  <c r="M319" i="2"/>
  <c r="N319" i="2" s="1"/>
  <c r="M13" i="19"/>
  <c r="M294" i="2"/>
  <c r="N294" i="2" s="1"/>
  <c r="K10" i="19"/>
  <c r="M275" i="2"/>
  <c r="N275" i="2" s="1"/>
  <c r="I13" i="19"/>
  <c r="M250" i="2"/>
  <c r="N250" i="2" s="1"/>
  <c r="G10" i="19"/>
  <c r="M190" i="2"/>
  <c r="N190" i="2" s="1"/>
  <c r="I16" i="18"/>
  <c r="M146" i="2"/>
  <c r="N146" i="2" s="1"/>
  <c r="G16" i="11"/>
  <c r="M121" i="2"/>
  <c r="N121" i="2" s="1"/>
  <c r="E13" i="18"/>
  <c r="M96" i="2"/>
  <c r="N96" i="2" s="1"/>
  <c r="E10" i="11"/>
  <c r="M71" i="2"/>
  <c r="N71" i="2" s="1"/>
  <c r="C7" i="18"/>
  <c r="M297" i="2"/>
  <c r="N297" i="2" s="1"/>
  <c r="K13" i="19"/>
  <c r="M208" i="2"/>
  <c r="N208" i="2" s="1"/>
  <c r="C12" i="19"/>
  <c r="M183" i="2"/>
  <c r="N183" i="2" s="1"/>
  <c r="I9" i="18"/>
  <c r="M158" i="2"/>
  <c r="N158" i="2" s="1"/>
  <c r="G6" i="18"/>
  <c r="M124" i="2"/>
  <c r="N124" i="2" s="1"/>
  <c r="E16" i="18"/>
  <c r="M99" i="2"/>
  <c r="N99" i="2" s="1"/>
  <c r="E13" i="11"/>
  <c r="M74" i="2"/>
  <c r="N74" i="2" s="1"/>
  <c r="C10" i="18"/>
  <c r="M313" i="2"/>
  <c r="N313" i="2" s="1"/>
  <c r="M7" i="19"/>
  <c r="M269" i="2"/>
  <c r="N269" i="2" s="1"/>
  <c r="I7" i="19"/>
  <c r="M209" i="2"/>
  <c r="N209" i="2" s="1"/>
  <c r="C13" i="19"/>
  <c r="M184" i="2"/>
  <c r="N184" i="2" s="1"/>
  <c r="I10" i="18"/>
  <c r="M165" i="2"/>
  <c r="N165" i="2" s="1"/>
  <c r="G13" i="18"/>
  <c r="M140" i="2"/>
  <c r="N140" i="2" s="1"/>
  <c r="G10" i="11"/>
  <c r="M115" i="2"/>
  <c r="N115" i="2" s="1"/>
  <c r="E7" i="18"/>
  <c r="M293" i="2"/>
  <c r="N293" i="2" s="1"/>
  <c r="K9" i="19"/>
  <c r="M212" i="2"/>
  <c r="N212" i="2" s="1"/>
  <c r="C16" i="19"/>
  <c r="M162" i="2"/>
  <c r="N162" i="2" s="1"/>
  <c r="G10" i="18"/>
  <c r="M314" i="2"/>
  <c r="N314" i="2" s="1"/>
  <c r="M8" i="19"/>
  <c r="M289" i="2"/>
  <c r="N289" i="2" s="1"/>
  <c r="K5" i="19"/>
  <c r="M255" i="2"/>
  <c r="N255" i="2" s="1"/>
  <c r="G15" i="19"/>
  <c r="M299" i="2"/>
  <c r="N299" i="2" s="1"/>
  <c r="K15" i="19"/>
  <c r="M274" i="2"/>
  <c r="N274" i="2" s="1"/>
  <c r="I12" i="19"/>
  <c r="M249" i="2"/>
  <c r="N249" i="2" s="1"/>
  <c r="G9" i="19"/>
  <c r="M202" i="2"/>
  <c r="N202" i="2" s="1"/>
  <c r="C6" i="19"/>
  <c r="M168" i="2"/>
  <c r="N168" i="2" s="1"/>
  <c r="G16" i="18"/>
  <c r="M143" i="2"/>
  <c r="N143" i="2" s="1"/>
  <c r="G13" i="11"/>
  <c r="M118" i="2"/>
  <c r="N118" i="2" s="1"/>
  <c r="E10" i="18"/>
  <c r="M93" i="2"/>
  <c r="N93" i="2" s="1"/>
  <c r="E7" i="11"/>
  <c r="M298" i="2"/>
  <c r="N298" i="2" s="1"/>
  <c r="K14" i="19"/>
  <c r="M254" i="2"/>
  <c r="N254" i="2" s="1"/>
  <c r="G14" i="19"/>
  <c r="M203" i="2"/>
  <c r="N203" i="2" s="1"/>
  <c r="C7" i="19"/>
  <c r="M159" i="2"/>
  <c r="N159" i="2" s="1"/>
  <c r="G7" i="18"/>
  <c r="M100" i="2"/>
  <c r="N100" i="2" s="1"/>
  <c r="E14" i="11"/>
  <c r="M75" i="2"/>
  <c r="N75" i="2" s="1"/>
  <c r="C11" i="18"/>
  <c r="J16" i="2"/>
  <c r="J17" i="2"/>
  <c r="J18" i="2"/>
  <c r="J19" i="2"/>
  <c r="J20" i="2"/>
  <c r="J21" i="2"/>
  <c r="J22" i="2"/>
  <c r="J38" i="2"/>
  <c r="J39" i="2"/>
  <c r="J40" i="2"/>
  <c r="J41" i="2"/>
  <c r="J42" i="2"/>
  <c r="J44" i="2"/>
  <c r="J59" i="2"/>
  <c r="J60" i="2"/>
  <c r="J61" i="2"/>
  <c r="J62" i="2"/>
  <c r="J63" i="2"/>
  <c r="J64" i="2"/>
  <c r="J81" i="2"/>
  <c r="J82" i="2"/>
  <c r="J83" i="2"/>
  <c r="J84" i="2"/>
  <c r="J85" i="2"/>
  <c r="J86" i="2"/>
  <c r="J87" i="2"/>
  <c r="J88" i="2"/>
  <c r="J103" i="2"/>
  <c r="J104" i="2"/>
  <c r="J105" i="2"/>
  <c r="J106" i="2"/>
  <c r="J107" i="2"/>
  <c r="J108" i="2"/>
  <c r="J109" i="2"/>
  <c r="J110" i="2"/>
  <c r="J125" i="2"/>
  <c r="J126" i="2"/>
  <c r="J127" i="2"/>
  <c r="J128" i="2"/>
  <c r="J129" i="2"/>
  <c r="J130" i="2"/>
  <c r="J131" i="2"/>
  <c r="J132" i="2"/>
  <c r="J148" i="2"/>
  <c r="J149" i="2"/>
  <c r="J150" i="2"/>
  <c r="L150" i="2" s="1"/>
  <c r="G20" i="11" s="1"/>
  <c r="J151" i="2"/>
  <c r="J152" i="2"/>
  <c r="J153" i="2"/>
  <c r="J154" i="2"/>
  <c r="L154" i="2" s="1"/>
  <c r="G24" i="11" s="1"/>
  <c r="J169" i="2"/>
  <c r="J170" i="2"/>
  <c r="J171" i="2"/>
  <c r="J172" i="2"/>
  <c r="J173" i="2"/>
  <c r="J174" i="2"/>
  <c r="J175" i="2"/>
  <c r="J176" i="2"/>
  <c r="I16" i="2" l="1"/>
  <c r="I17" i="2"/>
  <c r="L17" i="2" s="1"/>
  <c r="C19" i="11" s="1"/>
  <c r="I18" i="2"/>
  <c r="L18" i="2" s="1"/>
  <c r="C20" i="11" s="1"/>
  <c r="I19" i="2"/>
  <c r="L19" i="2" s="1"/>
  <c r="C21" i="11" s="1"/>
  <c r="I20" i="2"/>
  <c r="L20" i="2" s="1"/>
  <c r="C22" i="11" s="1"/>
  <c r="I21" i="2"/>
  <c r="L21" i="2" s="1"/>
  <c r="C23" i="11" s="1"/>
  <c r="I22" i="2"/>
  <c r="L22" i="2" s="1"/>
  <c r="C24" i="11" s="1"/>
  <c r="I38" i="2"/>
  <c r="I39" i="2"/>
  <c r="I40" i="2"/>
  <c r="L40" i="2" s="1"/>
  <c r="I41" i="2"/>
  <c r="L41" i="2" s="1"/>
  <c r="L42" i="2"/>
  <c r="I44" i="2"/>
  <c r="L44" i="2" s="1"/>
  <c r="I24" i="11" s="1"/>
  <c r="I59" i="2"/>
  <c r="I60" i="2"/>
  <c r="L60" i="2" s="1"/>
  <c r="K18" i="11" s="1"/>
  <c r="I61" i="2"/>
  <c r="L61" i="2" s="1"/>
  <c r="K19" i="11" s="1"/>
  <c r="I62" i="2"/>
  <c r="L62" i="2" s="1"/>
  <c r="K20" i="11" s="1"/>
  <c r="I63" i="2"/>
  <c r="L63" i="2" s="1"/>
  <c r="K21" i="11" s="1"/>
  <c r="I64" i="2"/>
  <c r="L64" i="2" s="1"/>
  <c r="K22" i="11" s="1"/>
  <c r="I81" i="2"/>
  <c r="I82" i="2"/>
  <c r="L82" i="2" s="1"/>
  <c r="C18" i="18" s="1"/>
  <c r="I83" i="2"/>
  <c r="L83" i="2" s="1"/>
  <c r="C19" i="18" s="1"/>
  <c r="I84" i="2"/>
  <c r="L84" i="2" s="1"/>
  <c r="C20" i="18" s="1"/>
  <c r="I85" i="2"/>
  <c r="L85" i="2" s="1"/>
  <c r="C21" i="18" s="1"/>
  <c r="I86" i="2"/>
  <c r="L86" i="2" s="1"/>
  <c r="C22" i="18" s="1"/>
  <c r="I87" i="2"/>
  <c r="L87" i="2" s="1"/>
  <c r="C23" i="18" s="1"/>
  <c r="I88" i="2"/>
  <c r="L88" i="2" s="1"/>
  <c r="C24" i="18" s="1"/>
  <c r="I103" i="2"/>
  <c r="I104" i="2"/>
  <c r="L104" i="2" s="1"/>
  <c r="E18" i="11" s="1"/>
  <c r="I105" i="2"/>
  <c r="L105" i="2" s="1"/>
  <c r="E19" i="11" s="1"/>
  <c r="I106" i="2"/>
  <c r="L106" i="2" s="1"/>
  <c r="E20" i="11" s="1"/>
  <c r="I107" i="2"/>
  <c r="L107" i="2" s="1"/>
  <c r="E21" i="11" s="1"/>
  <c r="I108" i="2"/>
  <c r="L108" i="2" s="1"/>
  <c r="E22" i="11" s="1"/>
  <c r="I109" i="2"/>
  <c r="L109" i="2" s="1"/>
  <c r="E23" i="11" s="1"/>
  <c r="I110" i="2"/>
  <c r="L110" i="2" s="1"/>
  <c r="E24" i="11" s="1"/>
  <c r="I125" i="2"/>
  <c r="I126" i="2"/>
  <c r="L126" i="2" s="1"/>
  <c r="E18" i="18" s="1"/>
  <c r="I127" i="2"/>
  <c r="L127" i="2" s="1"/>
  <c r="E19" i="18" s="1"/>
  <c r="I128" i="2"/>
  <c r="L128" i="2" s="1"/>
  <c r="E20" i="18" s="1"/>
  <c r="I129" i="2"/>
  <c r="L129" i="2" s="1"/>
  <c r="E21" i="18" s="1"/>
  <c r="I130" i="2"/>
  <c r="L130" i="2" s="1"/>
  <c r="E22" i="18" s="1"/>
  <c r="I131" i="2"/>
  <c r="L131" i="2" s="1"/>
  <c r="E23" i="18" s="1"/>
  <c r="I132" i="2"/>
  <c r="L132" i="2" s="1"/>
  <c r="E24" i="18" s="1"/>
  <c r="I147" i="2"/>
  <c r="I148" i="2"/>
  <c r="L148" i="2" s="1"/>
  <c r="G18" i="11" s="1"/>
  <c r="I149" i="2"/>
  <c r="L149" i="2" s="1"/>
  <c r="G19" i="11" s="1"/>
  <c r="I151" i="2"/>
  <c r="L151" i="2" s="1"/>
  <c r="G21" i="11" s="1"/>
  <c r="I152" i="2"/>
  <c r="L152" i="2" s="1"/>
  <c r="G22" i="11" s="1"/>
  <c r="I153" i="2"/>
  <c r="L153" i="2" s="1"/>
  <c r="G23" i="11" s="1"/>
  <c r="L169" i="2"/>
  <c r="G17" i="18" s="1"/>
  <c r="I170" i="2"/>
  <c r="L170" i="2" s="1"/>
  <c r="G18" i="18" s="1"/>
  <c r="I171" i="2"/>
  <c r="L171" i="2" s="1"/>
  <c r="G19" i="18" s="1"/>
  <c r="I172" i="2"/>
  <c r="L172" i="2" s="1"/>
  <c r="G20" i="18" s="1"/>
  <c r="I173" i="2"/>
  <c r="L173" i="2" s="1"/>
  <c r="G21" i="18" s="1"/>
  <c r="I174" i="2"/>
  <c r="L174" i="2" s="1"/>
  <c r="G22" i="18" s="1"/>
  <c r="I175" i="2"/>
  <c r="L175" i="2" s="1"/>
  <c r="G23" i="18" s="1"/>
  <c r="I176" i="2"/>
  <c r="L176" i="2" s="1"/>
  <c r="G24" i="18" s="1"/>
  <c r="L191" i="2"/>
  <c r="I17" i="18" s="1"/>
  <c r="L192" i="2"/>
  <c r="I18" i="18" s="1"/>
  <c r="L193" i="2"/>
  <c r="I19" i="18" s="1"/>
  <c r="L194" i="2"/>
  <c r="I20" i="18" s="1"/>
  <c r="L195" i="2"/>
  <c r="I21" i="18" s="1"/>
  <c r="L196" i="2"/>
  <c r="I22" i="18" s="1"/>
  <c r="L197" i="2"/>
  <c r="I23" i="18" s="1"/>
  <c r="L198" i="2"/>
  <c r="I24" i="18" s="1"/>
  <c r="L214" i="2"/>
  <c r="C18" i="19" s="1"/>
  <c r="L215" i="2"/>
  <c r="C19" i="19" s="1"/>
  <c r="L216" i="2"/>
  <c r="C20" i="19" s="1"/>
  <c r="L217" i="2"/>
  <c r="C21" i="19" s="1"/>
  <c r="L218" i="2"/>
  <c r="C22" i="19" s="1"/>
  <c r="L219" i="2"/>
  <c r="C23" i="19" s="1"/>
  <c r="L220" i="2"/>
  <c r="C24" i="19" s="1"/>
  <c r="L235" i="2"/>
  <c r="E17" i="19" s="1"/>
  <c r="L236" i="2"/>
  <c r="E18" i="19" s="1"/>
  <c r="L237" i="2"/>
  <c r="E19" i="19" s="1"/>
  <c r="L238" i="2"/>
  <c r="E20" i="19" s="1"/>
  <c r="L239" i="2"/>
  <c r="E21" i="19" s="1"/>
  <c r="L240" i="2"/>
  <c r="E22" i="19" s="1"/>
  <c r="L241" i="2"/>
  <c r="E23" i="19" s="1"/>
  <c r="L242" i="2"/>
  <c r="E24" i="19" s="1"/>
  <c r="L257" i="2"/>
  <c r="G17" i="19" s="1"/>
  <c r="L258" i="2"/>
  <c r="G18" i="19" s="1"/>
  <c r="L259" i="2"/>
  <c r="G19" i="19" s="1"/>
  <c r="L260" i="2"/>
  <c r="G20" i="19" s="1"/>
  <c r="L261" i="2"/>
  <c r="G21" i="19" s="1"/>
  <c r="L262" i="2"/>
  <c r="G22" i="19" s="1"/>
  <c r="L263" i="2"/>
  <c r="G23" i="19" s="1"/>
  <c r="L264" i="2"/>
  <c r="G24" i="19" s="1"/>
  <c r="L279" i="2"/>
  <c r="I17" i="19" s="1"/>
  <c r="L280" i="2"/>
  <c r="I18" i="19" s="1"/>
  <c r="L281" i="2"/>
  <c r="I19" i="19" s="1"/>
  <c r="L282" i="2"/>
  <c r="I20" i="19" s="1"/>
  <c r="L283" i="2"/>
  <c r="I21" i="19" s="1"/>
  <c r="L284" i="2"/>
  <c r="I22" i="19" s="1"/>
  <c r="L285" i="2"/>
  <c r="I23" i="19" s="1"/>
  <c r="L286" i="2"/>
  <c r="I24" i="19" s="1"/>
  <c r="L301" i="2"/>
  <c r="K17" i="19" s="1"/>
  <c r="L302" i="2"/>
  <c r="K18" i="19" s="1"/>
  <c r="L303" i="2"/>
  <c r="K19" i="19" s="1"/>
  <c r="L304" i="2"/>
  <c r="K20" i="19" s="1"/>
  <c r="L305" i="2"/>
  <c r="K21" i="19" s="1"/>
  <c r="L306" i="2"/>
  <c r="K22" i="19" s="1"/>
  <c r="L307" i="2"/>
  <c r="K23" i="19" s="1"/>
  <c r="L323" i="2"/>
  <c r="M17" i="19" s="1"/>
  <c r="L324" i="2"/>
  <c r="M18" i="19" s="1"/>
  <c r="L325" i="2"/>
  <c r="M19" i="19" s="1"/>
  <c r="L326" i="2"/>
  <c r="M20" i="19" s="1"/>
  <c r="L327" i="2"/>
  <c r="M21" i="19" s="1"/>
  <c r="L328" i="2"/>
  <c r="M22" i="19" s="1"/>
  <c r="L329" i="2"/>
  <c r="M23" i="19" s="1"/>
  <c r="L330" i="2"/>
  <c r="M24" i="19" s="1"/>
  <c r="L38" i="2" l="1"/>
  <c r="I18" i="11" s="1"/>
  <c r="L24" i="2"/>
  <c r="I4" i="11" s="1"/>
  <c r="L308" i="2"/>
  <c r="K24" i="19" s="1"/>
  <c r="M42" i="2"/>
  <c r="I22" i="11"/>
  <c r="M41" i="2"/>
  <c r="I21" i="11"/>
  <c r="M40" i="2"/>
  <c r="I20" i="11"/>
  <c r="L39" i="2"/>
  <c r="L90" i="2"/>
  <c r="M38" i="2"/>
  <c r="L68" i="2"/>
  <c r="L134" i="2"/>
  <c r="L147" i="2"/>
  <c r="G17" i="11" s="1"/>
  <c r="L112" i="2"/>
  <c r="L3" i="2"/>
  <c r="C5" i="11" s="1"/>
  <c r="L2" i="2"/>
  <c r="C4" i="11" s="1"/>
  <c r="L125" i="2"/>
  <c r="E17" i="18" s="1"/>
  <c r="L81" i="2"/>
  <c r="C17" i="18" s="1"/>
  <c r="L288" i="2"/>
  <c r="L200" i="2"/>
  <c r="L178" i="2"/>
  <c r="L156" i="2"/>
  <c r="L16" i="2"/>
  <c r="C18" i="11" s="1"/>
  <c r="L103" i="2"/>
  <c r="E17" i="11" s="1"/>
  <c r="L266" i="2"/>
  <c r="L310" i="2"/>
  <c r="L244" i="2"/>
  <c r="L213" i="2"/>
  <c r="C17" i="19" s="1"/>
  <c r="L59" i="2"/>
  <c r="K17" i="11" s="1"/>
  <c r="L222" i="2"/>
  <c r="J201" i="6"/>
  <c r="M90" i="2" l="1"/>
  <c r="N90" i="2" s="1"/>
  <c r="E4" i="11"/>
  <c r="M288" i="2"/>
  <c r="N288" i="2" s="1"/>
  <c r="K4" i="19"/>
  <c r="M112" i="2"/>
  <c r="N112" i="2" s="1"/>
  <c r="E4" i="18"/>
  <c r="M200" i="2"/>
  <c r="N200" i="2" s="1"/>
  <c r="C4" i="19"/>
  <c r="M310" i="2"/>
  <c r="N310" i="2" s="1"/>
  <c r="M4" i="19"/>
  <c r="M266" i="2"/>
  <c r="N266" i="2" s="1"/>
  <c r="I4" i="19"/>
  <c r="M134" i="2"/>
  <c r="N134" i="2" s="1"/>
  <c r="G4" i="11"/>
  <c r="M244" i="2"/>
  <c r="N244" i="2" s="1"/>
  <c r="G4" i="19"/>
  <c r="M68" i="2"/>
  <c r="N68" i="2" s="1"/>
  <c r="C4" i="18"/>
  <c r="K46" i="2"/>
  <c r="J4" i="11" s="1"/>
  <c r="L46" i="2"/>
  <c r="E4" i="19"/>
  <c r="M222" i="2"/>
  <c r="N222" i="2" s="1"/>
  <c r="M156" i="2"/>
  <c r="N156" i="2" s="1"/>
  <c r="G4" i="18"/>
  <c r="M178" i="2"/>
  <c r="N178" i="2" s="1"/>
  <c r="I4" i="18"/>
  <c r="M39" i="2"/>
  <c r="I19" i="11"/>
  <c r="K47" i="2"/>
  <c r="J5" i="11" s="1"/>
  <c r="L10" i="2"/>
  <c r="C12" i="11" s="1"/>
  <c r="L11" i="2"/>
  <c r="C13" i="11" s="1"/>
  <c r="L13" i="2"/>
  <c r="C15" i="11" s="1"/>
  <c r="L4" i="2"/>
  <c r="C6" i="11" s="1"/>
  <c r="L12" i="2"/>
  <c r="C14" i="11" s="1"/>
  <c r="L5" i="2"/>
  <c r="C7" i="11" s="1"/>
  <c r="L7" i="2"/>
  <c r="C9" i="11" s="1"/>
  <c r="L9" i="2"/>
  <c r="C11" i="11" s="1"/>
  <c r="L6" i="2"/>
  <c r="C8" i="11" s="1"/>
  <c r="L14" i="2"/>
  <c r="C16" i="11" s="1"/>
  <c r="L8" i="2"/>
  <c r="C10" i="11" s="1"/>
  <c r="J180" i="6"/>
  <c r="J181" i="6"/>
  <c r="J182" i="6"/>
  <c r="J183" i="6"/>
  <c r="J184" i="6"/>
  <c r="J185" i="6"/>
  <c r="J179" i="6"/>
  <c r="J158" i="6"/>
  <c r="J159" i="6"/>
  <c r="J160" i="6"/>
  <c r="J161" i="6"/>
  <c r="J162" i="6"/>
  <c r="J163" i="6"/>
  <c r="J164" i="6"/>
  <c r="J157" i="6"/>
  <c r="J136" i="6"/>
  <c r="J137" i="6"/>
  <c r="J138" i="6"/>
  <c r="J139" i="6"/>
  <c r="J140" i="6"/>
  <c r="J141" i="6"/>
  <c r="J142" i="6"/>
  <c r="J135" i="6"/>
  <c r="J114" i="6"/>
  <c r="J115" i="6"/>
  <c r="J116" i="6"/>
  <c r="J117" i="6"/>
  <c r="J118" i="6"/>
  <c r="J119" i="6"/>
  <c r="J120" i="6"/>
  <c r="J113" i="6"/>
  <c r="M46" i="2" l="1"/>
  <c r="N46" i="2" s="1"/>
  <c r="K4" i="11"/>
  <c r="L28" i="2"/>
  <c r="I8" i="11" s="1"/>
  <c r="L36" i="2"/>
  <c r="I16" i="11" s="1"/>
  <c r="L29" i="2"/>
  <c r="I9" i="11" s="1"/>
  <c r="L25" i="2"/>
  <c r="I5" i="11" s="1"/>
  <c r="L30" i="2"/>
  <c r="I10" i="11" s="1"/>
  <c r="L31" i="2"/>
  <c r="I11" i="11" s="1"/>
  <c r="L32" i="2"/>
  <c r="I12" i="11" s="1"/>
  <c r="L33" i="2"/>
  <c r="I13" i="11" s="1"/>
  <c r="L26" i="2"/>
  <c r="I6" i="11" s="1"/>
  <c r="L34" i="2"/>
  <c r="I14" i="11" s="1"/>
  <c r="L27" i="2"/>
  <c r="I7" i="11" s="1"/>
  <c r="L35" i="2"/>
  <c r="I15" i="11" s="1"/>
  <c r="L52" i="2"/>
  <c r="L55" i="2"/>
  <c r="L53" i="2"/>
  <c r="L54" i="2"/>
  <c r="L48" i="2"/>
  <c r="L56" i="2"/>
  <c r="L49" i="2"/>
  <c r="L57" i="2"/>
  <c r="L50" i="2"/>
  <c r="L58" i="2"/>
  <c r="L51" i="2"/>
  <c r="L47" i="2"/>
  <c r="J92" i="6"/>
  <c r="J93" i="6"/>
  <c r="J94" i="6"/>
  <c r="J95" i="6"/>
  <c r="J96" i="6"/>
  <c r="J97" i="6"/>
  <c r="J98" i="6"/>
  <c r="J91" i="6"/>
  <c r="M57" i="2" l="1"/>
  <c r="N57" i="2" s="1"/>
  <c r="K15" i="11"/>
  <c r="M50" i="2"/>
  <c r="N50" i="2" s="1"/>
  <c r="K8" i="11"/>
  <c r="M58" i="2"/>
  <c r="N58" i="2" s="1"/>
  <c r="K16" i="11"/>
  <c r="M52" i="2"/>
  <c r="N52" i="2" s="1"/>
  <c r="K10" i="11"/>
  <c r="K7" i="11"/>
  <c r="M49" i="2"/>
  <c r="N49" i="2" s="1"/>
  <c r="M56" i="2"/>
  <c r="N56" i="2" s="1"/>
  <c r="K14" i="11"/>
  <c r="M48" i="2"/>
  <c r="N48" i="2" s="1"/>
  <c r="K6" i="11"/>
  <c r="M54" i="2"/>
  <c r="N54" i="2" s="1"/>
  <c r="K12" i="11"/>
  <c r="M55" i="2"/>
  <c r="N55" i="2" s="1"/>
  <c r="K13" i="11"/>
  <c r="K5" i="11"/>
  <c r="M47" i="2"/>
  <c r="N47" i="2" s="1"/>
  <c r="M51" i="2"/>
  <c r="N51" i="2" s="1"/>
  <c r="K9" i="11"/>
  <c r="M53" i="2"/>
  <c r="N53" i="2" s="1"/>
  <c r="K11" i="11"/>
  <c r="J70" i="6"/>
  <c r="J71" i="6"/>
  <c r="J72" i="6"/>
  <c r="J73" i="6"/>
  <c r="J74" i="6"/>
  <c r="J75" i="6"/>
  <c r="J76" i="6"/>
  <c r="J69" i="6"/>
  <c r="J4" i="6"/>
  <c r="J5" i="6"/>
  <c r="J6" i="6"/>
  <c r="J7" i="6"/>
  <c r="J8" i="6"/>
  <c r="J9" i="6"/>
  <c r="J10" i="6"/>
  <c r="J3" i="6"/>
  <c r="I11" i="6"/>
  <c r="I12" i="6"/>
  <c r="I13" i="6"/>
  <c r="I14" i="6"/>
  <c r="I15" i="6"/>
  <c r="I16" i="6"/>
  <c r="I17" i="6"/>
  <c r="I18" i="6"/>
  <c r="I19" i="6"/>
  <c r="I20" i="6"/>
  <c r="I21" i="6"/>
  <c r="I2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75" i="6"/>
  <c r="I276" i="6"/>
  <c r="I277" i="6"/>
  <c r="I278" i="6"/>
  <c r="I279" i="6"/>
  <c r="I280" i="6"/>
  <c r="I281" i="6"/>
  <c r="I282" i="6"/>
  <c r="I283" i="6"/>
  <c r="I284" i="6"/>
  <c r="I286" i="6"/>
  <c r="I287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" i="6" l="1"/>
  <c r="C331" i="6"/>
  <c r="B331" i="6"/>
  <c r="A331" i="6"/>
  <c r="K330" i="6"/>
  <c r="L330" i="6" s="1"/>
  <c r="C330" i="6"/>
  <c r="B330" i="6"/>
  <c r="A330" i="6"/>
  <c r="C329" i="6"/>
  <c r="B329" i="6"/>
  <c r="A329" i="6"/>
  <c r="K328" i="6"/>
  <c r="L328" i="6" s="1"/>
  <c r="C328" i="6"/>
  <c r="B328" i="6"/>
  <c r="A328" i="6"/>
  <c r="C327" i="6"/>
  <c r="B327" i="6"/>
  <c r="A327" i="6"/>
  <c r="K326" i="6"/>
  <c r="L326" i="6" s="1"/>
  <c r="C326" i="6"/>
  <c r="B326" i="6"/>
  <c r="A326" i="6"/>
  <c r="C325" i="6"/>
  <c r="B325" i="6"/>
  <c r="A325" i="6"/>
  <c r="K324" i="6"/>
  <c r="L324" i="6" s="1"/>
  <c r="C324" i="6"/>
  <c r="B324" i="6"/>
  <c r="A324" i="6"/>
  <c r="C323" i="6"/>
  <c r="B323" i="6"/>
  <c r="A323" i="6"/>
  <c r="C322" i="6"/>
  <c r="B322" i="6"/>
  <c r="A322" i="6"/>
  <c r="C321" i="6"/>
  <c r="B321" i="6"/>
  <c r="A321" i="6"/>
  <c r="K320" i="6"/>
  <c r="L320" i="6" s="1"/>
  <c r="C320" i="6"/>
  <c r="B320" i="6"/>
  <c r="A320" i="6"/>
  <c r="C319" i="6"/>
  <c r="B319" i="6"/>
  <c r="A319" i="6"/>
  <c r="I318" i="6"/>
  <c r="C318" i="6"/>
  <c r="B318" i="6"/>
  <c r="A318" i="6"/>
  <c r="C317" i="6"/>
  <c r="B317" i="6"/>
  <c r="A317" i="6"/>
  <c r="C316" i="6"/>
  <c r="B316" i="6"/>
  <c r="A316" i="6"/>
  <c r="C315" i="6"/>
  <c r="B315" i="6"/>
  <c r="A315" i="6"/>
  <c r="C314" i="6"/>
  <c r="B314" i="6"/>
  <c r="A314" i="6"/>
  <c r="C313" i="6"/>
  <c r="B313" i="6"/>
  <c r="A313" i="6"/>
  <c r="C312" i="6"/>
  <c r="B312" i="6"/>
  <c r="A312" i="6"/>
  <c r="C311" i="6"/>
  <c r="B311" i="6"/>
  <c r="A311" i="6"/>
  <c r="C309" i="6"/>
  <c r="B309" i="6"/>
  <c r="A309" i="6"/>
  <c r="C308" i="6"/>
  <c r="B308" i="6"/>
  <c r="A308" i="6"/>
  <c r="K307" i="6"/>
  <c r="L307" i="6" s="1"/>
  <c r="C307" i="6"/>
  <c r="B307" i="6"/>
  <c r="A307" i="6"/>
  <c r="C306" i="6"/>
  <c r="B306" i="6"/>
  <c r="A306" i="6"/>
  <c r="C305" i="6"/>
  <c r="B305" i="6"/>
  <c r="A305" i="6"/>
  <c r="C304" i="6"/>
  <c r="B304" i="6"/>
  <c r="A304" i="6"/>
  <c r="C303" i="6"/>
  <c r="B303" i="6"/>
  <c r="A303" i="6"/>
  <c r="C302" i="6"/>
  <c r="B302" i="6"/>
  <c r="A302" i="6"/>
  <c r="K301" i="6"/>
  <c r="L301" i="6" s="1"/>
  <c r="C301" i="6"/>
  <c r="B301" i="6"/>
  <c r="A301" i="6"/>
  <c r="C300" i="6"/>
  <c r="B300" i="6"/>
  <c r="A300" i="6"/>
  <c r="C299" i="6"/>
  <c r="B299" i="6"/>
  <c r="A299" i="6"/>
  <c r="C298" i="6"/>
  <c r="B298" i="6"/>
  <c r="A298" i="6"/>
  <c r="C297" i="6"/>
  <c r="B297" i="6"/>
  <c r="A297" i="6"/>
  <c r="C296" i="6"/>
  <c r="B296" i="6"/>
  <c r="A296" i="6"/>
  <c r="I295" i="6"/>
  <c r="C295" i="6"/>
  <c r="B295" i="6"/>
  <c r="A295" i="6"/>
  <c r="C294" i="6"/>
  <c r="B294" i="6"/>
  <c r="A294" i="6"/>
  <c r="I293" i="6"/>
  <c r="C293" i="6"/>
  <c r="B293" i="6"/>
  <c r="A293" i="6"/>
  <c r="C292" i="6"/>
  <c r="B292" i="6"/>
  <c r="A292" i="6"/>
  <c r="K291" i="6"/>
  <c r="L291" i="6" s="1"/>
  <c r="C291" i="6"/>
  <c r="B291" i="6"/>
  <c r="A291" i="6"/>
  <c r="C290" i="6"/>
  <c r="B290" i="6"/>
  <c r="A290" i="6"/>
  <c r="C289" i="6"/>
  <c r="B289" i="6"/>
  <c r="A289" i="6"/>
  <c r="C287" i="6"/>
  <c r="B287" i="6"/>
  <c r="A287" i="6"/>
  <c r="K286" i="6"/>
  <c r="L286" i="6" s="1"/>
  <c r="C286" i="6"/>
  <c r="B286" i="6"/>
  <c r="A286" i="6"/>
  <c r="C285" i="6"/>
  <c r="B285" i="6"/>
  <c r="A285" i="6"/>
  <c r="K284" i="6"/>
  <c r="L284" i="6" s="1"/>
  <c r="C284" i="6"/>
  <c r="B284" i="6"/>
  <c r="A284" i="6"/>
  <c r="C283" i="6"/>
  <c r="B283" i="6"/>
  <c r="A283" i="6"/>
  <c r="K282" i="6"/>
  <c r="L282" i="6" s="1"/>
  <c r="C282" i="6"/>
  <c r="B282" i="6"/>
  <c r="A282" i="6"/>
  <c r="C281" i="6"/>
  <c r="B281" i="6"/>
  <c r="A281" i="6"/>
  <c r="C280" i="6"/>
  <c r="B280" i="6"/>
  <c r="A280" i="6"/>
  <c r="C279" i="6"/>
  <c r="B279" i="6"/>
  <c r="A279" i="6"/>
  <c r="C278" i="6"/>
  <c r="B278" i="6"/>
  <c r="A278" i="6"/>
  <c r="C277" i="6"/>
  <c r="B277" i="6"/>
  <c r="A277" i="6"/>
  <c r="K276" i="6"/>
  <c r="L276" i="6" s="1"/>
  <c r="C276" i="6"/>
  <c r="B276" i="6"/>
  <c r="A276" i="6"/>
  <c r="C275" i="6"/>
  <c r="B275" i="6"/>
  <c r="A275" i="6"/>
  <c r="C274" i="6"/>
  <c r="B274" i="6"/>
  <c r="A274" i="6"/>
  <c r="C273" i="6"/>
  <c r="B273" i="6"/>
  <c r="A273" i="6"/>
  <c r="I272" i="6"/>
  <c r="C272" i="6"/>
  <c r="B272" i="6"/>
  <c r="A272" i="6"/>
  <c r="C271" i="6"/>
  <c r="B271" i="6"/>
  <c r="A271" i="6"/>
  <c r="C270" i="6"/>
  <c r="B270" i="6"/>
  <c r="A270" i="6"/>
  <c r="C269" i="6"/>
  <c r="B269" i="6"/>
  <c r="A269" i="6"/>
  <c r="C268" i="6"/>
  <c r="B268" i="6"/>
  <c r="A268" i="6"/>
  <c r="C267" i="6"/>
  <c r="B267" i="6"/>
  <c r="A267" i="6"/>
  <c r="C265" i="6"/>
  <c r="B265" i="6"/>
  <c r="A265" i="6"/>
  <c r="C264" i="6"/>
  <c r="B264" i="6"/>
  <c r="A264" i="6"/>
  <c r="C263" i="6"/>
  <c r="B263" i="6"/>
  <c r="A263" i="6"/>
  <c r="C262" i="6"/>
  <c r="B262" i="6"/>
  <c r="A262" i="6"/>
  <c r="C261" i="6"/>
  <c r="B261" i="6"/>
  <c r="A261" i="6"/>
  <c r="C260" i="6"/>
  <c r="B260" i="6"/>
  <c r="A260" i="6"/>
  <c r="C259" i="6"/>
  <c r="B259" i="6"/>
  <c r="A259" i="6"/>
  <c r="C258" i="6"/>
  <c r="B258" i="6"/>
  <c r="A258" i="6"/>
  <c r="C257" i="6"/>
  <c r="B257" i="6"/>
  <c r="A257" i="6"/>
  <c r="C256" i="6"/>
  <c r="B256" i="6"/>
  <c r="A256" i="6"/>
  <c r="C255" i="6"/>
  <c r="B255" i="6"/>
  <c r="A255" i="6"/>
  <c r="C254" i="6"/>
  <c r="B254" i="6"/>
  <c r="A254" i="6"/>
  <c r="C253" i="6"/>
  <c r="B253" i="6"/>
  <c r="A253" i="6"/>
  <c r="C252" i="6"/>
  <c r="B252" i="6"/>
  <c r="A252" i="6"/>
  <c r="I251" i="6"/>
  <c r="C251" i="6"/>
  <c r="B251" i="6"/>
  <c r="A251" i="6"/>
  <c r="C250" i="6"/>
  <c r="B250" i="6"/>
  <c r="A250" i="6"/>
  <c r="C249" i="6"/>
  <c r="B249" i="6"/>
  <c r="A249" i="6"/>
  <c r="C248" i="6"/>
  <c r="B248" i="6"/>
  <c r="A248" i="6"/>
  <c r="I247" i="6"/>
  <c r="C247" i="6"/>
  <c r="B247" i="6"/>
  <c r="A247" i="6"/>
  <c r="C246" i="6"/>
  <c r="B246" i="6"/>
  <c r="A246" i="6"/>
  <c r="C245" i="6"/>
  <c r="B245" i="6"/>
  <c r="A245" i="6"/>
  <c r="K243" i="6"/>
  <c r="L243" i="6" s="1"/>
  <c r="C243" i="6"/>
  <c r="B243" i="6"/>
  <c r="A243" i="6"/>
  <c r="C242" i="6"/>
  <c r="B242" i="6"/>
  <c r="A242" i="6"/>
  <c r="C241" i="6"/>
  <c r="B241" i="6"/>
  <c r="A241" i="6"/>
  <c r="C240" i="6"/>
  <c r="B240" i="6"/>
  <c r="A240" i="6"/>
  <c r="C239" i="6"/>
  <c r="B239" i="6"/>
  <c r="A239" i="6"/>
  <c r="C238" i="6"/>
  <c r="B238" i="6"/>
  <c r="A238" i="6"/>
  <c r="K237" i="6"/>
  <c r="L237" i="6" s="1"/>
  <c r="C237" i="6"/>
  <c r="B237" i="6"/>
  <c r="A237" i="6"/>
  <c r="C236" i="6"/>
  <c r="B236" i="6"/>
  <c r="A236" i="6"/>
  <c r="K235" i="6"/>
  <c r="L235" i="6" s="1"/>
  <c r="C235" i="6"/>
  <c r="B235" i="6"/>
  <c r="A235" i="6"/>
  <c r="C234" i="6"/>
  <c r="B234" i="6"/>
  <c r="A234" i="6"/>
  <c r="K233" i="6"/>
  <c r="L233" i="6" s="1"/>
  <c r="C233" i="6"/>
  <c r="B233" i="6"/>
  <c r="A233" i="6"/>
  <c r="C232" i="6"/>
  <c r="B232" i="6"/>
  <c r="A232" i="6"/>
  <c r="C231" i="6"/>
  <c r="B231" i="6"/>
  <c r="A231" i="6"/>
  <c r="C230" i="6"/>
  <c r="B230" i="6"/>
  <c r="A230" i="6"/>
  <c r="K229" i="6"/>
  <c r="L229" i="6" s="1"/>
  <c r="C229" i="6"/>
  <c r="B229" i="6"/>
  <c r="A229" i="6"/>
  <c r="C228" i="6"/>
  <c r="B228" i="6"/>
  <c r="A228" i="6"/>
  <c r="C227" i="6"/>
  <c r="B227" i="6"/>
  <c r="A227" i="6"/>
  <c r="C226" i="6"/>
  <c r="B226" i="6"/>
  <c r="A226" i="6"/>
  <c r="C225" i="6"/>
  <c r="B225" i="6"/>
  <c r="A225" i="6"/>
  <c r="C224" i="6"/>
  <c r="B224" i="6"/>
  <c r="A224" i="6"/>
  <c r="C223" i="6"/>
  <c r="B223" i="6"/>
  <c r="A223" i="6"/>
  <c r="C221" i="6"/>
  <c r="B221" i="6"/>
  <c r="A221" i="6"/>
  <c r="K220" i="6"/>
  <c r="L220" i="6" s="1"/>
  <c r="C220" i="6"/>
  <c r="B220" i="6"/>
  <c r="A220" i="6"/>
  <c r="C219" i="6"/>
  <c r="B219" i="6"/>
  <c r="A219" i="6"/>
  <c r="C218" i="6"/>
  <c r="B218" i="6"/>
  <c r="A218" i="6"/>
  <c r="C217" i="6"/>
  <c r="B217" i="6"/>
  <c r="A217" i="6"/>
  <c r="C216" i="6"/>
  <c r="B216" i="6"/>
  <c r="A216" i="6"/>
  <c r="C215" i="6"/>
  <c r="B215" i="6"/>
  <c r="A215" i="6"/>
  <c r="C214" i="6"/>
  <c r="B214" i="6"/>
  <c r="A214" i="6"/>
  <c r="C213" i="6"/>
  <c r="B213" i="6"/>
  <c r="A213" i="6"/>
  <c r="K212" i="6"/>
  <c r="L212" i="6" s="1"/>
  <c r="C212" i="6"/>
  <c r="B212" i="6"/>
  <c r="A212" i="6"/>
  <c r="C211" i="6"/>
  <c r="B211" i="6"/>
  <c r="A211" i="6"/>
  <c r="K210" i="6"/>
  <c r="L210" i="6" s="1"/>
  <c r="C210" i="6"/>
  <c r="B210" i="6"/>
  <c r="A210" i="6"/>
  <c r="C209" i="6"/>
  <c r="B209" i="6"/>
  <c r="A209" i="6"/>
  <c r="C208" i="6"/>
  <c r="B208" i="6"/>
  <c r="A208" i="6"/>
  <c r="C207" i="6"/>
  <c r="B207" i="6"/>
  <c r="A207" i="6"/>
  <c r="C206" i="6"/>
  <c r="B206" i="6"/>
  <c r="A206" i="6"/>
  <c r="I205" i="6"/>
  <c r="C205" i="6"/>
  <c r="B205" i="6"/>
  <c r="A205" i="6"/>
  <c r="C204" i="6"/>
  <c r="B204" i="6"/>
  <c r="A204" i="6"/>
  <c r="C203" i="6"/>
  <c r="B203" i="6"/>
  <c r="A203" i="6"/>
  <c r="I202" i="6"/>
  <c r="C202" i="6"/>
  <c r="B202" i="6"/>
  <c r="A202" i="6"/>
  <c r="C201" i="6"/>
  <c r="B201" i="6"/>
  <c r="A201" i="6"/>
  <c r="C199" i="6"/>
  <c r="B199" i="6"/>
  <c r="A199" i="6"/>
  <c r="C198" i="6"/>
  <c r="B198" i="6"/>
  <c r="A198" i="6"/>
  <c r="C197" i="6"/>
  <c r="B197" i="6"/>
  <c r="A197" i="6"/>
  <c r="C196" i="6"/>
  <c r="B196" i="6"/>
  <c r="A196" i="6"/>
  <c r="C195" i="6"/>
  <c r="B195" i="6"/>
  <c r="A195" i="6"/>
  <c r="K194" i="6"/>
  <c r="L194" i="6" s="1"/>
  <c r="C194" i="6"/>
  <c r="B194" i="6"/>
  <c r="A194" i="6"/>
  <c r="C193" i="6"/>
  <c r="B193" i="6"/>
  <c r="A193" i="6"/>
  <c r="C192" i="6"/>
  <c r="B192" i="6"/>
  <c r="A192" i="6"/>
  <c r="C191" i="6"/>
  <c r="B191" i="6"/>
  <c r="A191" i="6"/>
  <c r="K190" i="6"/>
  <c r="L190" i="6" s="1"/>
  <c r="C190" i="6"/>
  <c r="B190" i="6"/>
  <c r="A190" i="6"/>
  <c r="C189" i="6"/>
  <c r="B189" i="6"/>
  <c r="A189" i="6"/>
  <c r="K188" i="6"/>
  <c r="L188" i="6" s="1"/>
  <c r="C188" i="6"/>
  <c r="B188" i="6"/>
  <c r="A188" i="6"/>
  <c r="C187" i="6"/>
  <c r="B187" i="6"/>
  <c r="A187" i="6"/>
  <c r="C186" i="6"/>
  <c r="B186" i="6"/>
  <c r="A186" i="6"/>
  <c r="C185" i="6"/>
  <c r="B185" i="6"/>
  <c r="A185" i="6"/>
  <c r="C184" i="6"/>
  <c r="B184" i="6"/>
  <c r="A184" i="6"/>
  <c r="C183" i="6"/>
  <c r="B183" i="6"/>
  <c r="A183" i="6"/>
  <c r="K182" i="6"/>
  <c r="L182" i="6" s="1"/>
  <c r="C182" i="6"/>
  <c r="B182" i="6"/>
  <c r="A182" i="6"/>
  <c r="I181" i="6"/>
  <c r="C181" i="6"/>
  <c r="B181" i="6"/>
  <c r="A181" i="6"/>
  <c r="K180" i="6"/>
  <c r="L180" i="6" s="1"/>
  <c r="C180" i="6"/>
  <c r="B180" i="6"/>
  <c r="A180" i="6"/>
  <c r="C179" i="6"/>
  <c r="B179" i="6"/>
  <c r="A179" i="6"/>
  <c r="C177" i="6"/>
  <c r="B177" i="6"/>
  <c r="A177" i="6"/>
  <c r="C176" i="6"/>
  <c r="B176" i="6"/>
  <c r="A176" i="6"/>
  <c r="C175" i="6"/>
  <c r="B175" i="6"/>
  <c r="A175" i="6"/>
  <c r="C174" i="6"/>
  <c r="B174" i="6"/>
  <c r="A174" i="6"/>
  <c r="C173" i="6"/>
  <c r="B173" i="6"/>
  <c r="A173" i="6"/>
  <c r="C172" i="6"/>
  <c r="B172" i="6"/>
  <c r="A172" i="6"/>
  <c r="K171" i="6"/>
  <c r="L171" i="6" s="1"/>
  <c r="C171" i="6"/>
  <c r="B171" i="6"/>
  <c r="A171" i="6"/>
  <c r="C170" i="6"/>
  <c r="B170" i="6"/>
  <c r="A170" i="6"/>
  <c r="C169" i="6"/>
  <c r="B169" i="6"/>
  <c r="A169" i="6"/>
  <c r="C168" i="6"/>
  <c r="B168" i="6"/>
  <c r="A168" i="6"/>
  <c r="C167" i="6"/>
  <c r="B167" i="6"/>
  <c r="A167" i="6"/>
  <c r="C166" i="6"/>
  <c r="B166" i="6"/>
  <c r="A166" i="6"/>
  <c r="C165" i="6"/>
  <c r="B165" i="6"/>
  <c r="A165" i="6"/>
  <c r="I164" i="6"/>
  <c r="C164" i="6"/>
  <c r="B164" i="6"/>
  <c r="A164" i="6"/>
  <c r="C163" i="6"/>
  <c r="B163" i="6"/>
  <c r="A163" i="6"/>
  <c r="C162" i="6"/>
  <c r="B162" i="6"/>
  <c r="A162" i="6"/>
  <c r="C161" i="6"/>
  <c r="B161" i="6"/>
  <c r="A161" i="6"/>
  <c r="C160" i="6"/>
  <c r="B160" i="6"/>
  <c r="A160" i="6"/>
  <c r="C159" i="6"/>
  <c r="B159" i="6"/>
  <c r="A159" i="6"/>
  <c r="C158" i="6"/>
  <c r="B158" i="6"/>
  <c r="A158" i="6"/>
  <c r="C157" i="6"/>
  <c r="B157" i="6"/>
  <c r="A157" i="6"/>
  <c r="C155" i="6"/>
  <c r="B155" i="6"/>
  <c r="A155" i="6"/>
  <c r="K154" i="6"/>
  <c r="L154" i="6" s="1"/>
  <c r="C154" i="6"/>
  <c r="B154" i="6"/>
  <c r="A154" i="6"/>
  <c r="C153" i="6"/>
  <c r="B153" i="6"/>
  <c r="A153" i="6"/>
  <c r="C152" i="6"/>
  <c r="B152" i="6"/>
  <c r="A152" i="6"/>
  <c r="C151" i="6"/>
  <c r="B151" i="6"/>
  <c r="A151" i="6"/>
  <c r="C150" i="6"/>
  <c r="B150" i="6"/>
  <c r="A150" i="6"/>
  <c r="C149" i="6"/>
  <c r="B149" i="6"/>
  <c r="A149" i="6"/>
  <c r="C148" i="6"/>
  <c r="B148" i="6"/>
  <c r="A148" i="6"/>
  <c r="C147" i="6"/>
  <c r="B147" i="6"/>
  <c r="A147" i="6"/>
  <c r="K146" i="6"/>
  <c r="L146" i="6" s="1"/>
  <c r="C146" i="6"/>
  <c r="B146" i="6"/>
  <c r="A146" i="6"/>
  <c r="C145" i="6"/>
  <c r="B145" i="6"/>
  <c r="A145" i="6"/>
  <c r="C144" i="6"/>
  <c r="B144" i="6"/>
  <c r="A144" i="6"/>
  <c r="C143" i="6"/>
  <c r="B143" i="6"/>
  <c r="A143" i="6"/>
  <c r="K142" i="6"/>
  <c r="L142" i="6" s="1"/>
  <c r="C142" i="6"/>
  <c r="B142" i="6"/>
  <c r="A142" i="6"/>
  <c r="I141" i="6"/>
  <c r="C141" i="6"/>
  <c r="B141" i="6"/>
  <c r="A141" i="6"/>
  <c r="C140" i="6"/>
  <c r="B140" i="6"/>
  <c r="A140" i="6"/>
  <c r="C139" i="6"/>
  <c r="B139" i="6"/>
  <c r="A139" i="6"/>
  <c r="C138" i="6"/>
  <c r="B138" i="6"/>
  <c r="A138" i="6"/>
  <c r="C137" i="6"/>
  <c r="B137" i="6"/>
  <c r="A137" i="6"/>
  <c r="C136" i="6"/>
  <c r="B136" i="6"/>
  <c r="A136" i="6"/>
  <c r="K135" i="6"/>
  <c r="L135" i="6" s="1"/>
  <c r="I135" i="6"/>
  <c r="C135" i="6"/>
  <c r="B135" i="6"/>
  <c r="A135" i="6"/>
  <c r="C133" i="6"/>
  <c r="B133" i="6"/>
  <c r="A133" i="6"/>
  <c r="C132" i="6"/>
  <c r="B132" i="6"/>
  <c r="A132" i="6"/>
  <c r="C131" i="6"/>
  <c r="B131" i="6"/>
  <c r="A131" i="6"/>
  <c r="C130" i="6"/>
  <c r="B130" i="6"/>
  <c r="A130" i="6"/>
  <c r="C129" i="6"/>
  <c r="B129" i="6"/>
  <c r="A129" i="6"/>
  <c r="K128" i="6"/>
  <c r="L128" i="6" s="1"/>
  <c r="C128" i="6"/>
  <c r="B128" i="6"/>
  <c r="A128" i="6"/>
  <c r="C127" i="6"/>
  <c r="B127" i="6"/>
  <c r="A127" i="6"/>
  <c r="C126" i="6"/>
  <c r="B126" i="6"/>
  <c r="A126" i="6"/>
  <c r="K125" i="6"/>
  <c r="L125" i="6" s="1"/>
  <c r="C125" i="6"/>
  <c r="B125" i="6"/>
  <c r="A125" i="6"/>
  <c r="C124" i="6"/>
  <c r="B124" i="6"/>
  <c r="A124" i="6"/>
  <c r="C123" i="6"/>
  <c r="B123" i="6"/>
  <c r="A123" i="6"/>
  <c r="C122" i="6"/>
  <c r="B122" i="6"/>
  <c r="A122" i="6"/>
  <c r="C121" i="6"/>
  <c r="B121" i="6"/>
  <c r="A121" i="6"/>
  <c r="I120" i="6"/>
  <c r="C120" i="6"/>
  <c r="B120" i="6"/>
  <c r="A120" i="6"/>
  <c r="C119" i="6"/>
  <c r="B119" i="6"/>
  <c r="A119" i="6"/>
  <c r="I118" i="6"/>
  <c r="C118" i="6"/>
  <c r="B118" i="6"/>
  <c r="A118" i="6"/>
  <c r="K117" i="6"/>
  <c r="L117" i="6" s="1"/>
  <c r="C117" i="6"/>
  <c r="B117" i="6"/>
  <c r="A117" i="6"/>
  <c r="C116" i="6"/>
  <c r="B116" i="6"/>
  <c r="A116" i="6"/>
  <c r="C115" i="6"/>
  <c r="B115" i="6"/>
  <c r="A115" i="6"/>
  <c r="C114" i="6"/>
  <c r="B114" i="6"/>
  <c r="A114" i="6"/>
  <c r="I113" i="6"/>
  <c r="C113" i="6"/>
  <c r="B113" i="6"/>
  <c r="A113" i="6"/>
  <c r="C111" i="6"/>
  <c r="B111" i="6"/>
  <c r="A111" i="6"/>
  <c r="C110" i="6"/>
  <c r="B110" i="6"/>
  <c r="A110" i="6"/>
  <c r="C109" i="6"/>
  <c r="B109" i="6"/>
  <c r="A109" i="6"/>
  <c r="C108" i="6"/>
  <c r="B108" i="6"/>
  <c r="A108" i="6"/>
  <c r="C107" i="6"/>
  <c r="B107" i="6"/>
  <c r="A107" i="6"/>
  <c r="C106" i="6"/>
  <c r="B106" i="6"/>
  <c r="A106" i="6"/>
  <c r="K105" i="6"/>
  <c r="L105" i="6" s="1"/>
  <c r="C105" i="6"/>
  <c r="B105" i="6"/>
  <c r="A105" i="6"/>
  <c r="C104" i="6"/>
  <c r="B104" i="6"/>
  <c r="A104" i="6"/>
  <c r="C103" i="6"/>
  <c r="B103" i="6"/>
  <c r="A103" i="6"/>
  <c r="C102" i="6"/>
  <c r="B102" i="6"/>
  <c r="A102" i="6"/>
  <c r="C101" i="6"/>
  <c r="B101" i="6"/>
  <c r="A101" i="6"/>
  <c r="C100" i="6"/>
  <c r="B100" i="6"/>
  <c r="A100" i="6"/>
  <c r="K55" i="6"/>
  <c r="L55" i="6" s="1"/>
  <c r="C99" i="6"/>
  <c r="B99" i="6"/>
  <c r="A99" i="6"/>
  <c r="C98" i="6"/>
  <c r="B98" i="6"/>
  <c r="A98" i="6"/>
  <c r="I97" i="6"/>
  <c r="C97" i="6"/>
  <c r="B97" i="6"/>
  <c r="A97" i="6"/>
  <c r="C96" i="6"/>
  <c r="B96" i="6"/>
  <c r="A96" i="6"/>
  <c r="I95" i="6"/>
  <c r="C95" i="6"/>
  <c r="B95" i="6"/>
  <c r="A95" i="6"/>
  <c r="I94" i="6"/>
  <c r="C94" i="6"/>
  <c r="B94" i="6"/>
  <c r="A94" i="6"/>
  <c r="C93" i="6"/>
  <c r="B93" i="6"/>
  <c r="A93" i="6"/>
  <c r="C92" i="6"/>
  <c r="B92" i="6"/>
  <c r="A92" i="6"/>
  <c r="C91" i="6"/>
  <c r="B91" i="6"/>
  <c r="A91" i="6"/>
  <c r="C89" i="6"/>
  <c r="B89" i="6"/>
  <c r="A89" i="6"/>
  <c r="C88" i="6"/>
  <c r="B88" i="6"/>
  <c r="A88" i="6"/>
  <c r="C87" i="6"/>
  <c r="B87" i="6"/>
  <c r="A87" i="6"/>
  <c r="C86" i="6"/>
  <c r="B86" i="6"/>
  <c r="A86" i="6"/>
  <c r="C85" i="6"/>
  <c r="B85" i="6"/>
  <c r="A85" i="6"/>
  <c r="C84" i="6"/>
  <c r="B84" i="6"/>
  <c r="A84" i="6"/>
  <c r="C83" i="6"/>
  <c r="B83" i="6"/>
  <c r="A83" i="6"/>
  <c r="K82" i="6"/>
  <c r="L82" i="6" s="1"/>
  <c r="C82" i="6"/>
  <c r="B82" i="6"/>
  <c r="A82" i="6"/>
  <c r="C81" i="6"/>
  <c r="B81" i="6"/>
  <c r="A81" i="6"/>
  <c r="C80" i="6"/>
  <c r="B80" i="6"/>
  <c r="A80" i="6"/>
  <c r="C79" i="6"/>
  <c r="B79" i="6"/>
  <c r="A79" i="6"/>
  <c r="C78" i="6"/>
  <c r="B78" i="6"/>
  <c r="A78" i="6"/>
  <c r="C77" i="6"/>
  <c r="B77" i="6"/>
  <c r="A77" i="6"/>
  <c r="C76" i="6"/>
  <c r="B76" i="6"/>
  <c r="A76" i="6"/>
  <c r="C75" i="6"/>
  <c r="B75" i="6"/>
  <c r="A75" i="6"/>
  <c r="C74" i="6"/>
  <c r="B74" i="6"/>
  <c r="A74" i="6"/>
  <c r="I73" i="6"/>
  <c r="C73" i="6"/>
  <c r="B73" i="6"/>
  <c r="A73" i="6"/>
  <c r="C72" i="6"/>
  <c r="B72" i="6"/>
  <c r="A72" i="6"/>
  <c r="C71" i="6"/>
  <c r="B71" i="6"/>
  <c r="A71" i="6"/>
  <c r="I70" i="6"/>
  <c r="C70" i="6"/>
  <c r="B70" i="6"/>
  <c r="A70" i="6"/>
  <c r="C69" i="6"/>
  <c r="B69" i="6"/>
  <c r="A69" i="6"/>
  <c r="C67" i="6"/>
  <c r="B67" i="6"/>
  <c r="A67" i="6"/>
  <c r="C66" i="6"/>
  <c r="B66" i="6"/>
  <c r="A66" i="6"/>
  <c r="C65" i="6"/>
  <c r="B65" i="6"/>
  <c r="A65" i="6"/>
  <c r="C64" i="6"/>
  <c r="B64" i="6"/>
  <c r="A64" i="6"/>
  <c r="C63" i="6"/>
  <c r="B63" i="6"/>
  <c r="A63" i="6"/>
  <c r="C62" i="6"/>
  <c r="B62" i="6"/>
  <c r="A62" i="6"/>
  <c r="C61" i="6"/>
  <c r="B61" i="6"/>
  <c r="A61" i="6"/>
  <c r="C60" i="6"/>
  <c r="B60" i="6"/>
  <c r="A60" i="6"/>
  <c r="C59" i="6"/>
  <c r="B59" i="6"/>
  <c r="A59" i="6"/>
  <c r="C58" i="6"/>
  <c r="B58" i="6"/>
  <c r="A58" i="6"/>
  <c r="C57" i="6"/>
  <c r="B57" i="6"/>
  <c r="A57" i="6"/>
  <c r="C56" i="6"/>
  <c r="B56" i="6"/>
  <c r="A56" i="6"/>
  <c r="C55" i="6"/>
  <c r="B55" i="6"/>
  <c r="A55" i="6"/>
  <c r="C54" i="6"/>
  <c r="B54" i="6"/>
  <c r="A54" i="6"/>
  <c r="C53" i="6"/>
  <c r="B53" i="6"/>
  <c r="A53" i="6"/>
  <c r="C52" i="6"/>
  <c r="B52" i="6"/>
  <c r="A52" i="6"/>
  <c r="C51" i="6"/>
  <c r="B51" i="6"/>
  <c r="A51" i="6"/>
  <c r="C50" i="6"/>
  <c r="B50" i="6"/>
  <c r="A50" i="6"/>
  <c r="C49" i="6"/>
  <c r="B49" i="6"/>
  <c r="A49" i="6"/>
  <c r="C48" i="6"/>
  <c r="B48" i="6"/>
  <c r="A48" i="6"/>
  <c r="C47" i="6"/>
  <c r="B47" i="6"/>
  <c r="A47" i="6"/>
  <c r="C45" i="6"/>
  <c r="B45" i="6"/>
  <c r="A45" i="6"/>
  <c r="C44" i="6"/>
  <c r="B44" i="6"/>
  <c r="A44" i="6"/>
  <c r="C43" i="6"/>
  <c r="B43" i="6"/>
  <c r="A43" i="6"/>
  <c r="C42" i="6"/>
  <c r="B42" i="6"/>
  <c r="A42" i="6"/>
  <c r="C41" i="6"/>
  <c r="B41" i="6"/>
  <c r="A41" i="6"/>
  <c r="C40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C32" i="6"/>
  <c r="B32" i="6"/>
  <c r="A32" i="6"/>
  <c r="C31" i="6"/>
  <c r="B31" i="6"/>
  <c r="A31" i="6"/>
  <c r="C30" i="6"/>
  <c r="B30" i="6"/>
  <c r="A30" i="6"/>
  <c r="I29" i="6"/>
  <c r="C29" i="6"/>
  <c r="B29" i="6"/>
  <c r="A29" i="6"/>
  <c r="I28" i="6"/>
  <c r="C28" i="6"/>
  <c r="B28" i="6"/>
  <c r="A28" i="6"/>
  <c r="C27" i="6"/>
  <c r="B27" i="6"/>
  <c r="A27" i="6"/>
  <c r="C26" i="6"/>
  <c r="B26" i="6"/>
  <c r="A26" i="6"/>
  <c r="C25" i="6"/>
  <c r="B25" i="6"/>
  <c r="A25" i="6"/>
  <c r="C23" i="6"/>
  <c r="B23" i="6"/>
  <c r="A23" i="6"/>
  <c r="C22" i="6"/>
  <c r="B22" i="6"/>
  <c r="A22" i="6"/>
  <c r="K21" i="6"/>
  <c r="L21" i="6" s="1"/>
  <c r="C21" i="6"/>
  <c r="B21" i="6"/>
  <c r="A21" i="6"/>
  <c r="C20" i="6"/>
  <c r="B20" i="6"/>
  <c r="A20" i="6"/>
  <c r="K19" i="6"/>
  <c r="L19" i="6" s="1"/>
  <c r="C19" i="6"/>
  <c r="B19" i="6"/>
  <c r="A19" i="6"/>
  <c r="C18" i="6"/>
  <c r="B18" i="6"/>
  <c r="A18" i="6"/>
  <c r="K17" i="6"/>
  <c r="L17" i="6" s="1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C10" i="6"/>
  <c r="B10" i="6"/>
  <c r="A10" i="6"/>
  <c r="I9" i="6"/>
  <c r="C9" i="6"/>
  <c r="B9" i="6"/>
  <c r="A9" i="6"/>
  <c r="C8" i="6"/>
  <c r="B8" i="6"/>
  <c r="A8" i="6"/>
  <c r="I7" i="6"/>
  <c r="C7" i="6"/>
  <c r="B7" i="6"/>
  <c r="A7" i="6"/>
  <c r="C6" i="6"/>
  <c r="B6" i="6"/>
  <c r="A6" i="6"/>
  <c r="I5" i="6"/>
  <c r="C5" i="6"/>
  <c r="B5" i="6"/>
  <c r="A5" i="6"/>
  <c r="I4" i="6"/>
  <c r="C4" i="6"/>
  <c r="B4" i="6"/>
  <c r="A4" i="6"/>
  <c r="K3" i="6"/>
  <c r="L3" i="6" s="1"/>
  <c r="C3" i="6"/>
  <c r="B3" i="6"/>
  <c r="A3" i="6"/>
  <c r="C1" i="6"/>
  <c r="B1" i="6"/>
  <c r="A1" i="6"/>
  <c r="K251" i="6" l="1"/>
  <c r="L251" i="6" s="1"/>
  <c r="K225" i="6"/>
  <c r="L225" i="6" s="1"/>
  <c r="K274" i="6"/>
  <c r="L274" i="6" s="1"/>
  <c r="K203" i="6"/>
  <c r="L203" i="6" s="1"/>
  <c r="K312" i="6"/>
  <c r="L312" i="6" s="1"/>
  <c r="K202" i="6"/>
  <c r="L202" i="6" s="1"/>
  <c r="K318" i="6"/>
  <c r="L318" i="6" s="1"/>
  <c r="K227" i="6"/>
  <c r="L227" i="6" s="1"/>
  <c r="K289" i="6"/>
  <c r="L289" i="6" s="1"/>
  <c r="K206" i="6"/>
  <c r="L206" i="6" s="1"/>
  <c r="K223" i="6"/>
  <c r="L223" i="6" s="1"/>
  <c r="K157" i="6"/>
  <c r="L157" i="6" s="1"/>
  <c r="K163" i="6"/>
  <c r="L163" i="6" s="1"/>
  <c r="I27" i="6"/>
  <c r="K31" i="6"/>
  <c r="L31" i="6" s="1"/>
  <c r="K54" i="6"/>
  <c r="L54" i="6" s="1"/>
  <c r="K78" i="6"/>
  <c r="L78" i="6" s="1"/>
  <c r="K97" i="6"/>
  <c r="L97" i="6" s="1"/>
  <c r="K173" i="6"/>
  <c r="L173" i="6" s="1"/>
  <c r="K198" i="6"/>
  <c r="L198" i="6" s="1"/>
  <c r="K191" i="6"/>
  <c r="L191" i="6" s="1"/>
  <c r="I32" i="6"/>
  <c r="K137" i="6"/>
  <c r="L137" i="6" s="1"/>
  <c r="K183" i="6"/>
  <c r="L183" i="6" s="1"/>
  <c r="I53" i="6"/>
  <c r="K165" i="6"/>
  <c r="L165" i="6" s="1"/>
  <c r="K99" i="6"/>
  <c r="L99" i="6" s="1"/>
  <c r="K127" i="6"/>
  <c r="L127" i="6" s="1"/>
  <c r="K158" i="6"/>
  <c r="L158" i="6" s="1"/>
  <c r="K71" i="6"/>
  <c r="L71" i="6" s="1"/>
  <c r="I50" i="6"/>
  <c r="I93" i="6"/>
  <c r="I98" i="6"/>
  <c r="K41" i="6"/>
  <c r="L41" i="6" s="1"/>
  <c r="K174" i="6"/>
  <c r="L174" i="6" s="1"/>
  <c r="K70" i="6"/>
  <c r="L70" i="6" s="1"/>
  <c r="K111" i="6"/>
  <c r="L111" i="6" s="1"/>
  <c r="K33" i="6"/>
  <c r="L33" i="6" s="1"/>
  <c r="I49" i="6"/>
  <c r="K84" i="6"/>
  <c r="L84" i="6" s="1"/>
  <c r="I51" i="6"/>
  <c r="K64" i="6"/>
  <c r="L64" i="6" s="1"/>
  <c r="I26" i="6"/>
  <c r="K57" i="6"/>
  <c r="L57" i="6" s="1"/>
  <c r="K297" i="6"/>
  <c r="L297" i="6" s="1"/>
  <c r="K316" i="6"/>
  <c r="L316" i="6" s="1"/>
  <c r="I316" i="6"/>
  <c r="K299" i="6"/>
  <c r="L299" i="6" s="1"/>
  <c r="I314" i="6"/>
  <c r="K314" i="6"/>
  <c r="L314" i="6" s="1"/>
  <c r="K231" i="6"/>
  <c r="L231" i="6" s="1"/>
  <c r="I249" i="6"/>
  <c r="I274" i="6"/>
  <c r="K205" i="6"/>
  <c r="L205" i="6" s="1"/>
  <c r="K216" i="6"/>
  <c r="L216" i="6" s="1"/>
  <c r="K280" i="6"/>
  <c r="L280" i="6" s="1"/>
  <c r="K293" i="6"/>
  <c r="L293" i="6" s="1"/>
  <c r="K303" i="6"/>
  <c r="L303" i="6" s="1"/>
  <c r="I8" i="6"/>
  <c r="K18" i="6"/>
  <c r="L18" i="6" s="1"/>
  <c r="K29" i="6"/>
  <c r="L29" i="6" s="1"/>
  <c r="I30" i="6"/>
  <c r="K49" i="6"/>
  <c r="L49" i="6" s="1"/>
  <c r="K60" i="6"/>
  <c r="L60" i="6" s="1"/>
  <c r="K62" i="6"/>
  <c r="L62" i="6" s="1"/>
  <c r="I75" i="6"/>
  <c r="K79" i="6"/>
  <c r="L79" i="6" s="1"/>
  <c r="I96" i="6"/>
  <c r="K101" i="6"/>
  <c r="L101" i="6" s="1"/>
  <c r="K322" i="6"/>
  <c r="L322" i="6" s="1"/>
  <c r="K88" i="6"/>
  <c r="L88" i="6" s="1"/>
  <c r="I91" i="6"/>
  <c r="I6" i="6"/>
  <c r="K16" i="6"/>
  <c r="L16" i="6" s="1"/>
  <c r="K34" i="6"/>
  <c r="L34" i="6" s="1"/>
  <c r="K40" i="6"/>
  <c r="L40" i="6" s="1"/>
  <c r="K42" i="6"/>
  <c r="L42" i="6" s="1"/>
  <c r="I71" i="6"/>
  <c r="K86" i="6"/>
  <c r="L86" i="6" s="1"/>
  <c r="I92" i="6"/>
  <c r="K103" i="6"/>
  <c r="L103" i="6" s="1"/>
  <c r="I54" i="6"/>
  <c r="K59" i="6"/>
  <c r="L59" i="6" s="1"/>
  <c r="I25" i="6"/>
  <c r="K28" i="6"/>
  <c r="L28" i="6" s="1"/>
  <c r="K39" i="6"/>
  <c r="L39" i="6" s="1"/>
  <c r="K52" i="6"/>
  <c r="L52" i="6" s="1"/>
  <c r="K76" i="6"/>
  <c r="L76" i="6" s="1"/>
  <c r="K26" i="6"/>
  <c r="L26" i="6" s="1"/>
  <c r="K6" i="6"/>
  <c r="L6" i="6" s="1"/>
  <c r="K47" i="6"/>
  <c r="L47" i="6" s="1"/>
  <c r="K23" i="6"/>
  <c r="L23" i="6" s="1"/>
  <c r="K38" i="6"/>
  <c r="L38" i="6" s="1"/>
  <c r="K56" i="6"/>
  <c r="L56" i="6" s="1"/>
  <c r="K58" i="6"/>
  <c r="L58" i="6" s="1"/>
  <c r="K63" i="6"/>
  <c r="L63" i="6" s="1"/>
  <c r="K74" i="6"/>
  <c r="L74" i="6" s="1"/>
  <c r="K109" i="6"/>
  <c r="L109" i="6" s="1"/>
  <c r="K305" i="6"/>
  <c r="L305" i="6" s="1"/>
  <c r="K37" i="6"/>
  <c r="L37" i="6" s="1"/>
  <c r="K43" i="6"/>
  <c r="L43" i="6" s="1"/>
  <c r="K45" i="6"/>
  <c r="L45" i="6" s="1"/>
  <c r="K69" i="6"/>
  <c r="L69" i="6" s="1"/>
  <c r="K15" i="6"/>
  <c r="L15" i="6" s="1"/>
  <c r="I10" i="6"/>
  <c r="K35" i="6"/>
  <c r="L35" i="6" s="1"/>
  <c r="K51" i="6"/>
  <c r="L51" i="6" s="1"/>
  <c r="K72" i="6"/>
  <c r="L72" i="6" s="1"/>
  <c r="K107" i="6"/>
  <c r="L107" i="6" s="1"/>
  <c r="K204" i="6"/>
  <c r="L204" i="6" s="1"/>
  <c r="I204" i="6"/>
  <c r="K113" i="6"/>
  <c r="L113" i="6" s="1"/>
  <c r="I116" i="6"/>
  <c r="K138" i="6"/>
  <c r="L138" i="6" s="1"/>
  <c r="K150" i="6"/>
  <c r="L150" i="6" s="1"/>
  <c r="K159" i="6"/>
  <c r="L159" i="6" s="1"/>
  <c r="K167" i="6"/>
  <c r="L167" i="6" s="1"/>
  <c r="K175" i="6"/>
  <c r="L175" i="6" s="1"/>
  <c r="K184" i="6"/>
  <c r="L184" i="6" s="1"/>
  <c r="K192" i="6"/>
  <c r="L192" i="6" s="1"/>
  <c r="K214" i="6"/>
  <c r="L214" i="6" s="1"/>
  <c r="K295" i="6"/>
  <c r="L295" i="6" s="1"/>
  <c r="K309" i="6"/>
  <c r="L309" i="6" s="1"/>
  <c r="I312" i="6"/>
  <c r="K114" i="6"/>
  <c r="L114" i="6" s="1"/>
  <c r="K120" i="6"/>
  <c r="L120" i="6" s="1"/>
  <c r="K145" i="6"/>
  <c r="L145" i="6" s="1"/>
  <c r="K155" i="6"/>
  <c r="L155" i="6" s="1"/>
  <c r="I162" i="6"/>
  <c r="K164" i="6"/>
  <c r="L164" i="6" s="1"/>
  <c r="K172" i="6"/>
  <c r="L172" i="6" s="1"/>
  <c r="I179" i="6"/>
  <c r="K181" i="6"/>
  <c r="L181" i="6" s="1"/>
  <c r="K189" i="6"/>
  <c r="L189" i="6" s="1"/>
  <c r="K199" i="6"/>
  <c r="L199" i="6" s="1"/>
  <c r="I207" i="6"/>
  <c r="K249" i="6"/>
  <c r="L249" i="6" s="1"/>
  <c r="K257" i="6"/>
  <c r="L257" i="6" s="1"/>
  <c r="K265" i="6"/>
  <c r="L265" i="6" s="1"/>
  <c r="K278" i="6"/>
  <c r="L278" i="6" s="1"/>
  <c r="K119" i="6"/>
  <c r="L119" i="6" s="1"/>
  <c r="I137" i="6"/>
  <c r="I139" i="6"/>
  <c r="K143" i="6"/>
  <c r="L143" i="6" s="1"/>
  <c r="K153" i="6"/>
  <c r="L153" i="6" s="1"/>
  <c r="I160" i="6"/>
  <c r="K162" i="6"/>
  <c r="L162" i="6" s="1"/>
  <c r="K170" i="6"/>
  <c r="L170" i="6" s="1"/>
  <c r="K179" i="6"/>
  <c r="L179" i="6" s="1"/>
  <c r="I185" i="6"/>
  <c r="K187" i="6"/>
  <c r="L187" i="6" s="1"/>
  <c r="K197" i="6"/>
  <c r="L197" i="6" s="1"/>
  <c r="K207" i="6"/>
  <c r="L207" i="6" s="1"/>
  <c r="K247" i="6"/>
  <c r="L247" i="6" s="1"/>
  <c r="K255" i="6"/>
  <c r="L255" i="6" s="1"/>
  <c r="K263" i="6"/>
  <c r="L263" i="6" s="1"/>
  <c r="K272" i="6"/>
  <c r="L272" i="6" s="1"/>
  <c r="K129" i="6"/>
  <c r="L129" i="6" s="1"/>
  <c r="K141" i="6"/>
  <c r="L141" i="6" s="1"/>
  <c r="K195" i="6"/>
  <c r="L195" i="6" s="1"/>
  <c r="K209" i="6"/>
  <c r="L209" i="6" s="1"/>
  <c r="I245" i="6"/>
  <c r="I270" i="6"/>
  <c r="I291" i="6"/>
  <c r="I115" i="6"/>
  <c r="K121" i="6"/>
  <c r="L121" i="6" s="1"/>
  <c r="K139" i="6"/>
  <c r="L139" i="6" s="1"/>
  <c r="K151" i="6"/>
  <c r="L151" i="6" s="1"/>
  <c r="I158" i="6"/>
  <c r="K160" i="6"/>
  <c r="L160" i="6" s="1"/>
  <c r="K168" i="6"/>
  <c r="L168" i="6" s="1"/>
  <c r="K176" i="6"/>
  <c r="L176" i="6" s="1"/>
  <c r="I183" i="6"/>
  <c r="K185" i="6"/>
  <c r="L185" i="6" s="1"/>
  <c r="K193" i="6"/>
  <c r="L193" i="6" s="1"/>
  <c r="K245" i="6"/>
  <c r="L245" i="6" s="1"/>
  <c r="K253" i="6"/>
  <c r="L253" i="6" s="1"/>
  <c r="K261" i="6"/>
  <c r="L261" i="6" s="1"/>
  <c r="K270" i="6"/>
  <c r="L270" i="6" s="1"/>
  <c r="K149" i="6"/>
  <c r="L149" i="6" s="1"/>
  <c r="K152" i="6"/>
  <c r="L152" i="6" s="1"/>
  <c r="K161" i="6"/>
  <c r="L161" i="6" s="1"/>
  <c r="K169" i="6"/>
  <c r="L169" i="6" s="1"/>
  <c r="K177" i="6"/>
  <c r="L177" i="6" s="1"/>
  <c r="K186" i="6"/>
  <c r="L186" i="6" s="1"/>
  <c r="K196" i="6"/>
  <c r="L196" i="6" s="1"/>
  <c r="K239" i="6"/>
  <c r="L239" i="6" s="1"/>
  <c r="K241" i="6"/>
  <c r="L241" i="6" s="1"/>
  <c r="I268" i="6"/>
  <c r="K115" i="6"/>
  <c r="L115" i="6" s="1"/>
  <c r="K147" i="6"/>
  <c r="L147" i="6" s="1"/>
  <c r="K166" i="6"/>
  <c r="L166" i="6" s="1"/>
  <c r="K259" i="6"/>
  <c r="L259" i="6" s="1"/>
  <c r="K268" i="6"/>
  <c r="L268" i="6" s="1"/>
  <c r="K5" i="6"/>
  <c r="L5" i="6" s="1"/>
  <c r="K7" i="6"/>
  <c r="L7" i="6" s="1"/>
  <c r="K9" i="6"/>
  <c r="L9" i="6" s="1"/>
  <c r="K11" i="6"/>
  <c r="L11" i="6" s="1"/>
  <c r="K13" i="6"/>
  <c r="L13" i="6" s="1"/>
  <c r="K66" i="6"/>
  <c r="L66" i="6" s="1"/>
  <c r="K67" i="6"/>
  <c r="L67" i="6" s="1"/>
  <c r="K80" i="6"/>
  <c r="L80" i="6" s="1"/>
  <c r="K95" i="6"/>
  <c r="L95" i="6" s="1"/>
  <c r="K81" i="6"/>
  <c r="L81" i="6" s="1"/>
  <c r="K91" i="6"/>
  <c r="L91" i="6" s="1"/>
  <c r="K12" i="6"/>
  <c r="L12" i="6" s="1"/>
  <c r="K14" i="6"/>
  <c r="L14" i="6" s="1"/>
  <c r="K20" i="6"/>
  <c r="L20" i="6" s="1"/>
  <c r="K22" i="6"/>
  <c r="L22" i="6" s="1"/>
  <c r="I72" i="6"/>
  <c r="K73" i="6"/>
  <c r="L73" i="6" s="1"/>
  <c r="K4" i="6"/>
  <c r="L4" i="6" s="1"/>
  <c r="K8" i="6"/>
  <c r="L8" i="6" s="1"/>
  <c r="K10" i="6"/>
  <c r="L10" i="6" s="1"/>
  <c r="K61" i="6"/>
  <c r="L61" i="6" s="1"/>
  <c r="I74" i="6"/>
  <c r="K75" i="6"/>
  <c r="L75" i="6" s="1"/>
  <c r="I76" i="6"/>
  <c r="K77" i="6"/>
  <c r="L77" i="6" s="1"/>
  <c r="K93" i="6"/>
  <c r="L93" i="6" s="1"/>
  <c r="K65" i="6"/>
  <c r="L65" i="6" s="1"/>
  <c r="K83" i="6"/>
  <c r="L83" i="6" s="1"/>
  <c r="K87" i="6"/>
  <c r="L87" i="6" s="1"/>
  <c r="K89" i="6"/>
  <c r="L89" i="6" s="1"/>
  <c r="K92" i="6"/>
  <c r="L92" i="6" s="1"/>
  <c r="K96" i="6"/>
  <c r="L96" i="6" s="1"/>
  <c r="K98" i="6"/>
  <c r="L98" i="6" s="1"/>
  <c r="K100" i="6"/>
  <c r="L100" i="6" s="1"/>
  <c r="K102" i="6"/>
  <c r="L102" i="6" s="1"/>
  <c r="K104" i="6"/>
  <c r="L104" i="6" s="1"/>
  <c r="K106" i="6"/>
  <c r="L106" i="6" s="1"/>
  <c r="K108" i="6"/>
  <c r="L108" i="6" s="1"/>
  <c r="K110" i="6"/>
  <c r="L110" i="6" s="1"/>
  <c r="I114" i="6"/>
  <c r="K118" i="6"/>
  <c r="L118" i="6" s="1"/>
  <c r="K126" i="6"/>
  <c r="L126" i="6" s="1"/>
  <c r="K140" i="6"/>
  <c r="L140" i="6" s="1"/>
  <c r="K148" i="6"/>
  <c r="L148" i="6" s="1"/>
  <c r="K136" i="6"/>
  <c r="L136" i="6" s="1"/>
  <c r="I136" i="6"/>
  <c r="I117" i="6"/>
  <c r="K122" i="6"/>
  <c r="L122" i="6" s="1"/>
  <c r="K130" i="6"/>
  <c r="L130" i="6" s="1"/>
  <c r="K133" i="6"/>
  <c r="L133" i="6" s="1"/>
  <c r="K123" i="6"/>
  <c r="L123" i="6" s="1"/>
  <c r="K131" i="6"/>
  <c r="L131" i="6" s="1"/>
  <c r="K144" i="6"/>
  <c r="L144" i="6" s="1"/>
  <c r="K116" i="6"/>
  <c r="L116" i="6" s="1"/>
  <c r="I119" i="6"/>
  <c r="K124" i="6"/>
  <c r="L124" i="6" s="1"/>
  <c r="K132" i="6"/>
  <c r="L132" i="6" s="1"/>
  <c r="K306" i="6"/>
  <c r="L306" i="6" s="1"/>
  <c r="K323" i="6"/>
  <c r="L323" i="6" s="1"/>
  <c r="I138" i="6"/>
  <c r="I140" i="6"/>
  <c r="I142" i="6"/>
  <c r="I157" i="6"/>
  <c r="I159" i="6"/>
  <c r="I161" i="6"/>
  <c r="I163" i="6"/>
  <c r="I180" i="6"/>
  <c r="I182" i="6"/>
  <c r="I184" i="6"/>
  <c r="I186" i="6"/>
  <c r="K208" i="6"/>
  <c r="L208" i="6" s="1"/>
  <c r="K201" i="6"/>
  <c r="L201" i="6" s="1"/>
  <c r="K218" i="6"/>
  <c r="L218" i="6" s="1"/>
  <c r="K217" i="6"/>
  <c r="L217" i="6" s="1"/>
  <c r="K224" i="6"/>
  <c r="L224" i="6" s="1"/>
  <c r="I224" i="6"/>
  <c r="K228" i="6"/>
  <c r="L228" i="6" s="1"/>
  <c r="I228" i="6"/>
  <c r="K232" i="6"/>
  <c r="L232" i="6" s="1"/>
  <c r="K236" i="6"/>
  <c r="L236" i="6" s="1"/>
  <c r="K240" i="6"/>
  <c r="L240" i="6" s="1"/>
  <c r="K215" i="6"/>
  <c r="L215" i="6" s="1"/>
  <c r="I223" i="6"/>
  <c r="I227" i="6"/>
  <c r="K242" i="6"/>
  <c r="L242" i="6" s="1"/>
  <c r="I201" i="6"/>
  <c r="I203" i="6"/>
  <c r="K213" i="6"/>
  <c r="L213" i="6" s="1"/>
  <c r="K221" i="6"/>
  <c r="L221" i="6" s="1"/>
  <c r="K226" i="6"/>
  <c r="L226" i="6" s="1"/>
  <c r="I226" i="6"/>
  <c r="K230" i="6"/>
  <c r="L230" i="6" s="1"/>
  <c r="I230" i="6"/>
  <c r="K234" i="6"/>
  <c r="L234" i="6" s="1"/>
  <c r="K238" i="6"/>
  <c r="L238" i="6" s="1"/>
  <c r="K211" i="6"/>
  <c r="L211" i="6" s="1"/>
  <c r="K219" i="6"/>
  <c r="L219" i="6" s="1"/>
  <c r="I225" i="6"/>
  <c r="I229" i="6"/>
  <c r="I206" i="6"/>
  <c r="I208" i="6"/>
  <c r="K246" i="6"/>
  <c r="L246" i="6" s="1"/>
  <c r="K248" i="6"/>
  <c r="L248" i="6" s="1"/>
  <c r="K250" i="6"/>
  <c r="L250" i="6" s="1"/>
  <c r="K252" i="6"/>
  <c r="L252" i="6" s="1"/>
  <c r="K254" i="6"/>
  <c r="L254" i="6" s="1"/>
  <c r="K256" i="6"/>
  <c r="L256" i="6" s="1"/>
  <c r="K258" i="6"/>
  <c r="L258" i="6" s="1"/>
  <c r="K260" i="6"/>
  <c r="L260" i="6" s="1"/>
  <c r="K262" i="6"/>
  <c r="L262" i="6" s="1"/>
  <c r="K264" i="6"/>
  <c r="L264" i="6" s="1"/>
  <c r="K267" i="6"/>
  <c r="L267" i="6" s="1"/>
  <c r="K269" i="6"/>
  <c r="L269" i="6" s="1"/>
  <c r="K271" i="6"/>
  <c r="L271" i="6" s="1"/>
  <c r="K285" i="6"/>
  <c r="L285" i="6" s="1"/>
  <c r="I246" i="6"/>
  <c r="I248" i="6"/>
  <c r="I250" i="6"/>
  <c r="I252" i="6"/>
  <c r="I267" i="6"/>
  <c r="I269" i="6"/>
  <c r="I271" i="6"/>
  <c r="K308" i="6"/>
  <c r="L308" i="6" s="1"/>
  <c r="K325" i="6"/>
  <c r="L325" i="6" s="1"/>
  <c r="K327" i="6"/>
  <c r="L327" i="6" s="1"/>
  <c r="K329" i="6"/>
  <c r="L329" i="6" s="1"/>
  <c r="K331" i="6"/>
  <c r="L331" i="6" s="1"/>
  <c r="K281" i="6"/>
  <c r="L281" i="6" s="1"/>
  <c r="K287" i="6"/>
  <c r="L287" i="6" s="1"/>
  <c r="K294" i="6"/>
  <c r="L294" i="6" s="1"/>
  <c r="I294" i="6"/>
  <c r="K311" i="6"/>
  <c r="L311" i="6" s="1"/>
  <c r="I311" i="6"/>
  <c r="K296" i="6"/>
  <c r="L296" i="6" s="1"/>
  <c r="I296" i="6"/>
  <c r="K313" i="6"/>
  <c r="L313" i="6" s="1"/>
  <c r="I313" i="6"/>
  <c r="K279" i="6"/>
  <c r="L279" i="6" s="1"/>
  <c r="K290" i="6"/>
  <c r="L290" i="6" s="1"/>
  <c r="I290" i="6"/>
  <c r="K298" i="6"/>
  <c r="L298" i="6" s="1"/>
  <c r="K315" i="6"/>
  <c r="L315" i="6" s="1"/>
  <c r="I315" i="6"/>
  <c r="K300" i="6"/>
  <c r="L300" i="6" s="1"/>
  <c r="K317" i="6"/>
  <c r="L317" i="6" s="1"/>
  <c r="I317" i="6"/>
  <c r="K273" i="6"/>
  <c r="L273" i="6" s="1"/>
  <c r="I273" i="6"/>
  <c r="K275" i="6"/>
  <c r="L275" i="6" s="1"/>
  <c r="K277" i="6"/>
  <c r="L277" i="6" s="1"/>
  <c r="K283" i="6"/>
  <c r="L283" i="6" s="1"/>
  <c r="K302" i="6"/>
  <c r="L302" i="6" s="1"/>
  <c r="K319" i="6"/>
  <c r="L319" i="6" s="1"/>
  <c r="K292" i="6"/>
  <c r="L292" i="6" s="1"/>
  <c r="I292" i="6"/>
  <c r="K304" i="6"/>
  <c r="L304" i="6" s="1"/>
  <c r="K321" i="6"/>
  <c r="L321" i="6" s="1"/>
  <c r="O4" i="4"/>
  <c r="O26" i="4" s="1"/>
  <c r="P4" i="4"/>
  <c r="O5" i="4"/>
  <c r="O27" i="4" s="1"/>
  <c r="P5" i="4"/>
  <c r="O6" i="4"/>
  <c r="O28" i="4" s="1"/>
  <c r="P6" i="4"/>
  <c r="P28" i="4" s="1"/>
  <c r="O7" i="4"/>
  <c r="O29" i="4" s="1"/>
  <c r="P7" i="4"/>
  <c r="O8" i="4"/>
  <c r="O30" i="4" s="1"/>
  <c r="P8" i="4"/>
  <c r="O9" i="4"/>
  <c r="O31" i="4" s="1"/>
  <c r="P9" i="4"/>
  <c r="O10" i="4"/>
  <c r="O32" i="4" s="1"/>
  <c r="P10" i="4"/>
  <c r="O11" i="4"/>
  <c r="O33" i="4" s="1"/>
  <c r="P11" i="4"/>
  <c r="O12" i="4"/>
  <c r="O34" i="4" s="1"/>
  <c r="P12" i="4"/>
  <c r="O13" i="4"/>
  <c r="O35" i="4" s="1"/>
  <c r="P13" i="4"/>
  <c r="O14" i="4"/>
  <c r="O36" i="4" s="1"/>
  <c r="P14" i="4"/>
  <c r="O15" i="4"/>
  <c r="O37" i="4" s="1"/>
  <c r="P15" i="4"/>
  <c r="O16" i="4"/>
  <c r="O38" i="4" s="1"/>
  <c r="P16" i="4"/>
  <c r="O17" i="4"/>
  <c r="O39" i="4" s="1"/>
  <c r="P17" i="4"/>
  <c r="O18" i="4"/>
  <c r="O40" i="4" s="1"/>
  <c r="P18" i="4"/>
  <c r="O19" i="4"/>
  <c r="O41" i="4" s="1"/>
  <c r="P19" i="4"/>
  <c r="O20" i="4"/>
  <c r="O42" i="4" s="1"/>
  <c r="P20" i="4"/>
  <c r="O21" i="4"/>
  <c r="O43" i="4" s="1"/>
  <c r="P21" i="4"/>
  <c r="O22" i="4"/>
  <c r="O44" i="4" s="1"/>
  <c r="P22" i="4"/>
  <c r="O45" i="4"/>
  <c r="P23" i="4"/>
  <c r="P3" i="4"/>
  <c r="O3" i="4"/>
  <c r="O25" i="4" s="1"/>
  <c r="O48" i="4"/>
  <c r="P48" i="4"/>
  <c r="O49" i="4"/>
  <c r="P49" i="4"/>
  <c r="O50" i="4"/>
  <c r="P50" i="4"/>
  <c r="O51" i="4"/>
  <c r="P51" i="4"/>
  <c r="O52" i="4"/>
  <c r="P52" i="4"/>
  <c r="O53" i="4"/>
  <c r="P53" i="4"/>
  <c r="O54" i="4"/>
  <c r="P54" i="4"/>
  <c r="O55" i="4"/>
  <c r="P55" i="4"/>
  <c r="O56" i="4"/>
  <c r="P56" i="4"/>
  <c r="O57" i="4"/>
  <c r="P57" i="4"/>
  <c r="O58" i="4"/>
  <c r="P58" i="4"/>
  <c r="O59" i="4"/>
  <c r="P59" i="4"/>
  <c r="O60" i="4"/>
  <c r="P60" i="4"/>
  <c r="O61" i="4"/>
  <c r="P61" i="4"/>
  <c r="O62" i="4"/>
  <c r="P62" i="4"/>
  <c r="O63" i="4"/>
  <c r="P63" i="4"/>
  <c r="O64" i="4"/>
  <c r="P64" i="4"/>
  <c r="O65" i="4"/>
  <c r="P65" i="4"/>
  <c r="O66" i="4"/>
  <c r="P66" i="4"/>
  <c r="O67" i="4"/>
  <c r="P67" i="4"/>
  <c r="P47" i="4"/>
  <c r="O47" i="4"/>
  <c r="P37" i="4" l="1"/>
  <c r="P31" i="4"/>
  <c r="P45" i="4"/>
  <c r="P43" i="4"/>
  <c r="P39" i="4"/>
  <c r="P35" i="4"/>
  <c r="P27" i="4"/>
  <c r="P38" i="4"/>
  <c r="P26" i="4"/>
  <c r="P29" i="4"/>
  <c r="P44" i="4"/>
  <c r="P42" i="4"/>
  <c r="P40" i="4"/>
  <c r="P36" i="4"/>
  <c r="P34" i="4"/>
  <c r="P32" i="4"/>
  <c r="P30" i="4"/>
  <c r="P25" i="4"/>
  <c r="P41" i="4"/>
  <c r="P33" i="4"/>
  <c r="I31" i="6"/>
  <c r="K48" i="6"/>
  <c r="L48" i="6" s="1"/>
  <c r="K30" i="6"/>
  <c r="L30" i="6" s="1"/>
  <c r="I52" i="6"/>
  <c r="K27" i="6"/>
  <c r="L27" i="6" s="1"/>
  <c r="K53" i="6"/>
  <c r="L53" i="6" s="1"/>
  <c r="K50" i="6"/>
  <c r="L50" i="6" s="1"/>
  <c r="K25" i="6"/>
  <c r="L25" i="6" s="1"/>
  <c r="K32" i="6"/>
  <c r="L32" i="6" s="1"/>
  <c r="K44" i="6"/>
  <c r="L44" i="6" s="1"/>
  <c r="I47" i="6"/>
  <c r="I48" i="6"/>
  <c r="K36" i="6"/>
  <c r="L36" i="6" s="1"/>
  <c r="K94" i="6"/>
  <c r="L94" i="6" s="1"/>
  <c r="K85" i="6"/>
  <c r="L85" i="6" s="1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179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57" i="4"/>
  <c r="F4" i="4"/>
  <c r="H4" i="4" s="1"/>
  <c r="F5" i="4"/>
  <c r="F6" i="4"/>
  <c r="F28" i="4" s="1"/>
  <c r="F7" i="4"/>
  <c r="F29" i="4" s="1"/>
  <c r="F8" i="4"/>
  <c r="F30" i="4" s="1"/>
  <c r="F9" i="4"/>
  <c r="F31" i="4" s="1"/>
  <c r="F10" i="4"/>
  <c r="F11" i="4"/>
  <c r="F33" i="4" s="1"/>
  <c r="F12" i="4"/>
  <c r="F34" i="4" s="1"/>
  <c r="F13" i="4"/>
  <c r="F35" i="4" s="1"/>
  <c r="F14" i="4"/>
  <c r="F36" i="4" s="1"/>
  <c r="F15" i="4"/>
  <c r="F37" i="4" s="1"/>
  <c r="F16" i="4"/>
  <c r="F17" i="4"/>
  <c r="F39" i="4" s="1"/>
  <c r="F18" i="4"/>
  <c r="F40" i="4" s="1"/>
  <c r="F19" i="4"/>
  <c r="F41" i="4" s="1"/>
  <c r="F20" i="4"/>
  <c r="F42" i="4" s="1"/>
  <c r="F21" i="4"/>
  <c r="F43" i="4" s="1"/>
  <c r="F22" i="4"/>
  <c r="F44" i="4" s="1"/>
  <c r="F45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13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69" i="4"/>
  <c r="F32" i="4"/>
  <c r="F38" i="4" l="1"/>
  <c r="H16" i="4"/>
  <c r="F26" i="4"/>
  <c r="I145" i="4"/>
  <c r="G13" i="4"/>
  <c r="I13" i="4" s="1"/>
  <c r="I153" i="4"/>
  <c r="G21" i="4"/>
  <c r="I21" i="4" s="1"/>
  <c r="I137" i="4"/>
  <c r="G5" i="4"/>
  <c r="I5" i="4" s="1"/>
  <c r="I152" i="4"/>
  <c r="G20" i="4"/>
  <c r="G42" i="4" s="1"/>
  <c r="I42" i="4" s="1"/>
  <c r="I148" i="4"/>
  <c r="G16" i="4"/>
  <c r="I16" i="4" s="1"/>
  <c r="I144" i="4"/>
  <c r="G12" i="4"/>
  <c r="I12" i="4" s="1"/>
  <c r="I140" i="4"/>
  <c r="G8" i="4"/>
  <c r="I8" i="4" s="1"/>
  <c r="I136" i="4"/>
  <c r="G4" i="4"/>
  <c r="I4" i="4" s="1"/>
  <c r="I141" i="4"/>
  <c r="G9" i="4"/>
  <c r="I9" i="4" s="1"/>
  <c r="I135" i="4"/>
  <c r="G3" i="4"/>
  <c r="I3" i="4" s="1"/>
  <c r="I155" i="4"/>
  <c r="I151" i="4"/>
  <c r="G19" i="4"/>
  <c r="I19" i="4" s="1"/>
  <c r="I147" i="4"/>
  <c r="G15" i="4"/>
  <c r="G37" i="4" s="1"/>
  <c r="I37" i="4" s="1"/>
  <c r="I143" i="4"/>
  <c r="G11" i="4"/>
  <c r="I11" i="4" s="1"/>
  <c r="I139" i="4"/>
  <c r="G7" i="4"/>
  <c r="I7" i="4" s="1"/>
  <c r="I149" i="4"/>
  <c r="G17" i="4"/>
  <c r="I17" i="4" s="1"/>
  <c r="I154" i="4"/>
  <c r="G22" i="4"/>
  <c r="G44" i="4" s="1"/>
  <c r="I44" i="4" s="1"/>
  <c r="I150" i="4"/>
  <c r="G18" i="4"/>
  <c r="I18" i="4" s="1"/>
  <c r="I146" i="4"/>
  <c r="G14" i="4"/>
  <c r="I14" i="4" s="1"/>
  <c r="I142" i="4"/>
  <c r="G10" i="4"/>
  <c r="I10" i="4" s="1"/>
  <c r="I138" i="4"/>
  <c r="G6" i="4"/>
  <c r="I6" i="4" s="1"/>
  <c r="G31" i="4"/>
  <c r="I31" i="4" s="1"/>
  <c r="H5" i="4"/>
  <c r="F27" i="4"/>
  <c r="F25" i="4"/>
  <c r="I91" i="4"/>
  <c r="F47" i="4"/>
  <c r="G48" i="4"/>
  <c r="I48" i="4" s="1"/>
  <c r="G52" i="4"/>
  <c r="I52" i="4" s="1"/>
  <c r="F48" i="4"/>
  <c r="G67" i="4"/>
  <c r="I67" i="4" s="1"/>
  <c r="G51" i="4"/>
  <c r="I51" i="4" s="1"/>
  <c r="F63" i="4"/>
  <c r="F59" i="4"/>
  <c r="F55" i="4"/>
  <c r="F51" i="4"/>
  <c r="G60" i="4"/>
  <c r="I60" i="4" s="1"/>
  <c r="G47" i="4"/>
  <c r="I47" i="4" s="1"/>
  <c r="F52" i="4"/>
  <c r="G59" i="4"/>
  <c r="I59" i="4" s="1"/>
  <c r="F67" i="4"/>
  <c r="G66" i="4"/>
  <c r="I66" i="4" s="1"/>
  <c r="G62" i="4"/>
  <c r="I62" i="4" s="1"/>
  <c r="G58" i="4"/>
  <c r="I58" i="4" s="1"/>
  <c r="G54" i="4"/>
  <c r="I54" i="4" s="1"/>
  <c r="G50" i="4"/>
  <c r="I50" i="4" s="1"/>
  <c r="G56" i="4"/>
  <c r="I56" i="4" s="1"/>
  <c r="F64" i="4"/>
  <c r="G55" i="4"/>
  <c r="I55" i="4" s="1"/>
  <c r="F66" i="4"/>
  <c r="F62" i="4"/>
  <c r="F58" i="4"/>
  <c r="F54" i="4"/>
  <c r="F50" i="4"/>
  <c r="F60" i="4"/>
  <c r="G61" i="4"/>
  <c r="I61" i="4" s="1"/>
  <c r="G57" i="4"/>
  <c r="I57" i="4" s="1"/>
  <c r="G53" i="4"/>
  <c r="I53" i="4" s="1"/>
  <c r="G49" i="4"/>
  <c r="I49" i="4" s="1"/>
  <c r="G64" i="4"/>
  <c r="I64" i="4" s="1"/>
  <c r="F56" i="4"/>
  <c r="G63" i="4"/>
  <c r="I63" i="4" s="1"/>
  <c r="G65" i="4"/>
  <c r="I65" i="4" s="1"/>
  <c r="F65" i="4"/>
  <c r="F61" i="4"/>
  <c r="F57" i="4"/>
  <c r="F53" i="4"/>
  <c r="F49" i="4"/>
  <c r="G35" i="4" l="1"/>
  <c r="I35" i="4" s="1"/>
  <c r="J35" i="4" s="1"/>
  <c r="I15" i="4"/>
  <c r="J15" i="4" s="1"/>
  <c r="G43" i="4"/>
  <c r="I43" i="4" s="1"/>
  <c r="J43" i="4" s="1"/>
  <c r="G28" i="4"/>
  <c r="I28" i="4" s="1"/>
  <c r="I22" i="4"/>
  <c r="J22" i="4" s="1"/>
  <c r="G38" i="4"/>
  <c r="I38" i="4" s="1"/>
  <c r="J38" i="4" s="1"/>
  <c r="G33" i="4"/>
  <c r="I33" i="4" s="1"/>
  <c r="J33" i="4" s="1"/>
  <c r="G25" i="4"/>
  <c r="I25" i="4" s="1"/>
  <c r="J25" i="4" s="1"/>
  <c r="G30" i="4"/>
  <c r="I30" i="4" s="1"/>
  <c r="J30" i="4" s="1"/>
  <c r="G40" i="4"/>
  <c r="I40" i="4" s="1"/>
  <c r="J40" i="4" s="1"/>
  <c r="G36" i="4"/>
  <c r="I36" i="4" s="1"/>
  <c r="J36" i="4" s="1"/>
  <c r="G45" i="4"/>
  <c r="I45" i="4" s="1"/>
  <c r="J45" i="4" s="1"/>
  <c r="G39" i="4"/>
  <c r="I39" i="4" s="1"/>
  <c r="J39" i="4" s="1"/>
  <c r="G29" i="4"/>
  <c r="I29" i="4" s="1"/>
  <c r="J29" i="4" s="1"/>
  <c r="I20" i="4"/>
  <c r="J20" i="4" s="1"/>
  <c r="G27" i="4"/>
  <c r="I27" i="4" s="1"/>
  <c r="J27" i="4" s="1"/>
  <c r="G32" i="4"/>
  <c r="I32" i="4" s="1"/>
  <c r="J32" i="4" s="1"/>
  <c r="G26" i="4"/>
  <c r="I26" i="4" s="1"/>
  <c r="J26" i="4" s="1"/>
  <c r="G41" i="4"/>
  <c r="I41" i="4" s="1"/>
  <c r="J41" i="4" s="1"/>
  <c r="G34" i="4"/>
  <c r="I34" i="4" s="1"/>
  <c r="J34" i="4" s="1"/>
  <c r="H300" i="4"/>
  <c r="J300" i="4"/>
  <c r="H175" i="4"/>
  <c r="J175" i="4"/>
  <c r="H117" i="4"/>
  <c r="J117" i="4"/>
  <c r="H80" i="4"/>
  <c r="J80" i="4"/>
  <c r="H18" i="4"/>
  <c r="J18" i="4"/>
  <c r="H315" i="4"/>
  <c r="J315" i="4"/>
  <c r="H273" i="4"/>
  <c r="J273" i="4"/>
  <c r="H173" i="4"/>
  <c r="J173" i="4"/>
  <c r="H326" i="4"/>
  <c r="J326" i="4"/>
  <c r="H318" i="4"/>
  <c r="J318" i="4"/>
  <c r="H309" i="4"/>
  <c r="J309" i="4"/>
  <c r="H301" i="4"/>
  <c r="J301" i="4"/>
  <c r="H293" i="4"/>
  <c r="J293" i="4"/>
  <c r="H284" i="4"/>
  <c r="J284" i="4"/>
  <c r="H276" i="4"/>
  <c r="J276" i="4"/>
  <c r="H268" i="4"/>
  <c r="J268" i="4"/>
  <c r="H259" i="4"/>
  <c r="J259" i="4"/>
  <c r="H251" i="4"/>
  <c r="J251" i="4"/>
  <c r="H239" i="4"/>
  <c r="J239" i="4"/>
  <c r="H231" i="4"/>
  <c r="J231" i="4"/>
  <c r="H223" i="4"/>
  <c r="J223" i="4"/>
  <c r="H214" i="4"/>
  <c r="J214" i="4"/>
  <c r="H206" i="4"/>
  <c r="J206" i="4"/>
  <c r="H193" i="4"/>
  <c r="J193" i="4"/>
  <c r="H185" i="4"/>
  <c r="J185" i="4"/>
  <c r="H176" i="4"/>
  <c r="J176" i="4"/>
  <c r="H168" i="4"/>
  <c r="J168" i="4"/>
  <c r="H160" i="4"/>
  <c r="J160" i="4"/>
  <c r="H151" i="4"/>
  <c r="J151" i="4"/>
  <c r="H143" i="4"/>
  <c r="J143" i="4"/>
  <c r="H135" i="4"/>
  <c r="J135" i="4"/>
  <c r="H126" i="4"/>
  <c r="J126" i="4"/>
  <c r="H118" i="4"/>
  <c r="J118" i="4"/>
  <c r="H106" i="4"/>
  <c r="J106" i="4"/>
  <c r="H98" i="4"/>
  <c r="J98" i="4"/>
  <c r="H89" i="4"/>
  <c r="J89" i="4"/>
  <c r="H81" i="4"/>
  <c r="J81" i="4"/>
  <c r="H73" i="4"/>
  <c r="J73" i="4"/>
  <c r="H64" i="4"/>
  <c r="J64" i="4"/>
  <c r="H56" i="4"/>
  <c r="J56" i="4"/>
  <c r="H48" i="4"/>
  <c r="J48" i="4"/>
  <c r="H39" i="4"/>
  <c r="H31" i="4"/>
  <c r="J31" i="4"/>
  <c r="H19" i="4"/>
  <c r="J19" i="4"/>
  <c r="H11" i="4"/>
  <c r="J11" i="4"/>
  <c r="H317" i="4"/>
  <c r="J317" i="4"/>
  <c r="H267" i="4"/>
  <c r="J267" i="4"/>
  <c r="H238" i="4"/>
  <c r="J238" i="4"/>
  <c r="H184" i="4"/>
  <c r="J184" i="4"/>
  <c r="H142" i="4"/>
  <c r="J142" i="4"/>
  <c r="H97" i="4"/>
  <c r="J97" i="4"/>
  <c r="H47" i="4"/>
  <c r="J47" i="4"/>
  <c r="H30" i="4"/>
  <c r="J3" i="4"/>
  <c r="H324" i="4"/>
  <c r="J324" i="4"/>
  <c r="H316" i="4"/>
  <c r="J316" i="4"/>
  <c r="H307" i="4"/>
  <c r="J307" i="4"/>
  <c r="H299" i="4"/>
  <c r="J299" i="4"/>
  <c r="H291" i="4"/>
  <c r="J291" i="4"/>
  <c r="H282" i="4"/>
  <c r="J282" i="4"/>
  <c r="H274" i="4"/>
  <c r="J274" i="4"/>
  <c r="H265" i="4"/>
  <c r="J265" i="4"/>
  <c r="H257" i="4"/>
  <c r="J257" i="4"/>
  <c r="H249" i="4"/>
  <c r="J249" i="4"/>
  <c r="H237" i="4"/>
  <c r="J237" i="4"/>
  <c r="H229" i="4"/>
  <c r="J229" i="4"/>
  <c r="H220" i="4"/>
  <c r="J220" i="4"/>
  <c r="H212" i="4"/>
  <c r="J212" i="4"/>
  <c r="H204" i="4"/>
  <c r="J204" i="4"/>
  <c r="H199" i="4"/>
  <c r="J199" i="4"/>
  <c r="H191" i="4"/>
  <c r="J191" i="4"/>
  <c r="H183" i="4"/>
  <c r="J183" i="4"/>
  <c r="H174" i="4"/>
  <c r="J174" i="4"/>
  <c r="H166" i="4"/>
  <c r="J166" i="4"/>
  <c r="H158" i="4"/>
  <c r="J158" i="4"/>
  <c r="H149" i="4"/>
  <c r="J149" i="4"/>
  <c r="H141" i="4"/>
  <c r="J141" i="4"/>
  <c r="H132" i="4"/>
  <c r="J132" i="4"/>
  <c r="H124" i="4"/>
  <c r="J124" i="4"/>
  <c r="H116" i="4"/>
  <c r="J116" i="4"/>
  <c r="H104" i="4"/>
  <c r="J104" i="4"/>
  <c r="H96" i="4"/>
  <c r="J96" i="4"/>
  <c r="H87" i="4"/>
  <c r="J87" i="4"/>
  <c r="H79" i="4"/>
  <c r="J79" i="4"/>
  <c r="H71" i="4"/>
  <c r="J71" i="4"/>
  <c r="H62" i="4"/>
  <c r="J62" i="4"/>
  <c r="H54" i="4"/>
  <c r="J54" i="4"/>
  <c r="H45" i="4"/>
  <c r="H37" i="4"/>
  <c r="J37" i="4"/>
  <c r="H29" i="4"/>
  <c r="H17" i="4"/>
  <c r="J17" i="4"/>
  <c r="H9" i="4"/>
  <c r="J9" i="4"/>
  <c r="H275" i="4"/>
  <c r="J275" i="4"/>
  <c r="H105" i="4"/>
  <c r="J105" i="4"/>
  <c r="H323" i="4"/>
  <c r="J323" i="4"/>
  <c r="H211" i="4"/>
  <c r="J211" i="4"/>
  <c r="H198" i="4"/>
  <c r="J198" i="4"/>
  <c r="H182" i="4"/>
  <c r="J182" i="4"/>
  <c r="H140" i="4"/>
  <c r="J140" i="4"/>
  <c r="H131" i="4"/>
  <c r="J131" i="4"/>
  <c r="H123" i="4"/>
  <c r="J123" i="4"/>
  <c r="H115" i="4"/>
  <c r="J115" i="4"/>
  <c r="H111" i="4"/>
  <c r="J111" i="4"/>
  <c r="H103" i="4"/>
  <c r="J103" i="4"/>
  <c r="H95" i="4"/>
  <c r="J95" i="4"/>
  <c r="H86" i="4"/>
  <c r="J86" i="4"/>
  <c r="H78" i="4"/>
  <c r="J78" i="4"/>
  <c r="H70" i="4"/>
  <c r="J70" i="4"/>
  <c r="H61" i="4"/>
  <c r="J61" i="4"/>
  <c r="H53" i="4"/>
  <c r="J53" i="4"/>
  <c r="H44" i="4"/>
  <c r="J44" i="4"/>
  <c r="H36" i="4"/>
  <c r="H28" i="4"/>
  <c r="J28" i="4"/>
  <c r="J16" i="4"/>
  <c r="H8" i="4"/>
  <c r="J8" i="4"/>
  <c r="H283" i="4"/>
  <c r="J283" i="4"/>
  <c r="H221" i="4"/>
  <c r="J221" i="4"/>
  <c r="H150" i="4"/>
  <c r="J150" i="4"/>
  <c r="H63" i="4"/>
  <c r="J63" i="4"/>
  <c r="H298" i="4"/>
  <c r="J298" i="4"/>
  <c r="H264" i="4"/>
  <c r="J264" i="4"/>
  <c r="H203" i="4"/>
  <c r="J203" i="4"/>
  <c r="H165" i="4"/>
  <c r="J165" i="4"/>
  <c r="H322" i="4"/>
  <c r="J322" i="4"/>
  <c r="H314" i="4"/>
  <c r="J314" i="4"/>
  <c r="H305" i="4"/>
  <c r="J305" i="4"/>
  <c r="H297" i="4"/>
  <c r="J297" i="4"/>
  <c r="H289" i="4"/>
  <c r="J289" i="4"/>
  <c r="H280" i="4"/>
  <c r="J280" i="4"/>
  <c r="H272" i="4"/>
  <c r="J272" i="4"/>
  <c r="H263" i="4"/>
  <c r="J263" i="4"/>
  <c r="H255" i="4"/>
  <c r="J255" i="4"/>
  <c r="H247" i="4"/>
  <c r="J247" i="4"/>
  <c r="H243" i="4"/>
  <c r="J243" i="4"/>
  <c r="H235" i="4"/>
  <c r="J235" i="4"/>
  <c r="H227" i="4"/>
  <c r="J227" i="4"/>
  <c r="H218" i="4"/>
  <c r="J218" i="4"/>
  <c r="H210" i="4"/>
  <c r="J210" i="4"/>
  <c r="H202" i="4"/>
  <c r="J202" i="4"/>
  <c r="H197" i="4"/>
  <c r="J197" i="4"/>
  <c r="H189" i="4"/>
  <c r="J189" i="4"/>
  <c r="H181" i="4"/>
  <c r="J181" i="4"/>
  <c r="H172" i="4"/>
  <c r="J172" i="4"/>
  <c r="H164" i="4"/>
  <c r="J164" i="4"/>
  <c r="H155" i="4"/>
  <c r="J155" i="4"/>
  <c r="H147" i="4"/>
  <c r="J147" i="4"/>
  <c r="H139" i="4"/>
  <c r="J139" i="4"/>
  <c r="H130" i="4"/>
  <c r="J130" i="4"/>
  <c r="H122" i="4"/>
  <c r="J122" i="4"/>
  <c r="H114" i="4"/>
  <c r="J114" i="4"/>
  <c r="H110" i="4"/>
  <c r="J110" i="4"/>
  <c r="H102" i="4"/>
  <c r="J102" i="4"/>
  <c r="H94" i="4"/>
  <c r="J94" i="4"/>
  <c r="H85" i="4"/>
  <c r="J85" i="4"/>
  <c r="H77" i="4"/>
  <c r="J77" i="4"/>
  <c r="H69" i="4"/>
  <c r="J69" i="4"/>
  <c r="H60" i="4"/>
  <c r="J60" i="4"/>
  <c r="H52" i="4"/>
  <c r="J52" i="4"/>
  <c r="H43" i="4"/>
  <c r="H35" i="4"/>
  <c r="H27" i="4"/>
  <c r="J23" i="4"/>
  <c r="K23" i="4" s="1"/>
  <c r="H15" i="4"/>
  <c r="H7" i="4"/>
  <c r="J7" i="4"/>
  <c r="H325" i="4"/>
  <c r="J325" i="4"/>
  <c r="H250" i="4"/>
  <c r="J250" i="4"/>
  <c r="H205" i="4"/>
  <c r="J205" i="4"/>
  <c r="H192" i="4"/>
  <c r="J192" i="4"/>
  <c r="H133" i="4"/>
  <c r="J133" i="4"/>
  <c r="H72" i="4"/>
  <c r="J72" i="4"/>
  <c r="H10" i="4"/>
  <c r="J10" i="4"/>
  <c r="H306" i="4"/>
  <c r="J306" i="4"/>
  <c r="H256" i="4"/>
  <c r="J256" i="4"/>
  <c r="H236" i="4"/>
  <c r="J236" i="4"/>
  <c r="H157" i="4"/>
  <c r="J157" i="4"/>
  <c r="H321" i="4"/>
  <c r="J321" i="4"/>
  <c r="H304" i="4"/>
  <c r="J304" i="4"/>
  <c r="H296" i="4"/>
  <c r="J296" i="4"/>
  <c r="H287" i="4"/>
  <c r="J287" i="4"/>
  <c r="H279" i="4"/>
  <c r="J279" i="4"/>
  <c r="H271" i="4"/>
  <c r="J271" i="4"/>
  <c r="H262" i="4"/>
  <c r="J262" i="4"/>
  <c r="H254" i="4"/>
  <c r="J254" i="4"/>
  <c r="H246" i="4"/>
  <c r="J246" i="4"/>
  <c r="H242" i="4"/>
  <c r="J242" i="4"/>
  <c r="H234" i="4"/>
  <c r="J234" i="4"/>
  <c r="H226" i="4"/>
  <c r="J226" i="4"/>
  <c r="H217" i="4"/>
  <c r="J217" i="4"/>
  <c r="H209" i="4"/>
  <c r="J209" i="4"/>
  <c r="H201" i="4"/>
  <c r="J201" i="4"/>
  <c r="H196" i="4"/>
  <c r="J196" i="4"/>
  <c r="H188" i="4"/>
  <c r="J188" i="4"/>
  <c r="H180" i="4"/>
  <c r="J180" i="4"/>
  <c r="H171" i="4"/>
  <c r="J171" i="4"/>
  <c r="H163" i="4"/>
  <c r="J163" i="4"/>
  <c r="H154" i="4"/>
  <c r="J154" i="4"/>
  <c r="H146" i="4"/>
  <c r="J146" i="4"/>
  <c r="H138" i="4"/>
  <c r="J138" i="4"/>
  <c r="H129" i="4"/>
  <c r="J129" i="4"/>
  <c r="H121" i="4"/>
  <c r="J121" i="4"/>
  <c r="H113" i="4"/>
  <c r="J113" i="4"/>
  <c r="H109" i="4"/>
  <c r="J109" i="4"/>
  <c r="H101" i="4"/>
  <c r="J101" i="4"/>
  <c r="H93" i="4"/>
  <c r="J93" i="4"/>
  <c r="H84" i="4"/>
  <c r="J84" i="4"/>
  <c r="H76" i="4"/>
  <c r="J76" i="4"/>
  <c r="H67" i="4"/>
  <c r="J67" i="4"/>
  <c r="H59" i="4"/>
  <c r="J59" i="4"/>
  <c r="H51" i="4"/>
  <c r="J51" i="4"/>
  <c r="H42" i="4"/>
  <c r="J42" i="4"/>
  <c r="H34" i="4"/>
  <c r="H26" i="4"/>
  <c r="H22" i="4"/>
  <c r="H14" i="4"/>
  <c r="J14" i="4"/>
  <c r="H6" i="4"/>
  <c r="J6" i="4"/>
  <c r="H308" i="4"/>
  <c r="J308" i="4"/>
  <c r="H258" i="4"/>
  <c r="J258" i="4"/>
  <c r="H230" i="4"/>
  <c r="J230" i="4"/>
  <c r="H167" i="4"/>
  <c r="J167" i="4"/>
  <c r="H125" i="4"/>
  <c r="J125" i="4"/>
  <c r="H88" i="4"/>
  <c r="J88" i="4"/>
  <c r="H38" i="4"/>
  <c r="H290" i="4"/>
  <c r="J290" i="4"/>
  <c r="H248" i="4"/>
  <c r="J248" i="4"/>
  <c r="H228" i="4"/>
  <c r="J228" i="4"/>
  <c r="H148" i="4"/>
  <c r="J148" i="4"/>
  <c r="H330" i="4"/>
  <c r="J330" i="4"/>
  <c r="H329" i="4"/>
  <c r="J329" i="4"/>
  <c r="H313" i="4"/>
  <c r="J313" i="4"/>
  <c r="H328" i="4"/>
  <c r="J328" i="4"/>
  <c r="H320" i="4"/>
  <c r="J320" i="4"/>
  <c r="H312" i="4"/>
  <c r="J312" i="4"/>
  <c r="H303" i="4"/>
  <c r="J303" i="4"/>
  <c r="H295" i="4"/>
  <c r="J295" i="4"/>
  <c r="H286" i="4"/>
  <c r="J286" i="4"/>
  <c r="H278" i="4"/>
  <c r="J278" i="4"/>
  <c r="H270" i="4"/>
  <c r="J270" i="4"/>
  <c r="H261" i="4"/>
  <c r="J261" i="4"/>
  <c r="H253" i="4"/>
  <c r="J253" i="4"/>
  <c r="H245" i="4"/>
  <c r="J245" i="4"/>
  <c r="H241" i="4"/>
  <c r="J241" i="4"/>
  <c r="H233" i="4"/>
  <c r="J233" i="4"/>
  <c r="H225" i="4"/>
  <c r="J225" i="4"/>
  <c r="H216" i="4"/>
  <c r="J216" i="4"/>
  <c r="H208" i="4"/>
  <c r="J208" i="4"/>
  <c r="H195" i="4"/>
  <c r="J195" i="4"/>
  <c r="H187" i="4"/>
  <c r="J187" i="4"/>
  <c r="H179" i="4"/>
  <c r="J179" i="4"/>
  <c r="H170" i="4"/>
  <c r="J170" i="4"/>
  <c r="H162" i="4"/>
  <c r="J162" i="4"/>
  <c r="H153" i="4"/>
  <c r="J153" i="4"/>
  <c r="H145" i="4"/>
  <c r="J145" i="4"/>
  <c r="H137" i="4"/>
  <c r="J137" i="4"/>
  <c r="H128" i="4"/>
  <c r="J128" i="4"/>
  <c r="H120" i="4"/>
  <c r="J120" i="4"/>
  <c r="H108" i="4"/>
  <c r="J108" i="4"/>
  <c r="H100" i="4"/>
  <c r="J100" i="4"/>
  <c r="H92" i="4"/>
  <c r="J92" i="4"/>
  <c r="H83" i="4"/>
  <c r="J83" i="4"/>
  <c r="H75" i="4"/>
  <c r="J75" i="4"/>
  <c r="H66" i="4"/>
  <c r="J66" i="4"/>
  <c r="H58" i="4"/>
  <c r="J58" i="4"/>
  <c r="H50" i="4"/>
  <c r="J50" i="4"/>
  <c r="H41" i="4"/>
  <c r="H33" i="4"/>
  <c r="H25" i="4"/>
  <c r="H21" i="4"/>
  <c r="J21" i="4"/>
  <c r="H13" i="4"/>
  <c r="J13" i="4"/>
  <c r="J5" i="4"/>
  <c r="H292" i="4"/>
  <c r="J292" i="4"/>
  <c r="H213" i="4"/>
  <c r="J213" i="4"/>
  <c r="H159" i="4"/>
  <c r="J159" i="4"/>
  <c r="H55" i="4"/>
  <c r="J55" i="4"/>
  <c r="H331" i="4"/>
  <c r="J331" i="4"/>
  <c r="H281" i="4"/>
  <c r="J281" i="4"/>
  <c r="H219" i="4"/>
  <c r="J219" i="4"/>
  <c r="H190" i="4"/>
  <c r="J190" i="4"/>
  <c r="H327" i="4"/>
  <c r="J327" i="4"/>
  <c r="H319" i="4"/>
  <c r="J319" i="4"/>
  <c r="H311" i="4"/>
  <c r="J311" i="4"/>
  <c r="H302" i="4"/>
  <c r="J302" i="4"/>
  <c r="H294" i="4"/>
  <c r="J294" i="4"/>
  <c r="H285" i="4"/>
  <c r="J285" i="4"/>
  <c r="H277" i="4"/>
  <c r="J277" i="4"/>
  <c r="H269" i="4"/>
  <c r="J269" i="4"/>
  <c r="H260" i="4"/>
  <c r="J260" i="4"/>
  <c r="H252" i="4"/>
  <c r="J252" i="4"/>
  <c r="H240" i="4"/>
  <c r="J240" i="4"/>
  <c r="H232" i="4"/>
  <c r="J232" i="4"/>
  <c r="J224" i="4"/>
  <c r="H215" i="4"/>
  <c r="J215" i="4"/>
  <c r="H207" i="4"/>
  <c r="J207" i="4"/>
  <c r="H194" i="4"/>
  <c r="J194" i="4"/>
  <c r="H186" i="4"/>
  <c r="J186" i="4"/>
  <c r="H177" i="4"/>
  <c r="J177" i="4"/>
  <c r="H169" i="4"/>
  <c r="J169" i="4"/>
  <c r="H161" i="4"/>
  <c r="J161" i="4"/>
  <c r="H152" i="4"/>
  <c r="J152" i="4"/>
  <c r="H144" i="4"/>
  <c r="J144" i="4"/>
  <c r="H136" i="4"/>
  <c r="J136" i="4"/>
  <c r="H127" i="4"/>
  <c r="J127" i="4"/>
  <c r="H119" i="4"/>
  <c r="J119" i="4"/>
  <c r="H107" i="4"/>
  <c r="J107" i="4"/>
  <c r="H99" i="4"/>
  <c r="J99" i="4"/>
  <c r="H91" i="4"/>
  <c r="J91" i="4"/>
  <c r="H82" i="4"/>
  <c r="J82" i="4"/>
  <c r="H74" i="4"/>
  <c r="J74" i="4"/>
  <c r="H65" i="4"/>
  <c r="J65" i="4"/>
  <c r="H57" i="4"/>
  <c r="J57" i="4"/>
  <c r="H49" i="4"/>
  <c r="J49" i="4"/>
  <c r="H40" i="4"/>
  <c r="H32" i="4"/>
  <c r="H20" i="4"/>
  <c r="H12" i="4"/>
  <c r="J12" i="4"/>
  <c r="J4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A59" i="4"/>
  <c r="B59" i="4"/>
  <c r="C59" i="4"/>
  <c r="A60" i="4"/>
  <c r="B60" i="4"/>
  <c r="C60" i="4"/>
  <c r="A61" i="4"/>
  <c r="B61" i="4"/>
  <c r="C61" i="4"/>
  <c r="A62" i="4"/>
  <c r="B62" i="4"/>
  <c r="C62" i="4"/>
  <c r="A63" i="4"/>
  <c r="B63" i="4"/>
  <c r="C63" i="4"/>
  <c r="A64" i="4"/>
  <c r="B64" i="4"/>
  <c r="C64" i="4"/>
  <c r="A65" i="4"/>
  <c r="B65" i="4"/>
  <c r="C65" i="4"/>
  <c r="A66" i="4"/>
  <c r="B66" i="4"/>
  <c r="C66" i="4"/>
  <c r="A67" i="4"/>
  <c r="B67" i="4"/>
  <c r="C67" i="4"/>
  <c r="A69" i="4"/>
  <c r="B69" i="4"/>
  <c r="C69" i="4"/>
  <c r="A70" i="4"/>
  <c r="B70" i="4"/>
  <c r="C70" i="4"/>
  <c r="A71" i="4"/>
  <c r="B71" i="4"/>
  <c r="C71" i="4"/>
  <c r="A72" i="4"/>
  <c r="B72" i="4"/>
  <c r="C72" i="4"/>
  <c r="A73" i="4"/>
  <c r="B73" i="4"/>
  <c r="C73" i="4"/>
  <c r="A74" i="4"/>
  <c r="B74" i="4"/>
  <c r="C74" i="4"/>
  <c r="A75" i="4"/>
  <c r="B75" i="4"/>
  <c r="C75" i="4"/>
  <c r="A76" i="4"/>
  <c r="B76" i="4"/>
  <c r="C76" i="4"/>
  <c r="A77" i="4"/>
  <c r="B77" i="4"/>
  <c r="C77" i="4"/>
  <c r="A78" i="4"/>
  <c r="B78" i="4"/>
  <c r="C78" i="4"/>
  <c r="A79" i="4"/>
  <c r="B79" i="4"/>
  <c r="C79" i="4"/>
  <c r="A80" i="4"/>
  <c r="B80" i="4"/>
  <c r="C80" i="4"/>
  <c r="A81" i="4"/>
  <c r="B81" i="4"/>
  <c r="C81" i="4"/>
  <c r="A82" i="4"/>
  <c r="B82" i="4"/>
  <c r="C82" i="4"/>
  <c r="A83" i="4"/>
  <c r="B83" i="4"/>
  <c r="C83" i="4"/>
  <c r="A84" i="4"/>
  <c r="B84" i="4"/>
  <c r="C84" i="4"/>
  <c r="A85" i="4"/>
  <c r="B85" i="4"/>
  <c r="C85" i="4"/>
  <c r="A86" i="4"/>
  <c r="B86" i="4"/>
  <c r="C86" i="4"/>
  <c r="A87" i="4"/>
  <c r="B87" i="4"/>
  <c r="C87" i="4"/>
  <c r="A88" i="4"/>
  <c r="B88" i="4"/>
  <c r="C88" i="4"/>
  <c r="A89" i="4"/>
  <c r="B89" i="4"/>
  <c r="C89" i="4"/>
  <c r="A91" i="4"/>
  <c r="B91" i="4"/>
  <c r="C91" i="4"/>
  <c r="A92" i="4"/>
  <c r="B92" i="4"/>
  <c r="C92" i="4"/>
  <c r="A93" i="4"/>
  <c r="B93" i="4"/>
  <c r="C93" i="4"/>
  <c r="A94" i="4"/>
  <c r="B94" i="4"/>
  <c r="C94" i="4"/>
  <c r="A95" i="4"/>
  <c r="B95" i="4"/>
  <c r="C95" i="4"/>
  <c r="A96" i="4"/>
  <c r="B96" i="4"/>
  <c r="C96" i="4"/>
  <c r="A97" i="4"/>
  <c r="B97" i="4"/>
  <c r="C97" i="4"/>
  <c r="A98" i="4"/>
  <c r="B98" i="4"/>
  <c r="C98" i="4"/>
  <c r="A99" i="4"/>
  <c r="B99" i="4"/>
  <c r="C99" i="4"/>
  <c r="A100" i="4"/>
  <c r="B100" i="4"/>
  <c r="C100" i="4"/>
  <c r="A101" i="4"/>
  <c r="B101" i="4"/>
  <c r="C101" i="4"/>
  <c r="A102" i="4"/>
  <c r="B102" i="4"/>
  <c r="C102" i="4"/>
  <c r="A103" i="4"/>
  <c r="B103" i="4"/>
  <c r="C103" i="4"/>
  <c r="A104" i="4"/>
  <c r="B104" i="4"/>
  <c r="C104" i="4"/>
  <c r="A105" i="4"/>
  <c r="B105" i="4"/>
  <c r="C105" i="4"/>
  <c r="A106" i="4"/>
  <c r="B106" i="4"/>
  <c r="C106" i="4"/>
  <c r="A107" i="4"/>
  <c r="B107" i="4"/>
  <c r="C107" i="4"/>
  <c r="A108" i="4"/>
  <c r="B108" i="4"/>
  <c r="C108" i="4"/>
  <c r="A109" i="4"/>
  <c r="B109" i="4"/>
  <c r="C109" i="4"/>
  <c r="A110" i="4"/>
  <c r="B110" i="4"/>
  <c r="C110" i="4"/>
  <c r="A111" i="4"/>
  <c r="B111" i="4"/>
  <c r="C111" i="4"/>
  <c r="A113" i="4"/>
  <c r="B113" i="4"/>
  <c r="C113" i="4"/>
  <c r="A114" i="4"/>
  <c r="B114" i="4"/>
  <c r="C114" i="4"/>
  <c r="A115" i="4"/>
  <c r="B115" i="4"/>
  <c r="C115" i="4"/>
  <c r="A116" i="4"/>
  <c r="B116" i="4"/>
  <c r="C116" i="4"/>
  <c r="A117" i="4"/>
  <c r="B117" i="4"/>
  <c r="C117" i="4"/>
  <c r="A118" i="4"/>
  <c r="B118" i="4"/>
  <c r="C118" i="4"/>
  <c r="A119" i="4"/>
  <c r="B119" i="4"/>
  <c r="C119" i="4"/>
  <c r="A120" i="4"/>
  <c r="B120" i="4"/>
  <c r="C120" i="4"/>
  <c r="A121" i="4"/>
  <c r="B121" i="4"/>
  <c r="C121" i="4"/>
  <c r="A122" i="4"/>
  <c r="B122" i="4"/>
  <c r="C122" i="4"/>
  <c r="A123" i="4"/>
  <c r="B123" i="4"/>
  <c r="C123" i="4"/>
  <c r="A124" i="4"/>
  <c r="B124" i="4"/>
  <c r="C124" i="4"/>
  <c r="A125" i="4"/>
  <c r="B125" i="4"/>
  <c r="C125" i="4"/>
  <c r="A126" i="4"/>
  <c r="B126" i="4"/>
  <c r="C126" i="4"/>
  <c r="A127" i="4"/>
  <c r="B127" i="4"/>
  <c r="C127" i="4"/>
  <c r="A128" i="4"/>
  <c r="B128" i="4"/>
  <c r="C128" i="4"/>
  <c r="A129" i="4"/>
  <c r="B129" i="4"/>
  <c r="C129" i="4"/>
  <c r="A130" i="4"/>
  <c r="B130" i="4"/>
  <c r="C130" i="4"/>
  <c r="A131" i="4"/>
  <c r="B131" i="4"/>
  <c r="C131" i="4"/>
  <c r="A132" i="4"/>
  <c r="B132" i="4"/>
  <c r="C132" i="4"/>
  <c r="A133" i="4"/>
  <c r="B133" i="4"/>
  <c r="C133" i="4"/>
  <c r="A135" i="4"/>
  <c r="B135" i="4"/>
  <c r="C135" i="4"/>
  <c r="A136" i="4"/>
  <c r="B136" i="4"/>
  <c r="C136" i="4"/>
  <c r="A137" i="4"/>
  <c r="B137" i="4"/>
  <c r="C137" i="4"/>
  <c r="A138" i="4"/>
  <c r="B138" i="4"/>
  <c r="C138" i="4"/>
  <c r="A139" i="4"/>
  <c r="B139" i="4"/>
  <c r="C139" i="4"/>
  <c r="A140" i="4"/>
  <c r="B140" i="4"/>
  <c r="C140" i="4"/>
  <c r="A141" i="4"/>
  <c r="B141" i="4"/>
  <c r="C141" i="4"/>
  <c r="A142" i="4"/>
  <c r="B142" i="4"/>
  <c r="C142" i="4"/>
  <c r="A143" i="4"/>
  <c r="B143" i="4"/>
  <c r="C143" i="4"/>
  <c r="A144" i="4"/>
  <c r="B144" i="4"/>
  <c r="C144" i="4"/>
  <c r="A145" i="4"/>
  <c r="B145" i="4"/>
  <c r="C145" i="4"/>
  <c r="A146" i="4"/>
  <c r="B146" i="4"/>
  <c r="C146" i="4"/>
  <c r="A147" i="4"/>
  <c r="B147" i="4"/>
  <c r="C147" i="4"/>
  <c r="A148" i="4"/>
  <c r="B148" i="4"/>
  <c r="C148" i="4"/>
  <c r="A149" i="4"/>
  <c r="B149" i="4"/>
  <c r="C149" i="4"/>
  <c r="A150" i="4"/>
  <c r="B150" i="4"/>
  <c r="C150" i="4"/>
  <c r="A151" i="4"/>
  <c r="B151" i="4"/>
  <c r="C151" i="4"/>
  <c r="A152" i="4"/>
  <c r="B152" i="4"/>
  <c r="C152" i="4"/>
  <c r="A153" i="4"/>
  <c r="B153" i="4"/>
  <c r="C153" i="4"/>
  <c r="A154" i="4"/>
  <c r="B154" i="4"/>
  <c r="C154" i="4"/>
  <c r="A155" i="4"/>
  <c r="B155" i="4"/>
  <c r="C155" i="4"/>
  <c r="A157" i="4"/>
  <c r="B157" i="4"/>
  <c r="C157" i="4"/>
  <c r="A158" i="4"/>
  <c r="B158" i="4"/>
  <c r="C158" i="4"/>
  <c r="A159" i="4"/>
  <c r="B159" i="4"/>
  <c r="C159" i="4"/>
  <c r="A160" i="4"/>
  <c r="B160" i="4"/>
  <c r="C160" i="4"/>
  <c r="A161" i="4"/>
  <c r="B161" i="4"/>
  <c r="C161" i="4"/>
  <c r="A162" i="4"/>
  <c r="B162" i="4"/>
  <c r="C162" i="4"/>
  <c r="A163" i="4"/>
  <c r="B163" i="4"/>
  <c r="C163" i="4"/>
  <c r="A164" i="4"/>
  <c r="B164" i="4"/>
  <c r="C164" i="4"/>
  <c r="A165" i="4"/>
  <c r="B165" i="4"/>
  <c r="C165" i="4"/>
  <c r="A166" i="4"/>
  <c r="B166" i="4"/>
  <c r="C166" i="4"/>
  <c r="A167" i="4"/>
  <c r="B167" i="4"/>
  <c r="C167" i="4"/>
  <c r="A168" i="4"/>
  <c r="B168" i="4"/>
  <c r="C168" i="4"/>
  <c r="A169" i="4"/>
  <c r="B169" i="4"/>
  <c r="C169" i="4"/>
  <c r="A170" i="4"/>
  <c r="B170" i="4"/>
  <c r="C170" i="4"/>
  <c r="A171" i="4"/>
  <c r="B171" i="4"/>
  <c r="C171" i="4"/>
  <c r="A172" i="4"/>
  <c r="B172" i="4"/>
  <c r="C172" i="4"/>
  <c r="A173" i="4"/>
  <c r="B173" i="4"/>
  <c r="C173" i="4"/>
  <c r="A174" i="4"/>
  <c r="B174" i="4"/>
  <c r="C174" i="4"/>
  <c r="A175" i="4"/>
  <c r="B175" i="4"/>
  <c r="C175" i="4"/>
  <c r="A176" i="4"/>
  <c r="B176" i="4"/>
  <c r="C176" i="4"/>
  <c r="A177" i="4"/>
  <c r="B177" i="4"/>
  <c r="C177" i="4"/>
  <c r="A179" i="4"/>
  <c r="B179" i="4"/>
  <c r="C179" i="4"/>
  <c r="A180" i="4"/>
  <c r="B180" i="4"/>
  <c r="C180" i="4"/>
  <c r="A181" i="4"/>
  <c r="B181" i="4"/>
  <c r="C181" i="4"/>
  <c r="A182" i="4"/>
  <c r="B182" i="4"/>
  <c r="C182" i="4"/>
  <c r="A183" i="4"/>
  <c r="B183" i="4"/>
  <c r="C183" i="4"/>
  <c r="A184" i="4"/>
  <c r="B184" i="4"/>
  <c r="C184" i="4"/>
  <c r="A185" i="4"/>
  <c r="B185" i="4"/>
  <c r="C185" i="4"/>
  <c r="A186" i="4"/>
  <c r="B186" i="4"/>
  <c r="C186" i="4"/>
  <c r="A187" i="4"/>
  <c r="B187" i="4"/>
  <c r="C187" i="4"/>
  <c r="A188" i="4"/>
  <c r="B188" i="4"/>
  <c r="C188" i="4"/>
  <c r="A189" i="4"/>
  <c r="B189" i="4"/>
  <c r="C189" i="4"/>
  <c r="A190" i="4"/>
  <c r="B190" i="4"/>
  <c r="C190" i="4"/>
  <c r="A191" i="4"/>
  <c r="B191" i="4"/>
  <c r="C191" i="4"/>
  <c r="A192" i="4"/>
  <c r="B192" i="4"/>
  <c r="C192" i="4"/>
  <c r="A193" i="4"/>
  <c r="B193" i="4"/>
  <c r="C193" i="4"/>
  <c r="A194" i="4"/>
  <c r="B194" i="4"/>
  <c r="C194" i="4"/>
  <c r="A195" i="4"/>
  <c r="B195" i="4"/>
  <c r="C195" i="4"/>
  <c r="A196" i="4"/>
  <c r="B196" i="4"/>
  <c r="C196" i="4"/>
  <c r="A197" i="4"/>
  <c r="B197" i="4"/>
  <c r="C197" i="4"/>
  <c r="A198" i="4"/>
  <c r="B198" i="4"/>
  <c r="C198" i="4"/>
  <c r="A199" i="4"/>
  <c r="B199" i="4"/>
  <c r="C199" i="4"/>
  <c r="A201" i="4"/>
  <c r="B201" i="4"/>
  <c r="C201" i="4"/>
  <c r="A202" i="4"/>
  <c r="B202" i="4"/>
  <c r="C202" i="4"/>
  <c r="A203" i="4"/>
  <c r="B203" i="4"/>
  <c r="C203" i="4"/>
  <c r="A204" i="4"/>
  <c r="B204" i="4"/>
  <c r="C204" i="4"/>
  <c r="A205" i="4"/>
  <c r="B205" i="4"/>
  <c r="C205" i="4"/>
  <c r="A206" i="4"/>
  <c r="B206" i="4"/>
  <c r="C206" i="4"/>
  <c r="A207" i="4"/>
  <c r="B207" i="4"/>
  <c r="C207" i="4"/>
  <c r="A208" i="4"/>
  <c r="B208" i="4"/>
  <c r="C208" i="4"/>
  <c r="A209" i="4"/>
  <c r="B209" i="4"/>
  <c r="C209" i="4"/>
  <c r="A210" i="4"/>
  <c r="B210" i="4"/>
  <c r="C210" i="4"/>
  <c r="A211" i="4"/>
  <c r="B211" i="4"/>
  <c r="C211" i="4"/>
  <c r="A212" i="4"/>
  <c r="B212" i="4"/>
  <c r="C212" i="4"/>
  <c r="A213" i="4"/>
  <c r="B213" i="4"/>
  <c r="C213" i="4"/>
  <c r="A214" i="4"/>
  <c r="B214" i="4"/>
  <c r="C214" i="4"/>
  <c r="A215" i="4"/>
  <c r="B215" i="4"/>
  <c r="C215" i="4"/>
  <c r="A216" i="4"/>
  <c r="B216" i="4"/>
  <c r="C216" i="4"/>
  <c r="A217" i="4"/>
  <c r="B217" i="4"/>
  <c r="C217" i="4"/>
  <c r="A218" i="4"/>
  <c r="B218" i="4"/>
  <c r="C218" i="4"/>
  <c r="A219" i="4"/>
  <c r="B219" i="4"/>
  <c r="C219" i="4"/>
  <c r="A220" i="4"/>
  <c r="B220" i="4"/>
  <c r="C220" i="4"/>
  <c r="A221" i="4"/>
  <c r="B221" i="4"/>
  <c r="C221" i="4"/>
  <c r="A223" i="4"/>
  <c r="B223" i="4"/>
  <c r="C223" i="4"/>
  <c r="A224" i="4"/>
  <c r="B224" i="4"/>
  <c r="C224" i="4"/>
  <c r="A225" i="4"/>
  <c r="B225" i="4"/>
  <c r="C225" i="4"/>
  <c r="A226" i="4"/>
  <c r="B226" i="4"/>
  <c r="C226" i="4"/>
  <c r="A227" i="4"/>
  <c r="B227" i="4"/>
  <c r="C227" i="4"/>
  <c r="A228" i="4"/>
  <c r="B228" i="4"/>
  <c r="C228" i="4"/>
  <c r="A229" i="4"/>
  <c r="B229" i="4"/>
  <c r="C229" i="4"/>
  <c r="A230" i="4"/>
  <c r="B230" i="4"/>
  <c r="C230" i="4"/>
  <c r="A231" i="4"/>
  <c r="B231" i="4"/>
  <c r="C231" i="4"/>
  <c r="A232" i="4"/>
  <c r="B232" i="4"/>
  <c r="C232" i="4"/>
  <c r="A233" i="4"/>
  <c r="B233" i="4"/>
  <c r="C233" i="4"/>
  <c r="A234" i="4"/>
  <c r="B234" i="4"/>
  <c r="C234" i="4"/>
  <c r="A235" i="4"/>
  <c r="B235" i="4"/>
  <c r="C235" i="4"/>
  <c r="A236" i="4"/>
  <c r="B236" i="4"/>
  <c r="C236" i="4"/>
  <c r="A237" i="4"/>
  <c r="B237" i="4"/>
  <c r="C237" i="4"/>
  <c r="A238" i="4"/>
  <c r="B238" i="4"/>
  <c r="C238" i="4"/>
  <c r="A239" i="4"/>
  <c r="B239" i="4"/>
  <c r="C239" i="4"/>
  <c r="A240" i="4"/>
  <c r="B240" i="4"/>
  <c r="C240" i="4"/>
  <c r="A241" i="4"/>
  <c r="B241" i="4"/>
  <c r="C241" i="4"/>
  <c r="A242" i="4"/>
  <c r="B242" i="4"/>
  <c r="C242" i="4"/>
  <c r="A243" i="4"/>
  <c r="B243" i="4"/>
  <c r="C243" i="4"/>
  <c r="A245" i="4"/>
  <c r="B245" i="4"/>
  <c r="C245" i="4"/>
  <c r="A246" i="4"/>
  <c r="B246" i="4"/>
  <c r="C246" i="4"/>
  <c r="A247" i="4"/>
  <c r="B247" i="4"/>
  <c r="C247" i="4"/>
  <c r="A248" i="4"/>
  <c r="B248" i="4"/>
  <c r="C248" i="4"/>
  <c r="A249" i="4"/>
  <c r="B249" i="4"/>
  <c r="C249" i="4"/>
  <c r="A250" i="4"/>
  <c r="B250" i="4"/>
  <c r="C250" i="4"/>
  <c r="A251" i="4"/>
  <c r="B251" i="4"/>
  <c r="C251" i="4"/>
  <c r="A252" i="4"/>
  <c r="B252" i="4"/>
  <c r="C252" i="4"/>
  <c r="A253" i="4"/>
  <c r="B253" i="4"/>
  <c r="C253" i="4"/>
  <c r="A254" i="4"/>
  <c r="B254" i="4"/>
  <c r="C254" i="4"/>
  <c r="A255" i="4"/>
  <c r="B255" i="4"/>
  <c r="C255" i="4"/>
  <c r="A256" i="4"/>
  <c r="B256" i="4"/>
  <c r="C256" i="4"/>
  <c r="A257" i="4"/>
  <c r="B257" i="4"/>
  <c r="C257" i="4"/>
  <c r="A258" i="4"/>
  <c r="B258" i="4"/>
  <c r="C258" i="4"/>
  <c r="A259" i="4"/>
  <c r="B259" i="4"/>
  <c r="C259" i="4"/>
  <c r="A260" i="4"/>
  <c r="B260" i="4"/>
  <c r="C260" i="4"/>
  <c r="A261" i="4"/>
  <c r="B261" i="4"/>
  <c r="C261" i="4"/>
  <c r="A262" i="4"/>
  <c r="B262" i="4"/>
  <c r="C262" i="4"/>
  <c r="A263" i="4"/>
  <c r="B263" i="4"/>
  <c r="C263" i="4"/>
  <c r="A264" i="4"/>
  <c r="B264" i="4"/>
  <c r="C264" i="4"/>
  <c r="A265" i="4"/>
  <c r="B265" i="4"/>
  <c r="C265" i="4"/>
  <c r="A267" i="4"/>
  <c r="B267" i="4"/>
  <c r="C267" i="4"/>
  <c r="A268" i="4"/>
  <c r="B268" i="4"/>
  <c r="C268" i="4"/>
  <c r="A269" i="4"/>
  <c r="B269" i="4"/>
  <c r="C269" i="4"/>
  <c r="A270" i="4"/>
  <c r="B270" i="4"/>
  <c r="C270" i="4"/>
  <c r="A271" i="4"/>
  <c r="B271" i="4"/>
  <c r="C271" i="4"/>
  <c r="A272" i="4"/>
  <c r="B272" i="4"/>
  <c r="C272" i="4"/>
  <c r="A273" i="4"/>
  <c r="B273" i="4"/>
  <c r="C273" i="4"/>
  <c r="A274" i="4"/>
  <c r="B274" i="4"/>
  <c r="C274" i="4"/>
  <c r="A275" i="4"/>
  <c r="B275" i="4"/>
  <c r="C275" i="4"/>
  <c r="A276" i="4"/>
  <c r="B276" i="4"/>
  <c r="C276" i="4"/>
  <c r="A277" i="4"/>
  <c r="B277" i="4"/>
  <c r="C277" i="4"/>
  <c r="A278" i="4"/>
  <c r="B278" i="4"/>
  <c r="C278" i="4"/>
  <c r="A279" i="4"/>
  <c r="B279" i="4"/>
  <c r="C279" i="4"/>
  <c r="A280" i="4"/>
  <c r="B280" i="4"/>
  <c r="C280" i="4"/>
  <c r="A281" i="4"/>
  <c r="B281" i="4"/>
  <c r="C281" i="4"/>
  <c r="A282" i="4"/>
  <c r="B282" i="4"/>
  <c r="C282" i="4"/>
  <c r="A283" i="4"/>
  <c r="B283" i="4"/>
  <c r="C283" i="4"/>
  <c r="A284" i="4"/>
  <c r="B284" i="4"/>
  <c r="C284" i="4"/>
  <c r="A285" i="4"/>
  <c r="B285" i="4"/>
  <c r="C285" i="4"/>
  <c r="A286" i="4"/>
  <c r="B286" i="4"/>
  <c r="C286" i="4"/>
  <c r="A287" i="4"/>
  <c r="B287" i="4"/>
  <c r="C287" i="4"/>
  <c r="A289" i="4"/>
  <c r="B289" i="4"/>
  <c r="C289" i="4"/>
  <c r="A290" i="4"/>
  <c r="B290" i="4"/>
  <c r="C290" i="4"/>
  <c r="A291" i="4"/>
  <c r="B291" i="4"/>
  <c r="C291" i="4"/>
  <c r="A292" i="4"/>
  <c r="B292" i="4"/>
  <c r="C292" i="4"/>
  <c r="A293" i="4"/>
  <c r="B293" i="4"/>
  <c r="C293" i="4"/>
  <c r="A294" i="4"/>
  <c r="B294" i="4"/>
  <c r="C294" i="4"/>
  <c r="A295" i="4"/>
  <c r="B295" i="4"/>
  <c r="C295" i="4"/>
  <c r="A296" i="4"/>
  <c r="B296" i="4"/>
  <c r="C296" i="4"/>
  <c r="A297" i="4"/>
  <c r="B297" i="4"/>
  <c r="C297" i="4"/>
  <c r="A298" i="4"/>
  <c r="B298" i="4"/>
  <c r="C298" i="4"/>
  <c r="A299" i="4"/>
  <c r="B299" i="4"/>
  <c r="C299" i="4"/>
  <c r="A300" i="4"/>
  <c r="B300" i="4"/>
  <c r="C300" i="4"/>
  <c r="A301" i="4"/>
  <c r="B301" i="4"/>
  <c r="C301" i="4"/>
  <c r="A302" i="4"/>
  <c r="B302" i="4"/>
  <c r="C302" i="4"/>
  <c r="A303" i="4"/>
  <c r="B303" i="4"/>
  <c r="C303" i="4"/>
  <c r="A304" i="4"/>
  <c r="B304" i="4"/>
  <c r="C304" i="4"/>
  <c r="A305" i="4"/>
  <c r="B305" i="4"/>
  <c r="C305" i="4"/>
  <c r="A306" i="4"/>
  <c r="B306" i="4"/>
  <c r="C306" i="4"/>
  <c r="A307" i="4"/>
  <c r="B307" i="4"/>
  <c r="C307" i="4"/>
  <c r="A308" i="4"/>
  <c r="B308" i="4"/>
  <c r="C308" i="4"/>
  <c r="A309" i="4"/>
  <c r="B309" i="4"/>
  <c r="C309" i="4"/>
  <c r="A311" i="4"/>
  <c r="B311" i="4"/>
  <c r="C311" i="4"/>
  <c r="A312" i="4"/>
  <c r="B312" i="4"/>
  <c r="C312" i="4"/>
  <c r="A313" i="4"/>
  <c r="B313" i="4"/>
  <c r="C313" i="4"/>
  <c r="A314" i="4"/>
  <c r="B314" i="4"/>
  <c r="C314" i="4"/>
  <c r="A315" i="4"/>
  <c r="B315" i="4"/>
  <c r="C315" i="4"/>
  <c r="A316" i="4"/>
  <c r="B316" i="4"/>
  <c r="C316" i="4"/>
  <c r="A317" i="4"/>
  <c r="B317" i="4"/>
  <c r="C317" i="4"/>
  <c r="A318" i="4"/>
  <c r="B318" i="4"/>
  <c r="C318" i="4"/>
  <c r="A319" i="4"/>
  <c r="B319" i="4"/>
  <c r="C319" i="4"/>
  <c r="A320" i="4"/>
  <c r="B320" i="4"/>
  <c r="C320" i="4"/>
  <c r="A321" i="4"/>
  <c r="B321" i="4"/>
  <c r="C321" i="4"/>
  <c r="A322" i="4"/>
  <c r="B322" i="4"/>
  <c r="C322" i="4"/>
  <c r="A323" i="4"/>
  <c r="B323" i="4"/>
  <c r="C323" i="4"/>
  <c r="A324" i="4"/>
  <c r="B324" i="4"/>
  <c r="C324" i="4"/>
  <c r="A325" i="4"/>
  <c r="B325" i="4"/>
  <c r="C325" i="4"/>
  <c r="A326" i="4"/>
  <c r="B326" i="4"/>
  <c r="C326" i="4"/>
  <c r="A327" i="4"/>
  <c r="B327" i="4"/>
  <c r="C327" i="4"/>
  <c r="A328" i="4"/>
  <c r="B328" i="4"/>
  <c r="C328" i="4"/>
  <c r="A329" i="4"/>
  <c r="B329" i="4"/>
  <c r="C329" i="4"/>
  <c r="A330" i="4"/>
  <c r="B330" i="4"/>
  <c r="C330" i="4"/>
  <c r="A331" i="4"/>
  <c r="B331" i="4"/>
  <c r="C331" i="4"/>
  <c r="C1" i="4"/>
  <c r="B1" i="4"/>
  <c r="A1" i="4"/>
  <c r="K20" i="4" l="1"/>
  <c r="K32" i="4"/>
  <c r="K65" i="4"/>
  <c r="K99" i="4"/>
  <c r="K144" i="4"/>
  <c r="K177" i="4"/>
  <c r="K224" i="4"/>
  <c r="K269" i="4"/>
  <c r="K302" i="4"/>
  <c r="K190" i="4"/>
  <c r="K281" i="4"/>
  <c r="K213" i="4"/>
  <c r="K13" i="4"/>
  <c r="K25" i="4"/>
  <c r="K58" i="4"/>
  <c r="K92" i="4"/>
  <c r="K137" i="4"/>
  <c r="K170" i="4"/>
  <c r="K216" i="4"/>
  <c r="K261" i="4"/>
  <c r="K295" i="4"/>
  <c r="K328" i="4"/>
  <c r="K148" i="4"/>
  <c r="K248" i="4"/>
  <c r="K88" i="4"/>
  <c r="K6" i="4"/>
  <c r="K51" i="4"/>
  <c r="K84" i="4"/>
  <c r="K129" i="4"/>
  <c r="K163" i="4"/>
  <c r="K196" i="4"/>
  <c r="K209" i="4"/>
  <c r="K242" i="4"/>
  <c r="K254" i="4"/>
  <c r="K287" i="4"/>
  <c r="K157" i="4"/>
  <c r="K306" i="4"/>
  <c r="K192" i="4"/>
  <c r="K325" i="4"/>
  <c r="K43" i="4"/>
  <c r="K77" i="4"/>
  <c r="K110" i="4"/>
  <c r="K122" i="4"/>
  <c r="K155" i="4"/>
  <c r="K189" i="4"/>
  <c r="K202" i="4"/>
  <c r="K235" i="4"/>
  <c r="K247" i="4"/>
  <c r="K280" i="4"/>
  <c r="K314" i="4"/>
  <c r="K63" i="4"/>
  <c r="K8" i="4"/>
  <c r="K28" i="4"/>
  <c r="K61" i="4"/>
  <c r="K95" i="4"/>
  <c r="K140" i="4"/>
  <c r="K211" i="4"/>
  <c r="K9" i="4"/>
  <c r="K54" i="4"/>
  <c r="K87" i="4"/>
  <c r="K132" i="4"/>
  <c r="K166" i="4"/>
  <c r="K199" i="4"/>
  <c r="K212" i="4"/>
  <c r="K257" i="4"/>
  <c r="K291" i="4"/>
  <c r="K324" i="4"/>
  <c r="K97" i="4"/>
  <c r="K317" i="4"/>
  <c r="K48" i="4"/>
  <c r="K81" i="4"/>
  <c r="K126" i="4"/>
  <c r="K160" i="4"/>
  <c r="K193" i="4"/>
  <c r="K206" i="4"/>
  <c r="K239" i="4"/>
  <c r="K251" i="4"/>
  <c r="K284" i="4"/>
  <c r="K318" i="4"/>
  <c r="K80" i="4"/>
  <c r="K40" i="4"/>
  <c r="K74" i="4"/>
  <c r="K107" i="4"/>
  <c r="K119" i="4"/>
  <c r="K152" i="4"/>
  <c r="K186" i="4"/>
  <c r="K232" i="4"/>
  <c r="K277" i="4"/>
  <c r="K311" i="4"/>
  <c r="K331" i="4"/>
  <c r="K159" i="4"/>
  <c r="K21" i="4"/>
  <c r="K33" i="4"/>
  <c r="K66" i="4"/>
  <c r="K100" i="4"/>
  <c r="K145" i="4"/>
  <c r="K179" i="4"/>
  <c r="K225" i="4"/>
  <c r="K270" i="4"/>
  <c r="K303" i="4"/>
  <c r="K313" i="4"/>
  <c r="K290" i="4"/>
  <c r="K125" i="4"/>
  <c r="K230" i="4"/>
  <c r="K14" i="4"/>
  <c r="K26" i="4"/>
  <c r="K59" i="4"/>
  <c r="K93" i="4"/>
  <c r="K138" i="4"/>
  <c r="K171" i="4"/>
  <c r="K217" i="4"/>
  <c r="K262" i="4"/>
  <c r="K296" i="4"/>
  <c r="K10" i="4"/>
  <c r="K7" i="4"/>
  <c r="K52" i="4"/>
  <c r="K85" i="4"/>
  <c r="K130" i="4"/>
  <c r="K164" i="4"/>
  <c r="K197" i="4"/>
  <c r="K210" i="4"/>
  <c r="K243" i="4"/>
  <c r="K255" i="4"/>
  <c r="K289" i="4"/>
  <c r="K322" i="4"/>
  <c r="K264" i="4"/>
  <c r="K221" i="4"/>
  <c r="K16" i="4"/>
  <c r="K36" i="4"/>
  <c r="K70" i="4"/>
  <c r="K103" i="4"/>
  <c r="K115" i="4"/>
  <c r="K182" i="4"/>
  <c r="K323" i="4"/>
  <c r="K17" i="4"/>
  <c r="K29" i="4"/>
  <c r="K62" i="4"/>
  <c r="K96" i="4"/>
  <c r="K141" i="4"/>
  <c r="K174" i="4"/>
  <c r="K220" i="4"/>
  <c r="K265" i="4"/>
  <c r="K299" i="4"/>
  <c r="K3" i="4"/>
  <c r="K11" i="4"/>
  <c r="K56" i="4"/>
  <c r="K89" i="4"/>
  <c r="K135" i="4"/>
  <c r="K168" i="4"/>
  <c r="K214" i="4"/>
  <c r="K259" i="4"/>
  <c r="K293" i="4"/>
  <c r="K326" i="4"/>
  <c r="K273" i="4"/>
  <c r="K117" i="4"/>
  <c r="K4" i="4"/>
  <c r="K49" i="4"/>
  <c r="K82" i="4"/>
  <c r="K127" i="4"/>
  <c r="K161" i="4"/>
  <c r="K194" i="4"/>
  <c r="K207" i="4"/>
  <c r="K240" i="4"/>
  <c r="K252" i="4"/>
  <c r="K285" i="4"/>
  <c r="K319" i="4"/>
  <c r="K219" i="4"/>
  <c r="K292" i="4"/>
  <c r="K41" i="4"/>
  <c r="K75" i="4"/>
  <c r="K108" i="4"/>
  <c r="K120" i="4"/>
  <c r="K153" i="4"/>
  <c r="K187" i="4"/>
  <c r="K233" i="4"/>
  <c r="K245" i="4"/>
  <c r="K278" i="4"/>
  <c r="K312" i="4"/>
  <c r="K329" i="4"/>
  <c r="K167" i="4"/>
  <c r="K258" i="4"/>
  <c r="K22" i="4"/>
  <c r="K34" i="4"/>
  <c r="K67" i="4"/>
  <c r="K101" i="4"/>
  <c r="K113" i="4"/>
  <c r="K146" i="4"/>
  <c r="K180" i="4"/>
  <c r="K226" i="4"/>
  <c r="K271" i="4"/>
  <c r="K304" i="4"/>
  <c r="K236" i="4"/>
  <c r="K72" i="4"/>
  <c r="K205" i="4"/>
  <c r="K15" i="4"/>
  <c r="K27" i="4"/>
  <c r="K60" i="4"/>
  <c r="K94" i="4"/>
  <c r="K139" i="4"/>
  <c r="K172" i="4"/>
  <c r="K218" i="4"/>
  <c r="K263" i="4"/>
  <c r="K297" i="4"/>
  <c r="K165" i="4"/>
  <c r="K298" i="4"/>
  <c r="K150" i="4"/>
  <c r="K44" i="4"/>
  <c r="K78" i="4"/>
  <c r="K111" i="4"/>
  <c r="K123" i="4"/>
  <c r="K198" i="4"/>
  <c r="K105" i="4"/>
  <c r="K37" i="4"/>
  <c r="K71" i="4"/>
  <c r="K104" i="4"/>
  <c r="K116" i="4"/>
  <c r="K149" i="4"/>
  <c r="K183" i="4"/>
  <c r="K229" i="4"/>
  <c r="K274" i="4"/>
  <c r="K307" i="4"/>
  <c r="K30" i="4"/>
  <c r="K142" i="4"/>
  <c r="K238" i="4"/>
  <c r="K19" i="4"/>
  <c r="K31" i="4"/>
  <c r="K64" i="4"/>
  <c r="K98" i="4"/>
  <c r="K143" i="4"/>
  <c r="K176" i="4"/>
  <c r="K223" i="4"/>
  <c r="K268" i="4"/>
  <c r="K301" i="4"/>
  <c r="K173" i="4"/>
  <c r="K315" i="4"/>
  <c r="K175" i="4"/>
  <c r="K300" i="4"/>
  <c r="K12" i="4"/>
  <c r="K57" i="4"/>
  <c r="K91" i="4"/>
  <c r="K136" i="4"/>
  <c r="K169" i="4"/>
  <c r="K215" i="4"/>
  <c r="K260" i="4"/>
  <c r="K294" i="4"/>
  <c r="K327" i="4"/>
  <c r="K55" i="4"/>
  <c r="K5" i="4"/>
  <c r="K50" i="4"/>
  <c r="K83" i="4"/>
  <c r="K128" i="4"/>
  <c r="K162" i="4"/>
  <c r="K195" i="4"/>
  <c r="K208" i="4"/>
  <c r="K241" i="4"/>
  <c r="K253" i="4"/>
  <c r="K286" i="4"/>
  <c r="K320" i="4"/>
  <c r="K330" i="4"/>
  <c r="K228" i="4"/>
  <c r="K38" i="4"/>
  <c r="K308" i="4"/>
  <c r="K42" i="4"/>
  <c r="K76" i="4"/>
  <c r="K109" i="4"/>
  <c r="K121" i="4"/>
  <c r="K154" i="4"/>
  <c r="K188" i="4"/>
  <c r="K201" i="4"/>
  <c r="K234" i="4"/>
  <c r="K246" i="4"/>
  <c r="K279" i="4"/>
  <c r="K321" i="4"/>
  <c r="K256" i="4"/>
  <c r="K133" i="4"/>
  <c r="K250" i="4"/>
  <c r="K35" i="4"/>
  <c r="K69" i="4"/>
  <c r="K102" i="4"/>
  <c r="K114" i="4"/>
  <c r="K147" i="4"/>
  <c r="K181" i="4"/>
  <c r="K227" i="4"/>
  <c r="K272" i="4"/>
  <c r="K305" i="4"/>
  <c r="K203" i="4"/>
  <c r="K283" i="4"/>
  <c r="K53" i="4"/>
  <c r="K86" i="4"/>
  <c r="K131" i="4"/>
  <c r="K275" i="4"/>
  <c r="K45" i="4"/>
  <c r="K79" i="4"/>
  <c r="K124" i="4"/>
  <c r="K158" i="4"/>
  <c r="K191" i="4"/>
  <c r="K204" i="4"/>
  <c r="K237" i="4"/>
  <c r="K249" i="4"/>
  <c r="K282" i="4"/>
  <c r="K316" i="4"/>
  <c r="K47" i="4"/>
  <c r="K184" i="4"/>
  <c r="K267" i="4"/>
  <c r="K39" i="4"/>
  <c r="K73" i="4"/>
  <c r="K106" i="4"/>
  <c r="K118" i="4"/>
  <c r="K151" i="4"/>
  <c r="K185" i="4"/>
  <c r="K231" i="4"/>
  <c r="K276" i="4"/>
  <c r="K309" i="4"/>
  <c r="K18" i="4"/>
  <c r="M2" i="2" l="1"/>
  <c r="N2" i="2" s="1"/>
  <c r="K15" i="2" l="1"/>
  <c r="B17" i="11" s="1"/>
  <c r="M15" i="2"/>
  <c r="N15" i="2" s="1"/>
  <c r="B4" i="11"/>
  <c r="D10" i="4"/>
  <c r="D10" i="6"/>
  <c r="D63" i="4"/>
  <c r="D63" i="6"/>
  <c r="D117" i="4"/>
  <c r="D117" i="6"/>
  <c r="D159" i="4"/>
  <c r="D159" i="6"/>
  <c r="D221" i="4"/>
  <c r="D221" i="6"/>
  <c r="D275" i="4"/>
  <c r="D275" i="6"/>
  <c r="D292" i="4"/>
  <c r="D292" i="6"/>
  <c r="D64" i="4"/>
  <c r="D64" i="6"/>
  <c r="D176" i="4"/>
  <c r="D176" i="6"/>
  <c r="D326" i="4"/>
  <c r="D326" i="6"/>
  <c r="D12" i="4"/>
  <c r="D12" i="6"/>
  <c r="D20" i="4"/>
  <c r="D20" i="6"/>
  <c r="D32" i="4"/>
  <c r="D32" i="6"/>
  <c r="D40" i="4"/>
  <c r="D40" i="6"/>
  <c r="D49" i="4"/>
  <c r="D49" i="6"/>
  <c r="D57" i="4"/>
  <c r="D57" i="6"/>
  <c r="D65" i="4"/>
  <c r="D65" i="6"/>
  <c r="D74" i="4"/>
  <c r="D74" i="6"/>
  <c r="D82" i="4"/>
  <c r="D82" i="6"/>
  <c r="D91" i="4"/>
  <c r="D91" i="6"/>
  <c r="D99" i="4"/>
  <c r="D99" i="6"/>
  <c r="D107" i="4"/>
  <c r="D107" i="6"/>
  <c r="D119" i="4"/>
  <c r="D119" i="6"/>
  <c r="D127" i="4"/>
  <c r="D127" i="6"/>
  <c r="D136" i="4"/>
  <c r="D136" i="6"/>
  <c r="D144" i="4"/>
  <c r="D144" i="6"/>
  <c r="D152" i="4"/>
  <c r="D152" i="6"/>
  <c r="D161" i="4"/>
  <c r="D161" i="6"/>
  <c r="D169" i="4"/>
  <c r="D169" i="6"/>
  <c r="D177" i="4"/>
  <c r="D177" i="6"/>
  <c r="D186" i="4"/>
  <c r="D186" i="6"/>
  <c r="D194" i="4"/>
  <c r="D194" i="6"/>
  <c r="D207" i="4"/>
  <c r="D207" i="6"/>
  <c r="D215" i="4"/>
  <c r="D215" i="6"/>
  <c r="D224" i="4"/>
  <c r="D224" i="6"/>
  <c r="D232" i="4"/>
  <c r="D232" i="6"/>
  <c r="D240" i="4"/>
  <c r="D240" i="6"/>
  <c r="D252" i="4"/>
  <c r="D252" i="6"/>
  <c r="D260" i="4"/>
  <c r="D260" i="6"/>
  <c r="D269" i="4"/>
  <c r="D269" i="6"/>
  <c r="D277" i="4"/>
  <c r="D277" i="6"/>
  <c r="D285" i="4"/>
  <c r="D285" i="6"/>
  <c r="D294" i="4"/>
  <c r="D294" i="6"/>
  <c r="D302" i="4"/>
  <c r="D302" i="6"/>
  <c r="D311" i="4"/>
  <c r="D311" i="6"/>
  <c r="D319" i="4"/>
  <c r="D319" i="6"/>
  <c r="D327" i="4"/>
  <c r="D327" i="6"/>
  <c r="D55" i="4"/>
  <c r="D55" i="6"/>
  <c r="D88" i="4"/>
  <c r="D88" i="6"/>
  <c r="D150" i="4"/>
  <c r="D150" i="6"/>
  <c r="D175" i="4"/>
  <c r="D175" i="6"/>
  <c r="D213" i="4"/>
  <c r="D213" i="6"/>
  <c r="D250" i="4"/>
  <c r="D250" i="6"/>
  <c r="D267" i="4"/>
  <c r="D267" i="6"/>
  <c r="D283" i="4"/>
  <c r="D283" i="6"/>
  <c r="D19" i="4"/>
  <c r="D19" i="6"/>
  <c r="D56" i="4"/>
  <c r="D56" i="6"/>
  <c r="D168" i="4"/>
  <c r="D168" i="6"/>
  <c r="D318" i="4"/>
  <c r="D318" i="6"/>
  <c r="D13" i="4"/>
  <c r="D13" i="6"/>
  <c r="D21" i="4"/>
  <c r="D21" i="6"/>
  <c r="D25" i="4"/>
  <c r="D25" i="6"/>
  <c r="D33" i="4"/>
  <c r="D33" i="6"/>
  <c r="D41" i="4"/>
  <c r="D41" i="6"/>
  <c r="D50" i="4"/>
  <c r="D50" i="6"/>
  <c r="D58" i="4"/>
  <c r="D58" i="6"/>
  <c r="D66" i="4"/>
  <c r="D66" i="6"/>
  <c r="D75" i="4"/>
  <c r="D75" i="6"/>
  <c r="D83" i="4"/>
  <c r="D83" i="6"/>
  <c r="D92" i="4"/>
  <c r="D92" i="6"/>
  <c r="D100" i="4"/>
  <c r="D100" i="6"/>
  <c r="D108" i="4"/>
  <c r="D108" i="6"/>
  <c r="D120" i="4"/>
  <c r="D120" i="6"/>
  <c r="D128" i="4"/>
  <c r="D128" i="6"/>
  <c r="D137" i="4"/>
  <c r="D137" i="6"/>
  <c r="D145" i="4"/>
  <c r="D145" i="6"/>
  <c r="D153" i="4"/>
  <c r="D153" i="6"/>
  <c r="D162" i="4"/>
  <c r="D162" i="6"/>
  <c r="D170" i="4"/>
  <c r="D170" i="6"/>
  <c r="D179" i="4"/>
  <c r="D179" i="6"/>
  <c r="D187" i="4"/>
  <c r="D187" i="6"/>
  <c r="D195" i="4"/>
  <c r="D195" i="6"/>
  <c r="D208" i="4"/>
  <c r="D208" i="6"/>
  <c r="D216" i="4"/>
  <c r="D216" i="6"/>
  <c r="D225" i="4"/>
  <c r="D225" i="6"/>
  <c r="D233" i="4"/>
  <c r="D233" i="6"/>
  <c r="D241" i="4"/>
  <c r="D241" i="6"/>
  <c r="D245" i="4"/>
  <c r="D245" i="6"/>
  <c r="D253" i="4"/>
  <c r="D253" i="6"/>
  <c r="D261" i="4"/>
  <c r="D261" i="6"/>
  <c r="D270" i="4"/>
  <c r="D270" i="6"/>
  <c r="D278" i="4"/>
  <c r="D278" i="6"/>
  <c r="D286" i="4"/>
  <c r="D286" i="6"/>
  <c r="D295" i="4"/>
  <c r="D295" i="6"/>
  <c r="D303" i="4"/>
  <c r="D303" i="6"/>
  <c r="D312" i="4"/>
  <c r="D312" i="6"/>
  <c r="D320" i="4"/>
  <c r="D320" i="6"/>
  <c r="D328" i="4"/>
  <c r="D328" i="6"/>
  <c r="D80" i="4"/>
  <c r="D80" i="6"/>
  <c r="D142" i="4"/>
  <c r="D142" i="6"/>
  <c r="D308" i="4"/>
  <c r="D308" i="6"/>
  <c r="D39" i="4"/>
  <c r="D39" i="6"/>
  <c r="D98" i="4"/>
  <c r="D98" i="6"/>
  <c r="D126" i="4"/>
  <c r="D126" i="6"/>
  <c r="D151" i="4"/>
  <c r="D151" i="6"/>
  <c r="D193" i="4"/>
  <c r="D193" i="6"/>
  <c r="D206" i="4"/>
  <c r="D206" i="6"/>
  <c r="D214" i="4"/>
  <c r="D214" i="6"/>
  <c r="D223" i="4"/>
  <c r="D223" i="6"/>
  <c r="D231" i="4"/>
  <c r="D231" i="6"/>
  <c r="D239" i="4"/>
  <c r="D239" i="6"/>
  <c r="D251" i="4"/>
  <c r="D251" i="6"/>
  <c r="D259" i="4"/>
  <c r="D259" i="6"/>
  <c r="D268" i="4"/>
  <c r="D268" i="6"/>
  <c r="D276" i="4"/>
  <c r="D276" i="6"/>
  <c r="D309" i="4"/>
  <c r="D309" i="6"/>
  <c r="D14" i="4"/>
  <c r="D14" i="6"/>
  <c r="D26" i="4"/>
  <c r="D26" i="6"/>
  <c r="D34" i="4"/>
  <c r="D34" i="6"/>
  <c r="D42" i="4"/>
  <c r="D42" i="6"/>
  <c r="D51" i="4"/>
  <c r="D51" i="6"/>
  <c r="D59" i="4"/>
  <c r="D59" i="6"/>
  <c r="D67" i="4"/>
  <c r="D67" i="6"/>
  <c r="D76" i="4"/>
  <c r="D76" i="6"/>
  <c r="D84" i="4"/>
  <c r="D84" i="6"/>
  <c r="D93" i="4"/>
  <c r="D93" i="6"/>
  <c r="D101" i="4"/>
  <c r="D101" i="6"/>
  <c r="D109" i="4"/>
  <c r="D109" i="6"/>
  <c r="D113" i="4"/>
  <c r="D113" i="6"/>
  <c r="D121" i="4"/>
  <c r="D121" i="6"/>
  <c r="D129" i="4"/>
  <c r="D129" i="6"/>
  <c r="D138" i="4"/>
  <c r="D138" i="6"/>
  <c r="D146" i="4"/>
  <c r="D146" i="6"/>
  <c r="D154" i="4"/>
  <c r="D154" i="6"/>
  <c r="D163" i="4"/>
  <c r="D163" i="6"/>
  <c r="D171" i="4"/>
  <c r="D171" i="6"/>
  <c r="D180" i="4"/>
  <c r="D180" i="6"/>
  <c r="D188" i="4"/>
  <c r="D188" i="6"/>
  <c r="D196" i="4"/>
  <c r="D196" i="6"/>
  <c r="D201" i="4"/>
  <c r="D201" i="6"/>
  <c r="D209" i="4"/>
  <c r="D209" i="6"/>
  <c r="D217" i="4"/>
  <c r="D217" i="6"/>
  <c r="D226" i="4"/>
  <c r="D226" i="6"/>
  <c r="D234" i="4"/>
  <c r="D234" i="6"/>
  <c r="D242" i="4"/>
  <c r="D242" i="6"/>
  <c r="D246" i="4"/>
  <c r="D246" i="6"/>
  <c r="D254" i="4"/>
  <c r="D254" i="6"/>
  <c r="D262" i="4"/>
  <c r="D262" i="6"/>
  <c r="D271" i="4"/>
  <c r="D271" i="6"/>
  <c r="D279" i="4"/>
  <c r="D279" i="6"/>
  <c r="D287" i="4"/>
  <c r="D287" i="6"/>
  <c r="D296" i="4"/>
  <c r="D296" i="6"/>
  <c r="D304" i="4"/>
  <c r="D304" i="6"/>
  <c r="D313" i="4"/>
  <c r="D313" i="6"/>
  <c r="D321" i="4"/>
  <c r="D321" i="6"/>
  <c r="D329" i="4"/>
  <c r="D329" i="6"/>
  <c r="D18" i="4"/>
  <c r="D18" i="6"/>
  <c r="D38" i="4"/>
  <c r="D38" i="6"/>
  <c r="D72" i="4"/>
  <c r="D72" i="6"/>
  <c r="D167" i="4"/>
  <c r="D167" i="6"/>
  <c r="D230" i="4"/>
  <c r="D230" i="6"/>
  <c r="D317" i="4"/>
  <c r="D317" i="6"/>
  <c r="D31" i="4"/>
  <c r="D31" i="6"/>
  <c r="D89" i="4"/>
  <c r="D89" i="6"/>
  <c r="D135" i="4"/>
  <c r="D135" i="6"/>
  <c r="D185" i="4"/>
  <c r="D185" i="6"/>
  <c r="D284" i="4"/>
  <c r="D284" i="6"/>
  <c r="D5" i="4"/>
  <c r="D5" i="6"/>
  <c r="D7" i="4"/>
  <c r="D7" i="6"/>
  <c r="D43" i="4"/>
  <c r="D43" i="6"/>
  <c r="D52" i="4"/>
  <c r="D52" i="6"/>
  <c r="D60" i="4"/>
  <c r="D60" i="6"/>
  <c r="D69" i="4"/>
  <c r="D69" i="6"/>
  <c r="D77" i="4"/>
  <c r="D77" i="6"/>
  <c r="D85" i="4"/>
  <c r="D85" i="6"/>
  <c r="D94" i="4"/>
  <c r="D94" i="6"/>
  <c r="D102" i="4"/>
  <c r="D102" i="6"/>
  <c r="D110" i="4"/>
  <c r="D110" i="6"/>
  <c r="D114" i="4"/>
  <c r="D114" i="6"/>
  <c r="D122" i="4"/>
  <c r="D122" i="6"/>
  <c r="D130" i="4"/>
  <c r="D130" i="6"/>
  <c r="D139" i="4"/>
  <c r="D139" i="6"/>
  <c r="D147" i="4"/>
  <c r="D147" i="6"/>
  <c r="D155" i="4"/>
  <c r="D155" i="6"/>
  <c r="D164" i="4"/>
  <c r="D164" i="6"/>
  <c r="D172" i="4"/>
  <c r="D172" i="6"/>
  <c r="D181" i="4"/>
  <c r="D181" i="6"/>
  <c r="D189" i="4"/>
  <c r="D189" i="6"/>
  <c r="D197" i="4"/>
  <c r="D197" i="6"/>
  <c r="D202" i="4"/>
  <c r="D202" i="6"/>
  <c r="D210" i="4"/>
  <c r="D210" i="6"/>
  <c r="D218" i="4"/>
  <c r="D218" i="6"/>
  <c r="D227" i="4"/>
  <c r="D227" i="6"/>
  <c r="D235" i="4"/>
  <c r="D235" i="6"/>
  <c r="D243" i="4"/>
  <c r="D243" i="6"/>
  <c r="D247" i="4"/>
  <c r="D247" i="6"/>
  <c r="D255" i="4"/>
  <c r="D255" i="6"/>
  <c r="D263" i="4"/>
  <c r="D263" i="6"/>
  <c r="D272" i="4"/>
  <c r="D272" i="6"/>
  <c r="D280" i="4"/>
  <c r="D280" i="6"/>
  <c r="D289" i="4"/>
  <c r="D289" i="6"/>
  <c r="D297" i="4"/>
  <c r="D297" i="6"/>
  <c r="D305" i="4"/>
  <c r="D305" i="6"/>
  <c r="D314" i="4"/>
  <c r="D314" i="6"/>
  <c r="D322" i="4"/>
  <c r="D322" i="6"/>
  <c r="D330" i="4"/>
  <c r="D330" i="6"/>
  <c r="D47" i="6"/>
  <c r="D105" i="4"/>
  <c r="D105" i="6"/>
  <c r="D133" i="4"/>
  <c r="D133" i="6"/>
  <c r="D192" i="4"/>
  <c r="D192" i="6"/>
  <c r="D205" i="4"/>
  <c r="D205" i="6"/>
  <c r="D325" i="4"/>
  <c r="D325" i="6"/>
  <c r="D73" i="4"/>
  <c r="D73" i="6"/>
  <c r="D106" i="4"/>
  <c r="D106" i="6"/>
  <c r="D118" i="4"/>
  <c r="D118" i="6"/>
  <c r="D143" i="4"/>
  <c r="D143" i="6"/>
  <c r="D301" i="4"/>
  <c r="D301" i="6"/>
  <c r="D6" i="4"/>
  <c r="D6" i="6"/>
  <c r="D23" i="4"/>
  <c r="D23" i="6"/>
  <c r="D35" i="4"/>
  <c r="D35" i="6"/>
  <c r="D8" i="4"/>
  <c r="D8" i="6"/>
  <c r="D16" i="4"/>
  <c r="D16" i="6"/>
  <c r="D28" i="4"/>
  <c r="D28" i="6"/>
  <c r="D36" i="4"/>
  <c r="D36" i="6"/>
  <c r="D44" i="4"/>
  <c r="D44" i="6"/>
  <c r="D53" i="4"/>
  <c r="D53" i="6"/>
  <c r="D61" i="4"/>
  <c r="D61" i="6"/>
  <c r="D70" i="4"/>
  <c r="D70" i="6"/>
  <c r="D78" i="4"/>
  <c r="D78" i="6"/>
  <c r="D86" i="4"/>
  <c r="D86" i="6"/>
  <c r="D95" i="4"/>
  <c r="D95" i="6"/>
  <c r="D103" i="4"/>
  <c r="D103" i="6"/>
  <c r="D111" i="4"/>
  <c r="D111" i="6"/>
  <c r="D115" i="4"/>
  <c r="D115" i="6"/>
  <c r="D123" i="4"/>
  <c r="D123" i="6"/>
  <c r="D131" i="4"/>
  <c r="D131" i="6"/>
  <c r="D140" i="4"/>
  <c r="D140" i="6"/>
  <c r="D148" i="4"/>
  <c r="D148" i="6"/>
  <c r="D157" i="4"/>
  <c r="D157" i="6"/>
  <c r="D165" i="4"/>
  <c r="D165" i="6"/>
  <c r="D173" i="4"/>
  <c r="D173" i="6"/>
  <c r="D182" i="4"/>
  <c r="D182" i="6"/>
  <c r="D190" i="4"/>
  <c r="D190" i="6"/>
  <c r="D198" i="4"/>
  <c r="D198" i="6"/>
  <c r="D203" i="4"/>
  <c r="D203" i="6"/>
  <c r="D211" i="4"/>
  <c r="D211" i="6"/>
  <c r="D219" i="4"/>
  <c r="D219" i="6"/>
  <c r="D228" i="4"/>
  <c r="D228" i="6"/>
  <c r="D236" i="4"/>
  <c r="D236" i="6"/>
  <c r="D248" i="4"/>
  <c r="D248" i="6"/>
  <c r="D256" i="4"/>
  <c r="D256" i="6"/>
  <c r="D264" i="4"/>
  <c r="D264" i="6"/>
  <c r="D273" i="4"/>
  <c r="D273" i="6"/>
  <c r="D281" i="4"/>
  <c r="D281" i="6"/>
  <c r="D290" i="4"/>
  <c r="D290" i="6"/>
  <c r="D298" i="4"/>
  <c r="D298" i="6"/>
  <c r="D306" i="4"/>
  <c r="D306" i="6"/>
  <c r="D315" i="4"/>
  <c r="D315" i="6"/>
  <c r="D323" i="4"/>
  <c r="D323" i="6"/>
  <c r="D331" i="4"/>
  <c r="D331" i="6"/>
  <c r="D30" i="4"/>
  <c r="D30" i="6"/>
  <c r="D97" i="4"/>
  <c r="D97" i="6"/>
  <c r="D125" i="4"/>
  <c r="D125" i="6"/>
  <c r="D184" i="4"/>
  <c r="D184" i="6"/>
  <c r="D238" i="4"/>
  <c r="D238" i="6"/>
  <c r="D258" i="4"/>
  <c r="D258" i="6"/>
  <c r="D300" i="4"/>
  <c r="D300" i="6"/>
  <c r="D11" i="4"/>
  <c r="D11" i="6"/>
  <c r="D48" i="4"/>
  <c r="D48" i="6"/>
  <c r="D81" i="4"/>
  <c r="D81" i="6"/>
  <c r="D160" i="4"/>
  <c r="D160" i="6"/>
  <c r="D293" i="4"/>
  <c r="D293" i="6"/>
  <c r="D4" i="4"/>
  <c r="D4" i="6"/>
  <c r="D22" i="4"/>
  <c r="D22" i="6"/>
  <c r="D15" i="4"/>
  <c r="D15" i="6"/>
  <c r="D27" i="4"/>
  <c r="D27" i="6"/>
  <c r="D9" i="4"/>
  <c r="D9" i="6"/>
  <c r="D17" i="4"/>
  <c r="D17" i="6"/>
  <c r="D29" i="4"/>
  <c r="D29" i="6"/>
  <c r="D37" i="4"/>
  <c r="D37" i="6"/>
  <c r="D45" i="4"/>
  <c r="D45" i="6"/>
  <c r="D54" i="4"/>
  <c r="D54" i="6"/>
  <c r="D62" i="4"/>
  <c r="D62" i="6"/>
  <c r="D71" i="4"/>
  <c r="D71" i="6"/>
  <c r="D79" i="4"/>
  <c r="D79" i="6"/>
  <c r="D87" i="4"/>
  <c r="D87" i="6"/>
  <c r="D96" i="4"/>
  <c r="D96" i="6"/>
  <c r="D104" i="4"/>
  <c r="D104" i="6"/>
  <c r="D116" i="4"/>
  <c r="D116" i="6"/>
  <c r="D124" i="4"/>
  <c r="D124" i="6"/>
  <c r="D132" i="4"/>
  <c r="D132" i="6"/>
  <c r="D141" i="4"/>
  <c r="D141" i="6"/>
  <c r="D149" i="4"/>
  <c r="D149" i="6"/>
  <c r="D158" i="4"/>
  <c r="D158" i="6"/>
  <c r="D166" i="4"/>
  <c r="D166" i="6"/>
  <c r="D174" i="4"/>
  <c r="D174" i="6"/>
  <c r="D183" i="4"/>
  <c r="D183" i="6"/>
  <c r="D191" i="4"/>
  <c r="D191" i="6"/>
  <c r="D199" i="4"/>
  <c r="D199" i="6"/>
  <c r="D204" i="4"/>
  <c r="D204" i="6"/>
  <c r="D212" i="4"/>
  <c r="D212" i="6"/>
  <c r="D220" i="4"/>
  <c r="D220" i="6"/>
  <c r="D229" i="4"/>
  <c r="D229" i="6"/>
  <c r="D237" i="4"/>
  <c r="D237" i="6"/>
  <c r="D249" i="4"/>
  <c r="D249" i="6"/>
  <c r="D257" i="4"/>
  <c r="D257" i="6"/>
  <c r="D265" i="4"/>
  <c r="D265" i="6"/>
  <c r="D274" i="4"/>
  <c r="D274" i="6"/>
  <c r="D282" i="4"/>
  <c r="D282" i="6"/>
  <c r="D291" i="4"/>
  <c r="D291" i="6"/>
  <c r="D299" i="4"/>
  <c r="D299" i="6"/>
  <c r="D307" i="4"/>
  <c r="D307" i="6"/>
  <c r="D316" i="4"/>
  <c r="D316" i="6"/>
  <c r="D324" i="4"/>
  <c r="D324" i="6"/>
  <c r="D3" i="4"/>
  <c r="D3" i="6"/>
  <c r="K3" i="2" l="1"/>
  <c r="K5" i="2"/>
  <c r="K6" i="2"/>
  <c r="K13" i="2"/>
  <c r="O15" i="2"/>
  <c r="K19" i="2"/>
  <c r="K21" i="2"/>
  <c r="K22" i="2"/>
  <c r="K25" i="2"/>
  <c r="K26" i="2"/>
  <c r="K27" i="2"/>
  <c r="K31" i="2"/>
  <c r="K33" i="2"/>
  <c r="K34" i="2"/>
  <c r="K41" i="2"/>
  <c r="K42" i="2"/>
  <c r="K43" i="2"/>
  <c r="K48" i="2"/>
  <c r="K50" i="2"/>
  <c r="K51" i="2"/>
  <c r="K58" i="2"/>
  <c r="K59" i="2"/>
  <c r="K60" i="2"/>
  <c r="K64" i="2"/>
  <c r="K66" i="2"/>
  <c r="K68" i="2"/>
  <c r="K75" i="2"/>
  <c r="K76" i="2"/>
  <c r="K77" i="2"/>
  <c r="K81" i="2"/>
  <c r="K83" i="2"/>
  <c r="K84" i="2"/>
  <c r="K92" i="2"/>
  <c r="K93" i="2"/>
  <c r="K94" i="2"/>
  <c r="K98" i="2"/>
  <c r="K100" i="2"/>
  <c r="K101" i="2"/>
  <c r="K108" i="2"/>
  <c r="K109" i="2"/>
  <c r="K110" i="2"/>
  <c r="K112" i="2"/>
  <c r="K113" i="2"/>
  <c r="K114" i="2"/>
  <c r="K116" i="2"/>
  <c r="K119" i="2"/>
  <c r="K120" i="2"/>
  <c r="K121" i="2"/>
  <c r="K122" i="2"/>
  <c r="K123" i="2"/>
  <c r="K124" i="2"/>
  <c r="K127" i="2"/>
  <c r="K128" i="2"/>
  <c r="K129" i="2"/>
  <c r="K130" i="2"/>
  <c r="K131" i="2"/>
  <c r="K132" i="2"/>
  <c r="K136" i="2"/>
  <c r="K137" i="2"/>
  <c r="K138" i="2"/>
  <c r="K139" i="2"/>
  <c r="K140" i="2"/>
  <c r="K141" i="2"/>
  <c r="K144" i="2"/>
  <c r="K145" i="2"/>
  <c r="K146" i="2"/>
  <c r="K147" i="2"/>
  <c r="K148" i="2"/>
  <c r="K149" i="2"/>
  <c r="K152" i="2"/>
  <c r="K153" i="2"/>
  <c r="K154" i="2"/>
  <c r="K156" i="2"/>
  <c r="K157" i="2"/>
  <c r="K158" i="2"/>
  <c r="K161" i="2"/>
  <c r="K162" i="2"/>
  <c r="K163" i="2"/>
  <c r="K164" i="2"/>
  <c r="K165" i="2"/>
  <c r="K166" i="2"/>
  <c r="O169" i="2"/>
  <c r="K170" i="2"/>
  <c r="K171" i="2"/>
  <c r="K172" i="2"/>
  <c r="K173" i="2"/>
  <c r="K174" i="2"/>
  <c r="K178" i="2"/>
  <c r="K179" i="2"/>
  <c r="K180" i="2"/>
  <c r="K181" i="2"/>
  <c r="K182" i="2"/>
  <c r="K183" i="2"/>
  <c r="K186" i="2"/>
  <c r="K187" i="2"/>
  <c r="K188" i="2"/>
  <c r="K189" i="2"/>
  <c r="K190" i="2"/>
  <c r="K191" i="2"/>
  <c r="K194" i="2"/>
  <c r="K195" i="2"/>
  <c r="K196" i="2"/>
  <c r="K197" i="2"/>
  <c r="K198" i="2"/>
  <c r="K200" i="2"/>
  <c r="K201" i="2"/>
  <c r="K202" i="2"/>
  <c r="K203" i="2"/>
  <c r="K204" i="2"/>
  <c r="K207" i="2"/>
  <c r="K208" i="2"/>
  <c r="K209" i="2"/>
  <c r="K210" i="2"/>
  <c r="K211" i="2"/>
  <c r="K212" i="2"/>
  <c r="K215" i="2"/>
  <c r="B19" i="19" s="1"/>
  <c r="K216" i="2"/>
  <c r="B20" i="19" s="1"/>
  <c r="K217" i="2"/>
  <c r="B21" i="19" s="1"/>
  <c r="K218" i="2"/>
  <c r="B22" i="19" s="1"/>
  <c r="K219" i="2"/>
  <c r="B23" i="19" s="1"/>
  <c r="K220" i="2"/>
  <c r="B24" i="19" s="1"/>
  <c r="K224" i="2"/>
  <c r="K225" i="2"/>
  <c r="K226" i="2"/>
  <c r="K227" i="2"/>
  <c r="K228" i="2"/>
  <c r="K229" i="2"/>
  <c r="K232" i="2"/>
  <c r="K233" i="2"/>
  <c r="K234" i="2"/>
  <c r="K235" i="2"/>
  <c r="D17" i="19" s="1"/>
  <c r="K236" i="2"/>
  <c r="D18" i="19" s="1"/>
  <c r="K237" i="2"/>
  <c r="D19" i="19" s="1"/>
  <c r="K240" i="2"/>
  <c r="D22" i="19" s="1"/>
  <c r="K241" i="2"/>
  <c r="D23" i="19" s="1"/>
  <c r="K242" i="2"/>
  <c r="D24" i="19" s="1"/>
  <c r="K244" i="2"/>
  <c r="K245" i="2"/>
  <c r="K246" i="2"/>
  <c r="K247" i="2"/>
  <c r="K248" i="2"/>
  <c r="K249" i="2"/>
  <c r="K252" i="2"/>
  <c r="K253" i="2"/>
  <c r="K254" i="2"/>
  <c r="K255" i="2"/>
  <c r="K256" i="2"/>
  <c r="K257" i="2"/>
  <c r="F17" i="19" s="1"/>
  <c r="K260" i="2"/>
  <c r="F20" i="19" s="1"/>
  <c r="K261" i="2"/>
  <c r="F21" i="19" s="1"/>
  <c r="K262" i="2"/>
  <c r="F22" i="19" s="1"/>
  <c r="K263" i="2"/>
  <c r="F23" i="19" s="1"/>
  <c r="K264" i="2"/>
  <c r="F24" i="19" s="1"/>
  <c r="K266" i="2"/>
  <c r="K269" i="2"/>
  <c r="K270" i="2"/>
  <c r="K271" i="2"/>
  <c r="K272" i="2"/>
  <c r="K273" i="2"/>
  <c r="K274" i="2"/>
  <c r="K277" i="2"/>
  <c r="K278" i="2"/>
  <c r="K279" i="2"/>
  <c r="H17" i="19" s="1"/>
  <c r="K280" i="2"/>
  <c r="H18" i="19" s="1"/>
  <c r="K281" i="2"/>
  <c r="H19" i="19" s="1"/>
  <c r="K282" i="2"/>
  <c r="H20" i="19" s="1"/>
  <c r="K285" i="2"/>
  <c r="H23" i="19" s="1"/>
  <c r="K286" i="2"/>
  <c r="H24" i="19" s="1"/>
  <c r="K288" i="2"/>
  <c r="K289" i="2"/>
  <c r="K290" i="2"/>
  <c r="K291" i="2"/>
  <c r="K294" i="2"/>
  <c r="K295" i="2"/>
  <c r="K296" i="2"/>
  <c r="K297" i="2"/>
  <c r="K298" i="2"/>
  <c r="K299" i="2"/>
  <c r="K302" i="2"/>
  <c r="J18" i="19" s="1"/>
  <c r="K303" i="2"/>
  <c r="J19" i="19" s="1"/>
  <c r="K304" i="2"/>
  <c r="J20" i="19" s="1"/>
  <c r="K305" i="2"/>
  <c r="J21" i="19" s="1"/>
  <c r="K306" i="2"/>
  <c r="J22" i="19" s="1"/>
  <c r="K307" i="2"/>
  <c r="J23" i="19" s="1"/>
  <c r="K311" i="2"/>
  <c r="K312" i="2"/>
  <c r="K313" i="2"/>
  <c r="K314" i="2"/>
  <c r="K315" i="2"/>
  <c r="K316" i="2"/>
  <c r="K319" i="2"/>
  <c r="K320" i="2"/>
  <c r="K321" i="2"/>
  <c r="K322" i="2"/>
  <c r="K323" i="2"/>
  <c r="L17" i="19" s="1"/>
  <c r="K324" i="2"/>
  <c r="L18" i="19" s="1"/>
  <c r="K327" i="2"/>
  <c r="L21" i="19" s="1"/>
  <c r="K328" i="2"/>
  <c r="L22" i="19" s="1"/>
  <c r="K329" i="2"/>
  <c r="L23" i="19" s="1"/>
  <c r="K330" i="2"/>
  <c r="L24" i="19" s="1"/>
  <c r="O2" i="2"/>
  <c r="M16" i="22" l="1"/>
  <c r="M16" i="20"/>
  <c r="M170" i="22"/>
  <c r="M170" i="20"/>
  <c r="M3" i="22"/>
  <c r="Q3" i="22" s="1"/>
  <c r="V3" i="22" s="1"/>
  <c r="M3" i="20"/>
  <c r="O316" i="2"/>
  <c r="M317" i="4" s="1"/>
  <c r="L10" i="19"/>
  <c r="O272" i="2"/>
  <c r="N273" i="6" s="1"/>
  <c r="H10" i="19"/>
  <c r="O186" i="2"/>
  <c r="H12" i="18"/>
  <c r="O129" i="2"/>
  <c r="D21" i="18"/>
  <c r="O294" i="2"/>
  <c r="N295" i="6" s="1"/>
  <c r="J10" i="19"/>
  <c r="O162" i="2"/>
  <c r="M163" i="4" s="1"/>
  <c r="F10" i="18"/>
  <c r="O319" i="2"/>
  <c r="L13" i="19"/>
  <c r="O296" i="2"/>
  <c r="J12" i="19"/>
  <c r="O273" i="2"/>
  <c r="M274" i="4" s="1"/>
  <c r="H11" i="19"/>
  <c r="O252" i="2"/>
  <c r="N253" i="6" s="1"/>
  <c r="F12" i="19"/>
  <c r="O229" i="2"/>
  <c r="D11" i="19"/>
  <c r="O208" i="2"/>
  <c r="B12" i="19"/>
  <c r="O197" i="2"/>
  <c r="M198" i="4" s="1"/>
  <c r="H23" i="18"/>
  <c r="O187" i="2"/>
  <c r="M188" i="4" s="1"/>
  <c r="H13" i="18"/>
  <c r="O174" i="2"/>
  <c r="M175" i="4" s="1"/>
  <c r="F22" i="18"/>
  <c r="O164" i="2"/>
  <c r="F12" i="18"/>
  <c r="O130" i="2"/>
  <c r="N131" i="6" s="1"/>
  <c r="D22" i="18"/>
  <c r="O120" i="2"/>
  <c r="M121" i="4" s="1"/>
  <c r="D12" i="18"/>
  <c r="O83" i="2"/>
  <c r="B19" i="18"/>
  <c r="O207" i="2"/>
  <c r="B11" i="19"/>
  <c r="O119" i="2"/>
  <c r="M120" i="4" s="1"/>
  <c r="D11" i="18"/>
  <c r="O204" i="2"/>
  <c r="M205" i="4" s="1"/>
  <c r="B8" i="19"/>
  <c r="O77" i="2"/>
  <c r="B13" i="18"/>
  <c r="O247" i="2"/>
  <c r="F7" i="19"/>
  <c r="O226" i="2"/>
  <c r="M227" i="4" s="1"/>
  <c r="D8" i="19"/>
  <c r="O203" i="2"/>
  <c r="M204" i="4" s="1"/>
  <c r="B7" i="19"/>
  <c r="O194" i="2"/>
  <c r="H20" i="18"/>
  <c r="O182" i="2"/>
  <c r="H8" i="18"/>
  <c r="O171" i="2"/>
  <c r="M172" i="4" s="1"/>
  <c r="F19" i="18"/>
  <c r="O161" i="2"/>
  <c r="M162" i="4" s="1"/>
  <c r="F9" i="18"/>
  <c r="O127" i="2"/>
  <c r="D19" i="18"/>
  <c r="O114" i="2"/>
  <c r="D6" i="18"/>
  <c r="O76" i="2"/>
  <c r="M77" i="4" s="1"/>
  <c r="B12" i="18"/>
  <c r="O295" i="2"/>
  <c r="M296" i="4" s="1"/>
  <c r="J11" i="19"/>
  <c r="O173" i="2"/>
  <c r="F21" i="18"/>
  <c r="O314" i="2"/>
  <c r="L8" i="19"/>
  <c r="O291" i="2"/>
  <c r="N292" i="6" s="1"/>
  <c r="J7" i="19"/>
  <c r="O270" i="2"/>
  <c r="M271" i="4" s="1"/>
  <c r="H8" i="19"/>
  <c r="O313" i="2"/>
  <c r="M314" i="4" s="1"/>
  <c r="L7" i="19"/>
  <c r="O290" i="2"/>
  <c r="J6" i="19"/>
  <c r="O269" i="2"/>
  <c r="N270" i="6" s="1"/>
  <c r="H7" i="19"/>
  <c r="O225" i="2"/>
  <c r="D7" i="19"/>
  <c r="O212" i="2"/>
  <c r="M213" i="4" s="1"/>
  <c r="B16" i="19"/>
  <c r="O202" i="2"/>
  <c r="B6" i="19"/>
  <c r="O191" i="2"/>
  <c r="M192" i="4" s="1"/>
  <c r="H17" i="18"/>
  <c r="O181" i="2"/>
  <c r="H7" i="18"/>
  <c r="O170" i="2"/>
  <c r="N171" i="6" s="1"/>
  <c r="F18" i="18"/>
  <c r="O158" i="2"/>
  <c r="F6" i="18"/>
  <c r="O124" i="2"/>
  <c r="M125" i="4" s="1"/>
  <c r="D16" i="18"/>
  <c r="O113" i="2"/>
  <c r="D5" i="18"/>
  <c r="O75" i="2"/>
  <c r="M76" i="4" s="1"/>
  <c r="B11" i="18"/>
  <c r="O81" i="2"/>
  <c r="B17" i="18"/>
  <c r="O248" i="2"/>
  <c r="N249" i="6" s="1"/>
  <c r="F8" i="19"/>
  <c r="O183" i="2"/>
  <c r="H9" i="18"/>
  <c r="O128" i="2"/>
  <c r="M129" i="4" s="1"/>
  <c r="D20" i="18"/>
  <c r="O256" i="2"/>
  <c r="F16" i="19"/>
  <c r="O246" i="2"/>
  <c r="M247" i="4" s="1"/>
  <c r="F6" i="19"/>
  <c r="O322" i="2"/>
  <c r="L16" i="19"/>
  <c r="O312" i="2"/>
  <c r="N313" i="6" s="1"/>
  <c r="L6" i="19"/>
  <c r="O299" i="2"/>
  <c r="J15" i="19"/>
  <c r="O289" i="2"/>
  <c r="M290" i="4" s="1"/>
  <c r="J5" i="19"/>
  <c r="O278" i="2"/>
  <c r="H16" i="19"/>
  <c r="O266" i="2"/>
  <c r="M267" i="4" s="1"/>
  <c r="H4" i="19"/>
  <c r="O255" i="2"/>
  <c r="F15" i="19"/>
  <c r="O245" i="2"/>
  <c r="M246" i="4" s="1"/>
  <c r="F5" i="19"/>
  <c r="O234" i="2"/>
  <c r="D16" i="19"/>
  <c r="O224" i="2"/>
  <c r="N225" i="6" s="1"/>
  <c r="D6" i="19"/>
  <c r="O211" i="2"/>
  <c r="B15" i="19"/>
  <c r="O201" i="2"/>
  <c r="M202" i="4" s="1"/>
  <c r="B5" i="19"/>
  <c r="O190" i="2"/>
  <c r="H16" i="18"/>
  <c r="O180" i="2"/>
  <c r="M181" i="4" s="1"/>
  <c r="H6" i="18"/>
  <c r="O157" i="2"/>
  <c r="F5" i="18"/>
  <c r="O123" i="2"/>
  <c r="M124" i="4" s="1"/>
  <c r="D15" i="18"/>
  <c r="O112" i="2"/>
  <c r="D4" i="18"/>
  <c r="O68" i="2"/>
  <c r="N69" i="6" s="1"/>
  <c r="T69" i="6" s="1"/>
  <c r="B4" i="18"/>
  <c r="O249" i="2"/>
  <c r="F9" i="19"/>
  <c r="O196" i="2"/>
  <c r="M197" i="4" s="1"/>
  <c r="H22" i="18"/>
  <c r="O315" i="2"/>
  <c r="L9" i="19"/>
  <c r="O271" i="2"/>
  <c r="M272" i="4" s="1"/>
  <c r="H9" i="19"/>
  <c r="O227" i="2"/>
  <c r="D9" i="19"/>
  <c r="O172" i="2"/>
  <c r="M173" i="4" s="1"/>
  <c r="F20" i="18"/>
  <c r="O116" i="2"/>
  <c r="D8" i="18"/>
  <c r="O321" i="2"/>
  <c r="M322" i="4" s="1"/>
  <c r="L15" i="19"/>
  <c r="O311" i="2"/>
  <c r="L5" i="19"/>
  <c r="O298" i="2"/>
  <c r="N299" i="6" s="1"/>
  <c r="J14" i="19"/>
  <c r="O288" i="2"/>
  <c r="J4" i="19"/>
  <c r="O277" i="2"/>
  <c r="M278" i="4" s="1"/>
  <c r="H15" i="19"/>
  <c r="O254" i="2"/>
  <c r="F14" i="19"/>
  <c r="O244" i="2"/>
  <c r="M245" i="4" s="1"/>
  <c r="F4" i="19"/>
  <c r="O233" i="2"/>
  <c r="D15" i="19"/>
  <c r="O210" i="2"/>
  <c r="N211" i="6" s="1"/>
  <c r="B14" i="19"/>
  <c r="O200" i="2"/>
  <c r="B4" i="19"/>
  <c r="O189" i="2"/>
  <c r="H15" i="18"/>
  <c r="O179" i="2"/>
  <c r="M180" i="4" s="1"/>
  <c r="H5" i="18"/>
  <c r="O166" i="2"/>
  <c r="M167" i="4" s="1"/>
  <c r="F14" i="18"/>
  <c r="O156" i="2"/>
  <c r="F4" i="18"/>
  <c r="O132" i="2"/>
  <c r="D24" i="18"/>
  <c r="O122" i="2"/>
  <c r="M123" i="4" s="1"/>
  <c r="D14" i="18"/>
  <c r="O228" i="2"/>
  <c r="N229" i="6" s="1"/>
  <c r="D10" i="19"/>
  <c r="O163" i="2"/>
  <c r="F11" i="18"/>
  <c r="O195" i="2"/>
  <c r="H21" i="18"/>
  <c r="O320" i="2"/>
  <c r="M321" i="4" s="1"/>
  <c r="L14" i="19"/>
  <c r="O297" i="2"/>
  <c r="N298" i="6" s="1"/>
  <c r="J13" i="19"/>
  <c r="O274" i="2"/>
  <c r="H12" i="19"/>
  <c r="O253" i="2"/>
  <c r="F13" i="19"/>
  <c r="O232" i="2"/>
  <c r="M233" i="4" s="1"/>
  <c r="D14" i="19"/>
  <c r="O209" i="2"/>
  <c r="B13" i="19"/>
  <c r="O198" i="2"/>
  <c r="N199" i="6" s="1"/>
  <c r="H24" i="18"/>
  <c r="O188" i="2"/>
  <c r="H14" i="18"/>
  <c r="O178" i="2"/>
  <c r="H4" i="18"/>
  <c r="O165" i="2"/>
  <c r="F13" i="18"/>
  <c r="O131" i="2"/>
  <c r="N132" i="6" s="1"/>
  <c r="D23" i="18"/>
  <c r="O121" i="2"/>
  <c r="D13" i="18"/>
  <c r="O84" i="2"/>
  <c r="B20" i="18"/>
  <c r="O327" i="2"/>
  <c r="C51" i="12"/>
  <c r="E51" i="12" s="1"/>
  <c r="O281" i="2"/>
  <c r="C31" i="12"/>
  <c r="E31" i="12" s="1"/>
  <c r="O237" i="2"/>
  <c r="C13" i="12"/>
  <c r="E13" i="12" s="1"/>
  <c r="O149" i="2"/>
  <c r="F19" i="11"/>
  <c r="O215" i="2"/>
  <c r="C4" i="12"/>
  <c r="E4" i="12" s="1"/>
  <c r="O148" i="2"/>
  <c r="M149" i="4" s="1"/>
  <c r="F18" i="11"/>
  <c r="O98" i="2"/>
  <c r="D12" i="11"/>
  <c r="O51" i="2"/>
  <c r="J9" i="11"/>
  <c r="O31" i="2"/>
  <c r="H11" i="11"/>
  <c r="O14" i="2"/>
  <c r="N15" i="6" s="1"/>
  <c r="B16" i="11"/>
  <c r="O323" i="2"/>
  <c r="C47" i="12"/>
  <c r="E47" i="12" s="1"/>
  <c r="O302" i="2"/>
  <c r="C39" i="12"/>
  <c r="E39" i="12" s="1"/>
  <c r="O279" i="2"/>
  <c r="C29" i="12"/>
  <c r="E29" i="12" s="1"/>
  <c r="O235" i="2"/>
  <c r="C11" i="12"/>
  <c r="E11" i="12" s="1"/>
  <c r="O147" i="2"/>
  <c r="F17" i="11"/>
  <c r="O137" i="2"/>
  <c r="F7" i="11"/>
  <c r="O94" i="2"/>
  <c r="D8" i="11"/>
  <c r="O50" i="2"/>
  <c r="N51" i="6" s="1"/>
  <c r="J8" i="11"/>
  <c r="O27" i="2"/>
  <c r="H7" i="11"/>
  <c r="O13" i="2"/>
  <c r="B15" i="11"/>
  <c r="O260" i="2"/>
  <c r="C23" i="12"/>
  <c r="E23" i="12" s="1"/>
  <c r="O216" i="2"/>
  <c r="M217" i="4" s="1"/>
  <c r="C5" i="12"/>
  <c r="E5" i="12" s="1"/>
  <c r="O33" i="2"/>
  <c r="H13" i="11"/>
  <c r="O146" i="2"/>
  <c r="F16" i="11"/>
  <c r="O136" i="2"/>
  <c r="F6" i="11"/>
  <c r="O93" i="2"/>
  <c r="D7" i="11"/>
  <c r="O48" i="2"/>
  <c r="J6" i="11"/>
  <c r="O26" i="2"/>
  <c r="H6" i="11"/>
  <c r="O6" i="2"/>
  <c r="M7" i="4" s="1"/>
  <c r="B8" i="11"/>
  <c r="O139" i="2"/>
  <c r="N140" i="6" s="1"/>
  <c r="F9" i="11"/>
  <c r="O58" i="2"/>
  <c r="J16" i="11"/>
  <c r="O303" i="2"/>
  <c r="C40" i="12"/>
  <c r="E40" i="12" s="1"/>
  <c r="O257" i="2"/>
  <c r="C20" i="12"/>
  <c r="E20" i="12" s="1"/>
  <c r="O264" i="2"/>
  <c r="M265" i="4" s="1"/>
  <c r="C27" i="12"/>
  <c r="E27" i="12" s="1"/>
  <c r="O220" i="2"/>
  <c r="C9" i="12"/>
  <c r="E9" i="12" s="1"/>
  <c r="O145" i="2"/>
  <c r="F15" i="11"/>
  <c r="O110" i="2"/>
  <c r="D24" i="11"/>
  <c r="O92" i="2"/>
  <c r="M93" i="4" s="1"/>
  <c r="D6" i="11"/>
  <c r="O66" i="2"/>
  <c r="J24" i="11"/>
  <c r="O43" i="2"/>
  <c r="H23" i="11"/>
  <c r="O25" i="2"/>
  <c r="H5" i="11"/>
  <c r="O5" i="2"/>
  <c r="M6" i="4" s="1"/>
  <c r="B7" i="11"/>
  <c r="O154" i="2"/>
  <c r="F24" i="11"/>
  <c r="O144" i="2"/>
  <c r="F14" i="11"/>
  <c r="O109" i="2"/>
  <c r="N110" i="6" s="1"/>
  <c r="D23" i="11"/>
  <c r="O64" i="2"/>
  <c r="J22" i="11"/>
  <c r="O42" i="2"/>
  <c r="H22" i="11"/>
  <c r="O22" i="2"/>
  <c r="B24" i="11"/>
  <c r="O3" i="2"/>
  <c r="B5" i="11"/>
  <c r="O100" i="2"/>
  <c r="D14" i="11"/>
  <c r="O324" i="2"/>
  <c r="C48" i="12"/>
  <c r="E48" i="12" s="1"/>
  <c r="O280" i="2"/>
  <c r="C30" i="12"/>
  <c r="E30" i="12" s="1"/>
  <c r="O286" i="2"/>
  <c r="C36" i="12"/>
  <c r="E36" i="12" s="1"/>
  <c r="O263" i="2"/>
  <c r="M264" i="4" s="1"/>
  <c r="C26" i="12"/>
  <c r="E26" i="12" s="1"/>
  <c r="O241" i="2"/>
  <c r="C17" i="12"/>
  <c r="E17" i="12" s="1"/>
  <c r="O218" i="2"/>
  <c r="C7" i="12"/>
  <c r="E7" i="12" s="1"/>
  <c r="O153" i="2"/>
  <c r="F23" i="11"/>
  <c r="O141" i="2"/>
  <c r="M142" i="4" s="1"/>
  <c r="F11" i="11"/>
  <c r="O108" i="2"/>
  <c r="D22" i="11"/>
  <c r="O60" i="2"/>
  <c r="J18" i="11"/>
  <c r="O41" i="2"/>
  <c r="H21" i="11"/>
  <c r="O21" i="2"/>
  <c r="B23" i="11"/>
  <c r="O304" i="2"/>
  <c r="C41" i="12"/>
  <c r="E41" i="12" s="1"/>
  <c r="O236" i="2"/>
  <c r="C12" i="12"/>
  <c r="E12" i="12" s="1"/>
  <c r="O138" i="2"/>
  <c r="F8" i="11"/>
  <c r="O330" i="2"/>
  <c r="C54" i="12"/>
  <c r="E54" i="12" s="1"/>
  <c r="O307" i="2"/>
  <c r="C44" i="12"/>
  <c r="E44" i="12" s="1"/>
  <c r="O242" i="2"/>
  <c r="C18" i="12"/>
  <c r="E18" i="12" s="1"/>
  <c r="O219" i="2"/>
  <c r="M220" i="4" s="1"/>
  <c r="C8" i="12"/>
  <c r="E8" i="12" s="1"/>
  <c r="O329" i="2"/>
  <c r="C53" i="12"/>
  <c r="E53" i="12" s="1"/>
  <c r="O306" i="2"/>
  <c r="C43" i="12"/>
  <c r="E43" i="12" s="1"/>
  <c r="O285" i="2"/>
  <c r="C35" i="12"/>
  <c r="E35" i="12" s="1"/>
  <c r="O262" i="2"/>
  <c r="C25" i="12"/>
  <c r="E25" i="12" s="1"/>
  <c r="O328" i="2"/>
  <c r="M329" i="4" s="1"/>
  <c r="C52" i="12"/>
  <c r="E52" i="12" s="1"/>
  <c r="O305" i="2"/>
  <c r="C42" i="12"/>
  <c r="E42" i="12" s="1"/>
  <c r="O282" i="2"/>
  <c r="C32" i="12"/>
  <c r="E32" i="12" s="1"/>
  <c r="O261" i="2"/>
  <c r="C24" i="12"/>
  <c r="E24" i="12" s="1"/>
  <c r="O240" i="2"/>
  <c r="M241" i="4" s="1"/>
  <c r="C16" i="12"/>
  <c r="E16" i="12" s="1"/>
  <c r="O217" i="2"/>
  <c r="C6" i="12"/>
  <c r="E6" i="12" s="1"/>
  <c r="O152" i="2"/>
  <c r="F22" i="11"/>
  <c r="O140" i="2"/>
  <c r="F10" i="11"/>
  <c r="O101" i="2"/>
  <c r="D15" i="11"/>
  <c r="O59" i="2"/>
  <c r="J17" i="11"/>
  <c r="O34" i="2"/>
  <c r="H14" i="11"/>
  <c r="O19" i="2"/>
  <c r="B21" i="11"/>
  <c r="M170" i="4"/>
  <c r="N170" i="6"/>
  <c r="M225" i="4"/>
  <c r="M132" i="4"/>
  <c r="M85" i="4"/>
  <c r="N213" i="6"/>
  <c r="N188" i="6"/>
  <c r="N175" i="6"/>
  <c r="M16" i="4"/>
  <c r="N16" i="6"/>
  <c r="N271" i="6"/>
  <c r="N278" i="6"/>
  <c r="N187" i="6"/>
  <c r="M15" i="4"/>
  <c r="M3" i="4"/>
  <c r="N3" i="6"/>
  <c r="M298" i="4"/>
  <c r="M253" i="4"/>
  <c r="P2" i="2"/>
  <c r="K293" i="2"/>
  <c r="K160" i="2"/>
  <c r="K118" i="2"/>
  <c r="K90" i="2"/>
  <c r="K325" i="2"/>
  <c r="L19" i="19" s="1"/>
  <c r="K283" i="2"/>
  <c r="H21" i="19" s="1"/>
  <c r="K213" i="2"/>
  <c r="B17" i="19" s="1"/>
  <c r="K184" i="2"/>
  <c r="K134" i="2"/>
  <c r="K97" i="2"/>
  <c r="K55" i="2"/>
  <c r="K18" i="2"/>
  <c r="K96" i="2"/>
  <c r="K71" i="2"/>
  <c r="K17" i="2"/>
  <c r="K301" i="2"/>
  <c r="J17" i="19" s="1"/>
  <c r="K268" i="2"/>
  <c r="K185" i="2"/>
  <c r="K151" i="2"/>
  <c r="K300" i="2"/>
  <c r="K258" i="2"/>
  <c r="F18" i="19" s="1"/>
  <c r="K205" i="2"/>
  <c r="K167" i="2"/>
  <c r="K142" i="2"/>
  <c r="K63" i="2"/>
  <c r="K104" i="2"/>
  <c r="K87" i="2"/>
  <c r="K79" i="2"/>
  <c r="K62" i="2"/>
  <c r="K54" i="2"/>
  <c r="O46" i="2"/>
  <c r="K37" i="2"/>
  <c r="K29" i="2"/>
  <c r="K9" i="2"/>
  <c r="K326" i="2"/>
  <c r="L20" i="19" s="1"/>
  <c r="K276" i="2"/>
  <c r="K176" i="2"/>
  <c r="K135" i="2"/>
  <c r="K39" i="2"/>
  <c r="K292" i="2"/>
  <c r="K250" i="2"/>
  <c r="K222" i="2"/>
  <c r="K150" i="2"/>
  <c r="O47" i="2"/>
  <c r="K102" i="2"/>
  <c r="K69" i="2"/>
  <c r="K52" i="2"/>
  <c r="K35" i="2"/>
  <c r="K7" i="2"/>
  <c r="K310" i="2"/>
  <c r="K251" i="2"/>
  <c r="K231" i="2"/>
  <c r="K214" i="2"/>
  <c r="B18" i="19" s="1"/>
  <c r="K168" i="2"/>
  <c r="K126" i="2"/>
  <c r="K11" i="2"/>
  <c r="K308" i="2"/>
  <c r="J24" i="19" s="1"/>
  <c r="K267" i="2"/>
  <c r="K230" i="2"/>
  <c r="K175" i="2"/>
  <c r="K125" i="2"/>
  <c r="K105" i="2"/>
  <c r="K72" i="2"/>
  <c r="K38" i="2"/>
  <c r="K85" i="2"/>
  <c r="P15" i="2"/>
  <c r="K284" i="2"/>
  <c r="H22" i="19" s="1"/>
  <c r="K223" i="2"/>
  <c r="K317" i="2"/>
  <c r="K117" i="2"/>
  <c r="K318" i="2"/>
  <c r="K259" i="2"/>
  <c r="F19" i="19" s="1"/>
  <c r="K239" i="2"/>
  <c r="D21" i="19" s="1"/>
  <c r="K206" i="2"/>
  <c r="K193" i="2"/>
  <c r="K143" i="2"/>
  <c r="K106" i="2"/>
  <c r="K73" i="2"/>
  <c r="K56" i="2"/>
  <c r="K275" i="2"/>
  <c r="K238" i="2"/>
  <c r="D20" i="19" s="1"/>
  <c r="K192" i="2"/>
  <c r="K159" i="2"/>
  <c r="K88" i="2"/>
  <c r="K80" i="2"/>
  <c r="K30" i="2"/>
  <c r="K10" i="2"/>
  <c r="K115" i="2"/>
  <c r="K103" i="2"/>
  <c r="K95" i="2"/>
  <c r="K86" i="2"/>
  <c r="K78" i="2"/>
  <c r="K70" i="2"/>
  <c r="K61" i="2"/>
  <c r="K53" i="2"/>
  <c r="K44" i="2"/>
  <c r="K36" i="2"/>
  <c r="K28" i="2"/>
  <c r="K16" i="2"/>
  <c r="K8" i="2"/>
  <c r="K107" i="2"/>
  <c r="K99" i="2"/>
  <c r="K91" i="2"/>
  <c r="K82" i="2"/>
  <c r="K74" i="2"/>
  <c r="K65" i="2"/>
  <c r="K57" i="2"/>
  <c r="K49" i="2"/>
  <c r="K40" i="2"/>
  <c r="K32" i="2"/>
  <c r="K24" i="2"/>
  <c r="K20" i="2"/>
  <c r="K12" i="2"/>
  <c r="K4" i="2"/>
  <c r="N290" i="6" l="1"/>
  <c r="M249" i="4"/>
  <c r="N246" i="6"/>
  <c r="N77" i="6"/>
  <c r="N192" i="6"/>
  <c r="M171" i="4"/>
  <c r="M299" i="4"/>
  <c r="N317" i="6"/>
  <c r="T317" i="6" s="1"/>
  <c r="Y317" i="6" s="1"/>
  <c r="L62" i="19" s="1"/>
  <c r="M295" i="4"/>
  <c r="Q295" i="4" s="1"/>
  <c r="V295" i="4" s="1"/>
  <c r="J36" i="19" s="1"/>
  <c r="M292" i="4"/>
  <c r="Q292" i="4" s="1"/>
  <c r="V292" i="4" s="1"/>
  <c r="J33" i="19" s="1"/>
  <c r="N172" i="6"/>
  <c r="M270" i="4"/>
  <c r="Q270" i="4" s="1"/>
  <c r="V270" i="4" s="1"/>
  <c r="H33" i="19" s="1"/>
  <c r="N198" i="6"/>
  <c r="T198" i="6" s="1"/>
  <c r="Y198" i="6" s="1"/>
  <c r="H75" i="18" s="1"/>
  <c r="N129" i="6"/>
  <c r="T129" i="6" s="1"/>
  <c r="Y129" i="6" s="1"/>
  <c r="D72" i="18" s="1"/>
  <c r="N321" i="6"/>
  <c r="N205" i="6"/>
  <c r="T205" i="6" s="1"/>
  <c r="Y205" i="6" s="1"/>
  <c r="B60" i="19" s="1"/>
  <c r="M273" i="4"/>
  <c r="Q273" i="4" s="1"/>
  <c r="V273" i="4" s="1"/>
  <c r="H36" i="19" s="1"/>
  <c r="N123" i="6"/>
  <c r="N296" i="6"/>
  <c r="N162" i="6"/>
  <c r="T162" i="6" s="1"/>
  <c r="Y162" i="6" s="1"/>
  <c r="F61" i="18" s="1"/>
  <c r="M140" i="4"/>
  <c r="Q140" i="4" s="1"/>
  <c r="V140" i="4" s="1"/>
  <c r="F35" i="11" s="1"/>
  <c r="N233" i="6"/>
  <c r="T233" i="6" s="1"/>
  <c r="Y233" i="6" s="1"/>
  <c r="D66" i="19" s="1"/>
  <c r="N121" i="6"/>
  <c r="N163" i="6"/>
  <c r="T163" i="6" s="1"/>
  <c r="Y163" i="6" s="1"/>
  <c r="F62" i="18" s="1"/>
  <c r="N180" i="6"/>
  <c r="N204" i="6"/>
  <c r="T204" i="6" s="1"/>
  <c r="Y204" i="6" s="1"/>
  <c r="B59" i="19" s="1"/>
  <c r="M69" i="4"/>
  <c r="M229" i="4"/>
  <c r="Q229" i="4" s="1"/>
  <c r="V229" i="4" s="1"/>
  <c r="D36" i="19" s="1"/>
  <c r="M131" i="4"/>
  <c r="Q131" i="4" s="1"/>
  <c r="V131" i="4" s="1"/>
  <c r="D48" i="18" s="1"/>
  <c r="M211" i="4"/>
  <c r="Q211" i="4" s="1"/>
  <c r="V211" i="4" s="1"/>
  <c r="B40" i="19" s="1"/>
  <c r="M313" i="4"/>
  <c r="N247" i="6"/>
  <c r="N167" i="6"/>
  <c r="N181" i="6"/>
  <c r="T181" i="6" s="1"/>
  <c r="Y181" i="6" s="1"/>
  <c r="H58" i="18" s="1"/>
  <c r="N272" i="6"/>
  <c r="T272" i="6" s="1"/>
  <c r="Y272" i="6" s="1"/>
  <c r="H61" i="19" s="1"/>
  <c r="N274" i="6"/>
  <c r="T274" i="6" s="1"/>
  <c r="Y274" i="6" s="1"/>
  <c r="H63" i="19" s="1"/>
  <c r="N120" i="6"/>
  <c r="T120" i="6" s="1"/>
  <c r="Y120" i="6" s="1"/>
  <c r="D63" i="18" s="1"/>
  <c r="N245" i="6"/>
  <c r="T245" i="6" s="1"/>
  <c r="Y245" i="6" s="1"/>
  <c r="F56" i="19" s="1"/>
  <c r="N267" i="6"/>
  <c r="T267" i="6" s="1"/>
  <c r="Y267" i="6" s="1"/>
  <c r="H56" i="19" s="1"/>
  <c r="N173" i="6"/>
  <c r="T173" i="6" s="1"/>
  <c r="Y173" i="6" s="1"/>
  <c r="F72" i="18" s="1"/>
  <c r="N322" i="6"/>
  <c r="N125" i="6"/>
  <c r="T125" i="6" s="1"/>
  <c r="Y125" i="6" s="1"/>
  <c r="D68" i="18" s="1"/>
  <c r="N197" i="6"/>
  <c r="T197" i="6" s="1"/>
  <c r="Y197" i="6" s="1"/>
  <c r="H74" i="18" s="1"/>
  <c r="N202" i="6"/>
  <c r="T202" i="6" s="1"/>
  <c r="Y202" i="6" s="1"/>
  <c r="B57" i="19" s="1"/>
  <c r="N314" i="6"/>
  <c r="T314" i="6" s="1"/>
  <c r="Y314" i="6" s="1"/>
  <c r="L59" i="19" s="1"/>
  <c r="N124" i="6"/>
  <c r="T124" i="6" s="1"/>
  <c r="Y124" i="6" s="1"/>
  <c r="D67" i="18" s="1"/>
  <c r="N227" i="6"/>
  <c r="N76" i="6"/>
  <c r="T76" i="6" s="1"/>
  <c r="Y76" i="6" s="1"/>
  <c r="B63" i="18" s="1"/>
  <c r="T15" i="6"/>
  <c r="Q6" i="4"/>
  <c r="V6" i="4" s="1"/>
  <c r="B33" i="11" s="1"/>
  <c r="M102" i="22"/>
  <c r="Q102" i="22" s="1"/>
  <c r="V102" i="22" s="1"/>
  <c r="M102" i="20"/>
  <c r="M48" i="22"/>
  <c r="M48" i="20"/>
  <c r="N264" i="6"/>
  <c r="N93" i="6"/>
  <c r="T93" i="6" s="1"/>
  <c r="Y93" i="6" s="1"/>
  <c r="D58" i="11" s="1"/>
  <c r="N265" i="6"/>
  <c r="M330" i="22"/>
  <c r="M330" i="20"/>
  <c r="N149" i="6"/>
  <c r="T149" i="6" s="1"/>
  <c r="Y149" i="6" s="1"/>
  <c r="F70" i="11" s="1"/>
  <c r="N142" i="6"/>
  <c r="T142" i="6" s="1"/>
  <c r="Y142" i="6" s="1"/>
  <c r="F63" i="11" s="1"/>
  <c r="M60" i="4"/>
  <c r="Q60" i="4" s="1"/>
  <c r="V60" i="4" s="1"/>
  <c r="J43" i="11" s="1"/>
  <c r="M60" i="22"/>
  <c r="M60" i="20"/>
  <c r="M218" i="4"/>
  <c r="Q218" i="4" s="1"/>
  <c r="V218" i="4" s="1"/>
  <c r="B47" i="19" s="1"/>
  <c r="M218" i="22"/>
  <c r="M218" i="20"/>
  <c r="M306" i="4"/>
  <c r="Q306" i="4" s="1"/>
  <c r="V306" i="4" s="1"/>
  <c r="J47" i="19" s="1"/>
  <c r="M306" i="22"/>
  <c r="M306" i="20"/>
  <c r="M307" i="4"/>
  <c r="M307" i="22"/>
  <c r="M307" i="20"/>
  <c r="N308" i="6"/>
  <c r="T308" i="6" s="1"/>
  <c r="Y308" i="6" s="1"/>
  <c r="J75" i="19" s="1"/>
  <c r="M308" i="22"/>
  <c r="M308" i="20"/>
  <c r="M305" i="4"/>
  <c r="Q305" i="4" s="1"/>
  <c r="V305" i="4" s="1"/>
  <c r="J46" i="19" s="1"/>
  <c r="M305" i="22"/>
  <c r="M305" i="20"/>
  <c r="M109" i="4"/>
  <c r="Q109" i="4" s="1"/>
  <c r="V109" i="4" s="1"/>
  <c r="D48" i="11" s="1"/>
  <c r="M109" i="22"/>
  <c r="M109" i="20"/>
  <c r="M242" i="4"/>
  <c r="Q242" i="4" s="1"/>
  <c r="V242" i="4" s="1"/>
  <c r="D49" i="19" s="1"/>
  <c r="M242" i="22"/>
  <c r="M242" i="20"/>
  <c r="N325" i="6"/>
  <c r="T325" i="6" s="1"/>
  <c r="Y325" i="6" s="1"/>
  <c r="L70" i="19" s="1"/>
  <c r="M325" i="22"/>
  <c r="M325" i="20"/>
  <c r="N43" i="6"/>
  <c r="M43" i="22"/>
  <c r="M43" i="20"/>
  <c r="M155" i="4"/>
  <c r="Q155" i="4" s="1"/>
  <c r="V155" i="4" s="1"/>
  <c r="F50" i="11" s="1"/>
  <c r="M155" i="22"/>
  <c r="M155" i="20"/>
  <c r="M67" i="4"/>
  <c r="M67" i="22"/>
  <c r="M67" i="20"/>
  <c r="M221" i="4"/>
  <c r="Q221" i="4" s="1"/>
  <c r="V221" i="4" s="1"/>
  <c r="B50" i="19" s="1"/>
  <c r="M221" i="22"/>
  <c r="M221" i="20"/>
  <c r="N59" i="6"/>
  <c r="T59" i="6" s="1"/>
  <c r="M59" i="22"/>
  <c r="M59" i="20"/>
  <c r="M49" i="4"/>
  <c r="Q49" i="4" s="1"/>
  <c r="V49" i="4" s="1"/>
  <c r="J32" i="11" s="1"/>
  <c r="M49" i="22"/>
  <c r="M49" i="20"/>
  <c r="M34" i="4"/>
  <c r="Q34" i="4" s="1"/>
  <c r="V34" i="4" s="1"/>
  <c r="H39" i="11" s="1"/>
  <c r="M34" i="22"/>
  <c r="M34" i="20"/>
  <c r="M28" i="4"/>
  <c r="Q28" i="4" s="1"/>
  <c r="V28" i="4" s="1"/>
  <c r="H33" i="11" s="1"/>
  <c r="M28" i="22"/>
  <c r="M28" i="20"/>
  <c r="M148" i="4"/>
  <c r="Q148" i="4" s="1"/>
  <c r="V148" i="4" s="1"/>
  <c r="F43" i="11" s="1"/>
  <c r="M148" i="22"/>
  <c r="M148" i="20"/>
  <c r="M324" i="4"/>
  <c r="Q324" i="4" s="1"/>
  <c r="V324" i="4" s="1"/>
  <c r="L43" i="19" s="1"/>
  <c r="M324" i="22"/>
  <c r="M324" i="20"/>
  <c r="N99" i="6"/>
  <c r="M99" i="22"/>
  <c r="M99" i="20"/>
  <c r="M238" i="4"/>
  <c r="Q238" i="4" s="1"/>
  <c r="V238" i="4" s="1"/>
  <c r="D45" i="19" s="1"/>
  <c r="M238" i="22"/>
  <c r="M238" i="20"/>
  <c r="M122" i="4"/>
  <c r="Q122" i="4" s="1"/>
  <c r="V122" i="4" s="1"/>
  <c r="D39" i="18" s="1"/>
  <c r="M122" i="22"/>
  <c r="M122" i="20"/>
  <c r="M189" i="4"/>
  <c r="Q189" i="4" s="1"/>
  <c r="V189" i="4" s="1"/>
  <c r="H40" i="18" s="1"/>
  <c r="M189" i="22"/>
  <c r="M189" i="20"/>
  <c r="M254" i="4"/>
  <c r="Q254" i="4" s="1"/>
  <c r="V254" i="4" s="1"/>
  <c r="F39" i="19" s="1"/>
  <c r="M254" i="22"/>
  <c r="M254" i="20"/>
  <c r="N196" i="6"/>
  <c r="T196" i="6" s="1"/>
  <c r="Y196" i="6" s="1"/>
  <c r="H73" i="18" s="1"/>
  <c r="M196" i="22"/>
  <c r="M196" i="20"/>
  <c r="M133" i="4"/>
  <c r="M133" i="22"/>
  <c r="M133" i="20"/>
  <c r="M190" i="4"/>
  <c r="Q190" i="4" s="1"/>
  <c r="V190" i="4" s="1"/>
  <c r="H41" i="18" s="1"/>
  <c r="M190" i="22"/>
  <c r="Q190" i="22" s="1"/>
  <c r="V190" i="22" s="1"/>
  <c r="M190" i="20"/>
  <c r="M245" i="22"/>
  <c r="M245" i="20"/>
  <c r="M299" i="22"/>
  <c r="M299" i="20"/>
  <c r="M173" i="22"/>
  <c r="M173" i="20"/>
  <c r="M197" i="22"/>
  <c r="M197" i="20"/>
  <c r="M124" i="22"/>
  <c r="M124" i="20"/>
  <c r="M202" i="22"/>
  <c r="M202" i="20"/>
  <c r="M246" i="22"/>
  <c r="M246" i="20"/>
  <c r="M290" i="22"/>
  <c r="M290" i="20"/>
  <c r="M247" i="22"/>
  <c r="M247" i="20"/>
  <c r="M249" i="22"/>
  <c r="M249" i="20"/>
  <c r="M125" i="22"/>
  <c r="M125" i="20"/>
  <c r="M192" i="22"/>
  <c r="Q192" i="22" s="1"/>
  <c r="V192" i="22" s="1"/>
  <c r="M192" i="20"/>
  <c r="M270" i="22"/>
  <c r="M270" i="20"/>
  <c r="M292" i="22"/>
  <c r="M292" i="20"/>
  <c r="M77" i="22"/>
  <c r="Q77" i="22" s="1"/>
  <c r="V77" i="22" s="1"/>
  <c r="M77" i="20"/>
  <c r="M172" i="22"/>
  <c r="M172" i="20"/>
  <c r="M227" i="22"/>
  <c r="M227" i="20"/>
  <c r="M120" i="22"/>
  <c r="M120" i="20"/>
  <c r="M131" i="22"/>
  <c r="M131" i="20"/>
  <c r="M198" i="22"/>
  <c r="Q198" i="22" s="1"/>
  <c r="V198" i="22" s="1"/>
  <c r="M198" i="20"/>
  <c r="M274" i="22"/>
  <c r="M274" i="20"/>
  <c r="M295" i="22"/>
  <c r="M295" i="20"/>
  <c r="M317" i="22"/>
  <c r="M317" i="20"/>
  <c r="Q16" i="4"/>
  <c r="V16" i="4" s="1"/>
  <c r="B43" i="11" s="1"/>
  <c r="M241" i="22"/>
  <c r="M241" i="20"/>
  <c r="N241" i="6"/>
  <c r="T241" i="6" s="1"/>
  <c r="Y241" i="6" s="1"/>
  <c r="D74" i="19" s="1"/>
  <c r="Q15" i="2"/>
  <c r="R15" i="2" s="1"/>
  <c r="N16" i="22"/>
  <c r="R16" i="22" s="1"/>
  <c r="N16" i="20"/>
  <c r="R16" i="20" s="1"/>
  <c r="N6" i="6"/>
  <c r="Q3" i="20"/>
  <c r="V3" i="20" s="1"/>
  <c r="M297" i="4"/>
  <c r="M297" i="22"/>
  <c r="M297" i="20"/>
  <c r="M130" i="4"/>
  <c r="Q130" i="4" s="1"/>
  <c r="V130" i="4" s="1"/>
  <c r="D47" i="18" s="1"/>
  <c r="M130" i="22"/>
  <c r="M130" i="20"/>
  <c r="Q15" i="4"/>
  <c r="V15" i="4" s="1"/>
  <c r="B42" i="11" s="1"/>
  <c r="M331" i="22"/>
  <c r="M331" i="20"/>
  <c r="M264" i="22"/>
  <c r="M264" i="20"/>
  <c r="M93" i="22"/>
  <c r="M93" i="20"/>
  <c r="M94" i="22"/>
  <c r="Q94" i="22" s="1"/>
  <c r="V94" i="22" s="1"/>
  <c r="M94" i="20"/>
  <c r="M236" i="22"/>
  <c r="M236" i="20"/>
  <c r="M282" i="22"/>
  <c r="M282" i="20"/>
  <c r="N164" i="6"/>
  <c r="T164" i="6" s="1"/>
  <c r="Y164" i="6" s="1"/>
  <c r="F63" i="18" s="1"/>
  <c r="M164" i="22"/>
  <c r="M164" i="20"/>
  <c r="M255" i="4"/>
  <c r="Q255" i="4" s="1"/>
  <c r="V255" i="4" s="1"/>
  <c r="F40" i="19" s="1"/>
  <c r="M255" i="22"/>
  <c r="M255" i="20"/>
  <c r="M250" i="4"/>
  <c r="Q250" i="4" s="1"/>
  <c r="V250" i="4" s="1"/>
  <c r="F35" i="19" s="1"/>
  <c r="M250" i="22"/>
  <c r="M250" i="20"/>
  <c r="M257" i="4"/>
  <c r="Q257" i="4" s="1"/>
  <c r="V257" i="4" s="1"/>
  <c r="F42" i="19" s="1"/>
  <c r="M257" i="22"/>
  <c r="M257" i="20"/>
  <c r="M209" i="4"/>
  <c r="Q209" i="4" s="1"/>
  <c r="V209" i="4" s="1"/>
  <c r="B38" i="19" s="1"/>
  <c r="M209" i="22"/>
  <c r="M209" i="20"/>
  <c r="Q2" i="2"/>
  <c r="R2" i="2" s="1"/>
  <c r="N3" i="22"/>
  <c r="R3" i="22" s="1"/>
  <c r="N3" i="20"/>
  <c r="R3" i="20" s="1"/>
  <c r="N329" i="6"/>
  <c r="T329" i="6" s="1"/>
  <c r="Y329" i="6" s="1"/>
  <c r="L74" i="19" s="1"/>
  <c r="T3" i="6"/>
  <c r="Y3" i="6" s="1"/>
  <c r="B56" i="11" s="1"/>
  <c r="N102" i="6"/>
  <c r="T102" i="6" s="1"/>
  <c r="Y102" i="6" s="1"/>
  <c r="D67" i="11" s="1"/>
  <c r="N236" i="6"/>
  <c r="N217" i="6"/>
  <c r="Q170" i="20"/>
  <c r="V170" i="20" s="1"/>
  <c r="M22" i="22"/>
  <c r="M22" i="20"/>
  <c r="M101" i="22"/>
  <c r="M101" i="20"/>
  <c r="M140" i="22"/>
  <c r="M140" i="20"/>
  <c r="M51" i="22"/>
  <c r="M51" i="20"/>
  <c r="M149" i="22"/>
  <c r="Q149" i="22" s="1"/>
  <c r="V149" i="22" s="1"/>
  <c r="M149" i="20"/>
  <c r="M199" i="22"/>
  <c r="M199" i="20"/>
  <c r="M157" i="4"/>
  <c r="Q157" i="4" s="1"/>
  <c r="V157" i="4" s="1"/>
  <c r="F30" i="18" s="1"/>
  <c r="M157" i="22"/>
  <c r="M157" i="20"/>
  <c r="M312" i="4"/>
  <c r="Q312" i="4" s="1"/>
  <c r="V312" i="4" s="1"/>
  <c r="L31" i="19" s="1"/>
  <c r="M312" i="22"/>
  <c r="M312" i="20"/>
  <c r="N158" i="6"/>
  <c r="T158" i="6" s="1"/>
  <c r="Y158" i="6" s="1"/>
  <c r="F57" i="18" s="1"/>
  <c r="M158" i="22"/>
  <c r="Q158" i="22" s="1"/>
  <c r="V158" i="22" s="1"/>
  <c r="M158" i="20"/>
  <c r="M256" i="4"/>
  <c r="M256" i="22"/>
  <c r="M256" i="20"/>
  <c r="M82" i="4"/>
  <c r="Q82" i="4" s="1"/>
  <c r="V82" i="4" s="1"/>
  <c r="B43" i="18" s="1"/>
  <c r="M82" i="22"/>
  <c r="M82" i="20"/>
  <c r="M203" i="4"/>
  <c r="Q203" i="4" s="1"/>
  <c r="V203" i="4" s="1"/>
  <c r="B32" i="19" s="1"/>
  <c r="M203" i="22"/>
  <c r="M203" i="20"/>
  <c r="N315" i="6"/>
  <c r="T315" i="6" s="1"/>
  <c r="Y315" i="6" s="1"/>
  <c r="L60" i="19" s="1"/>
  <c r="M315" i="22"/>
  <c r="M315" i="20"/>
  <c r="M115" i="4"/>
  <c r="Q115" i="4" s="1"/>
  <c r="V115" i="4" s="1"/>
  <c r="D32" i="18" s="1"/>
  <c r="M115" i="22"/>
  <c r="M115" i="20"/>
  <c r="M183" i="4"/>
  <c r="Q183" i="4" s="1"/>
  <c r="V183" i="4" s="1"/>
  <c r="H34" i="18" s="1"/>
  <c r="M183" i="22"/>
  <c r="M183" i="20"/>
  <c r="M208" i="4"/>
  <c r="Q208" i="4" s="1"/>
  <c r="V208" i="4" s="1"/>
  <c r="B37" i="19" s="1"/>
  <c r="M208" i="22"/>
  <c r="M208" i="20"/>
  <c r="Q7" i="4"/>
  <c r="V7" i="4" s="1"/>
  <c r="B34" i="11" s="1"/>
  <c r="Q3" i="4"/>
  <c r="V3" i="4" s="1"/>
  <c r="B30" i="11" s="1"/>
  <c r="M102" i="4"/>
  <c r="Q102" i="4" s="1"/>
  <c r="V102" i="4" s="1"/>
  <c r="D41" i="11" s="1"/>
  <c r="M236" i="4"/>
  <c r="M199" i="4"/>
  <c r="Q199" i="4" s="1"/>
  <c r="V199" i="4" s="1"/>
  <c r="H50" i="18" s="1"/>
  <c r="M51" i="4"/>
  <c r="Q51" i="4" s="1"/>
  <c r="V51" i="4" s="1"/>
  <c r="J34" i="11" s="1"/>
  <c r="N20" i="6"/>
  <c r="T20" i="6" s="1"/>
  <c r="Y20" i="6" s="1"/>
  <c r="B73" i="11" s="1"/>
  <c r="M20" i="22"/>
  <c r="M20" i="20"/>
  <c r="M141" i="4"/>
  <c r="Q141" i="4" s="1"/>
  <c r="V141" i="4" s="1"/>
  <c r="F36" i="11" s="1"/>
  <c r="M141" i="22"/>
  <c r="Q141" i="22" s="1"/>
  <c r="V141" i="22" s="1"/>
  <c r="M141" i="20"/>
  <c r="M262" i="4"/>
  <c r="Q262" i="4" s="1"/>
  <c r="V262" i="4" s="1"/>
  <c r="F47" i="19" s="1"/>
  <c r="M262" i="22"/>
  <c r="M262" i="20"/>
  <c r="M263" i="4"/>
  <c r="Q263" i="4" s="1"/>
  <c r="V263" i="4" s="1"/>
  <c r="F48" i="19" s="1"/>
  <c r="M263" i="22"/>
  <c r="M263" i="20"/>
  <c r="N220" i="6"/>
  <c r="T220" i="6" s="1"/>
  <c r="Y220" i="6" s="1"/>
  <c r="B75" i="19" s="1"/>
  <c r="M220" i="22"/>
  <c r="M220" i="20"/>
  <c r="N139" i="6"/>
  <c r="M139" i="22"/>
  <c r="M139" i="20"/>
  <c r="M42" i="4"/>
  <c r="Q42" i="4" s="1"/>
  <c r="V42" i="4" s="1"/>
  <c r="H47" i="11" s="1"/>
  <c r="M42" i="22"/>
  <c r="M42" i="20"/>
  <c r="M154" i="4"/>
  <c r="M154" i="22"/>
  <c r="M154" i="20"/>
  <c r="M287" i="4"/>
  <c r="Q287" i="4" s="1"/>
  <c r="V287" i="4" s="1"/>
  <c r="H50" i="19" s="1"/>
  <c r="M287" i="22"/>
  <c r="M287" i="20"/>
  <c r="N4" i="6"/>
  <c r="M4" i="22"/>
  <c r="M4" i="20"/>
  <c r="M110" i="4"/>
  <c r="Q110" i="4" s="1"/>
  <c r="V110" i="4" s="1"/>
  <c r="D49" i="11" s="1"/>
  <c r="M110" i="22"/>
  <c r="Q110" i="22" s="1"/>
  <c r="V110" i="22" s="1"/>
  <c r="M110" i="20"/>
  <c r="M26" i="4"/>
  <c r="Q26" i="4" s="1"/>
  <c r="V26" i="4" s="1"/>
  <c r="H31" i="11" s="1"/>
  <c r="M26" i="22"/>
  <c r="M26" i="20"/>
  <c r="N111" i="6"/>
  <c r="T111" i="6" s="1"/>
  <c r="Y111" i="6" s="1"/>
  <c r="D76" i="11" s="1"/>
  <c r="M111" i="22"/>
  <c r="M111" i="20"/>
  <c r="M258" i="4"/>
  <c r="M258" i="22"/>
  <c r="M258" i="20"/>
  <c r="N7" i="6"/>
  <c r="M7" i="22"/>
  <c r="Q7" i="22" s="1"/>
  <c r="V7" i="22" s="1"/>
  <c r="M7" i="20"/>
  <c r="N137" i="6"/>
  <c r="M137" i="22"/>
  <c r="Q137" i="22" s="1"/>
  <c r="V137" i="22" s="1"/>
  <c r="M137" i="20"/>
  <c r="M261" i="4"/>
  <c r="Q261" i="4" s="1"/>
  <c r="V261" i="4" s="1"/>
  <c r="F46" i="19" s="1"/>
  <c r="M261" i="22"/>
  <c r="M261" i="20"/>
  <c r="M95" i="4"/>
  <c r="Q95" i="4" s="1"/>
  <c r="V95" i="4" s="1"/>
  <c r="D34" i="11" s="1"/>
  <c r="M95" i="22"/>
  <c r="M95" i="20"/>
  <c r="Q95" i="20" s="1"/>
  <c r="V95" i="20" s="1"/>
  <c r="N280" i="6"/>
  <c r="T280" i="6" s="1"/>
  <c r="Y280" i="6" s="1"/>
  <c r="H69" i="19" s="1"/>
  <c r="M280" i="22"/>
  <c r="M280" i="20"/>
  <c r="M32" i="4"/>
  <c r="Q32" i="4" s="1"/>
  <c r="V32" i="4" s="1"/>
  <c r="H37" i="11" s="1"/>
  <c r="M32" i="22"/>
  <c r="M32" i="20"/>
  <c r="M216" i="4"/>
  <c r="Q216" i="4" s="1"/>
  <c r="V216" i="4" s="1"/>
  <c r="B45" i="19" s="1"/>
  <c r="M216" i="22"/>
  <c r="M216" i="20"/>
  <c r="M328" i="4"/>
  <c r="Q328" i="4" s="1"/>
  <c r="V328" i="4" s="1"/>
  <c r="L47" i="19" s="1"/>
  <c r="M328" i="22"/>
  <c r="M328" i="20"/>
  <c r="M166" i="4"/>
  <c r="Q166" i="4" s="1"/>
  <c r="V166" i="4" s="1"/>
  <c r="F39" i="18" s="1"/>
  <c r="M166" i="22"/>
  <c r="M166" i="20"/>
  <c r="M210" i="4"/>
  <c r="M210" i="22"/>
  <c r="M210" i="20"/>
  <c r="M298" i="22"/>
  <c r="M298" i="20"/>
  <c r="M229" i="22"/>
  <c r="M229" i="20"/>
  <c r="M167" i="22"/>
  <c r="M167" i="20"/>
  <c r="M211" i="22"/>
  <c r="M211" i="20"/>
  <c r="M278" i="22"/>
  <c r="M278" i="20"/>
  <c r="M322" i="22"/>
  <c r="M322" i="20"/>
  <c r="M272" i="22"/>
  <c r="M272" i="20"/>
  <c r="M69" i="22"/>
  <c r="Q69" i="22" s="1"/>
  <c r="V69" i="22" s="1"/>
  <c r="M69" i="20"/>
  <c r="M181" i="22"/>
  <c r="M181" i="20"/>
  <c r="M225" i="22"/>
  <c r="M225" i="20"/>
  <c r="M267" i="22"/>
  <c r="M267" i="20"/>
  <c r="M313" i="22"/>
  <c r="M313" i="20"/>
  <c r="M129" i="22"/>
  <c r="M129" i="20"/>
  <c r="M76" i="22"/>
  <c r="M76" i="20"/>
  <c r="M171" i="22"/>
  <c r="Q171" i="22" s="1"/>
  <c r="V171" i="22" s="1"/>
  <c r="M171" i="20"/>
  <c r="M213" i="22"/>
  <c r="M213" i="20"/>
  <c r="M314" i="22"/>
  <c r="M314" i="20"/>
  <c r="N174" i="6"/>
  <c r="T174" i="6" s="1"/>
  <c r="Y174" i="6" s="1"/>
  <c r="F73" i="18" s="1"/>
  <c r="M174" i="22"/>
  <c r="M174" i="20"/>
  <c r="M128" i="4"/>
  <c r="Q128" i="4" s="1"/>
  <c r="V128" i="4" s="1"/>
  <c r="D45" i="18" s="1"/>
  <c r="M128" i="22"/>
  <c r="M128" i="20"/>
  <c r="N195" i="6"/>
  <c r="T195" i="6" s="1"/>
  <c r="Y195" i="6" s="1"/>
  <c r="H72" i="18" s="1"/>
  <c r="M195" i="22"/>
  <c r="M195" i="20"/>
  <c r="N78" i="6"/>
  <c r="T78" i="6" s="1"/>
  <c r="Y78" i="6" s="1"/>
  <c r="B65" i="18" s="1"/>
  <c r="M78" i="22"/>
  <c r="M78" i="20"/>
  <c r="M84" i="4"/>
  <c r="Q84" i="4" s="1"/>
  <c r="V84" i="4" s="1"/>
  <c r="B45" i="18" s="1"/>
  <c r="M84" i="22"/>
  <c r="M84" i="20"/>
  <c r="M175" i="22"/>
  <c r="Q175" i="22" s="1"/>
  <c r="V175" i="22" s="1"/>
  <c r="M175" i="20"/>
  <c r="M230" i="4"/>
  <c r="Q230" i="4" s="1"/>
  <c r="V230" i="4" s="1"/>
  <c r="D37" i="19" s="1"/>
  <c r="M230" i="22"/>
  <c r="M230" i="20"/>
  <c r="M320" i="4"/>
  <c r="Q320" i="4" s="1"/>
  <c r="V320" i="4" s="1"/>
  <c r="L39" i="19" s="1"/>
  <c r="M320" i="22"/>
  <c r="M320" i="20"/>
  <c r="M187" i="4"/>
  <c r="Q187" i="4" s="1"/>
  <c r="V187" i="4" s="1"/>
  <c r="H38" i="18" s="1"/>
  <c r="M187" i="22"/>
  <c r="M187" i="20"/>
  <c r="Q170" i="22"/>
  <c r="V170" i="22" s="1"/>
  <c r="M329" i="22"/>
  <c r="M329" i="20"/>
  <c r="M142" i="22"/>
  <c r="M142" i="20"/>
  <c r="M65" i="22"/>
  <c r="M65" i="20"/>
  <c r="M265" i="22"/>
  <c r="M265" i="20"/>
  <c r="M217" i="22"/>
  <c r="M217" i="20"/>
  <c r="M15" i="22"/>
  <c r="M15" i="20"/>
  <c r="M132" i="22"/>
  <c r="Q132" i="22" s="1"/>
  <c r="V132" i="22" s="1"/>
  <c r="M132" i="20"/>
  <c r="M275" i="4"/>
  <c r="Q275" i="4" s="1"/>
  <c r="V275" i="4" s="1"/>
  <c r="H38" i="19" s="1"/>
  <c r="M275" i="22"/>
  <c r="M275" i="20"/>
  <c r="N201" i="6"/>
  <c r="T201" i="6" s="1"/>
  <c r="Y201" i="6" s="1"/>
  <c r="B56" i="19" s="1"/>
  <c r="M201" i="22"/>
  <c r="M201" i="20"/>
  <c r="M228" i="4"/>
  <c r="Q228" i="4" s="1"/>
  <c r="V228" i="4" s="1"/>
  <c r="D35" i="19" s="1"/>
  <c r="M228" i="22"/>
  <c r="M228" i="20"/>
  <c r="M212" i="4"/>
  <c r="Q212" i="4" s="1"/>
  <c r="V212" i="4" s="1"/>
  <c r="B41" i="19" s="1"/>
  <c r="M212" i="22"/>
  <c r="M212" i="20"/>
  <c r="M300" i="4"/>
  <c r="Q300" i="4" s="1"/>
  <c r="V300" i="4" s="1"/>
  <c r="J41" i="19" s="1"/>
  <c r="M300" i="22"/>
  <c r="M300" i="20"/>
  <c r="M159" i="4"/>
  <c r="Q159" i="4" s="1"/>
  <c r="V159" i="4" s="1"/>
  <c r="F32" i="18" s="1"/>
  <c r="M159" i="22"/>
  <c r="M159" i="20"/>
  <c r="N291" i="6"/>
  <c r="T291" i="6" s="1"/>
  <c r="Y291" i="6" s="1"/>
  <c r="J58" i="19" s="1"/>
  <c r="M291" i="22"/>
  <c r="M291" i="20"/>
  <c r="N165" i="6"/>
  <c r="T165" i="6" s="1"/>
  <c r="Y165" i="6" s="1"/>
  <c r="F64" i="18" s="1"/>
  <c r="M165" i="22"/>
  <c r="M165" i="20"/>
  <c r="M47" i="22"/>
  <c r="M47" i="20"/>
  <c r="N330" i="6"/>
  <c r="N101" i="6"/>
  <c r="T101" i="6" s="1"/>
  <c r="Y101" i="6" s="1"/>
  <c r="D66" i="11" s="1"/>
  <c r="N331" i="6"/>
  <c r="T331" i="6" s="1"/>
  <c r="Y331" i="6" s="1"/>
  <c r="L76" i="19" s="1"/>
  <c r="N22" i="6"/>
  <c r="T22" i="6" s="1"/>
  <c r="Y22" i="6" s="1"/>
  <c r="B75" i="11" s="1"/>
  <c r="N65" i="6"/>
  <c r="N94" i="6"/>
  <c r="T94" i="6" s="1"/>
  <c r="Y94" i="6" s="1"/>
  <c r="D59" i="11" s="1"/>
  <c r="N282" i="6"/>
  <c r="T282" i="6" s="1"/>
  <c r="Y282" i="6" s="1"/>
  <c r="H71" i="19" s="1"/>
  <c r="Q16" i="20"/>
  <c r="V16" i="20" s="1"/>
  <c r="M6" i="22"/>
  <c r="M6" i="20"/>
  <c r="M248" i="4"/>
  <c r="Q248" i="4" s="1"/>
  <c r="V248" i="4" s="1"/>
  <c r="F33" i="19" s="1"/>
  <c r="M248" i="22"/>
  <c r="M248" i="20"/>
  <c r="M330" i="4"/>
  <c r="Q330" i="4" s="1"/>
  <c r="V330" i="4" s="1"/>
  <c r="L49" i="19" s="1"/>
  <c r="M101" i="4"/>
  <c r="Q101" i="4" s="1"/>
  <c r="V101" i="4" s="1"/>
  <c r="D40" i="11" s="1"/>
  <c r="M331" i="4"/>
  <c r="Q331" i="4" s="1"/>
  <c r="V331" i="4" s="1"/>
  <c r="L50" i="19" s="1"/>
  <c r="M22" i="4"/>
  <c r="M65" i="4"/>
  <c r="M94" i="4"/>
  <c r="Q94" i="4" s="1"/>
  <c r="V94" i="4" s="1"/>
  <c r="D33" i="11" s="1"/>
  <c r="M282" i="4"/>
  <c r="Q282" i="4" s="1"/>
  <c r="V282" i="4" s="1"/>
  <c r="H45" i="19" s="1"/>
  <c r="N35" i="6"/>
  <c r="T35" i="6" s="1"/>
  <c r="M35" i="22"/>
  <c r="M35" i="20"/>
  <c r="M153" i="4"/>
  <c r="Q153" i="4" s="1"/>
  <c r="V153" i="4" s="1"/>
  <c r="F48" i="11" s="1"/>
  <c r="M153" i="22"/>
  <c r="Q153" i="22" s="1"/>
  <c r="V153" i="22" s="1"/>
  <c r="M153" i="20"/>
  <c r="M283" i="4"/>
  <c r="Q283" i="4" s="1"/>
  <c r="V283" i="4" s="1"/>
  <c r="H46" i="19" s="1"/>
  <c r="M283" i="22"/>
  <c r="M283" i="20"/>
  <c r="N286" i="6"/>
  <c r="T286" i="6" s="1"/>
  <c r="Y286" i="6" s="1"/>
  <c r="H75" i="19" s="1"/>
  <c r="M286" i="22"/>
  <c r="M286" i="20"/>
  <c r="M243" i="4"/>
  <c r="Q243" i="4" s="1"/>
  <c r="V243" i="4" s="1"/>
  <c r="D50" i="19" s="1"/>
  <c r="M243" i="22"/>
  <c r="M243" i="20"/>
  <c r="N237" i="6"/>
  <c r="T237" i="6" s="1"/>
  <c r="Y237" i="6" s="1"/>
  <c r="D70" i="19" s="1"/>
  <c r="M237" i="22"/>
  <c r="M237" i="20"/>
  <c r="N61" i="6"/>
  <c r="T61" i="6" s="1"/>
  <c r="M61" i="22"/>
  <c r="M61" i="20"/>
  <c r="M219" i="4"/>
  <c r="Q219" i="4" s="1"/>
  <c r="V219" i="4" s="1"/>
  <c r="B48" i="19" s="1"/>
  <c r="M219" i="22"/>
  <c r="M219" i="20"/>
  <c r="M281" i="4"/>
  <c r="Q281" i="4" s="1"/>
  <c r="V281" i="4" s="1"/>
  <c r="H44" i="19" s="1"/>
  <c r="M281" i="22"/>
  <c r="M281" i="20"/>
  <c r="M23" i="4"/>
  <c r="M23" i="22"/>
  <c r="M23" i="20"/>
  <c r="Q23" i="20" s="1"/>
  <c r="N145" i="6"/>
  <c r="M145" i="22"/>
  <c r="Q145" i="22" s="1"/>
  <c r="V145" i="22" s="1"/>
  <c r="M145" i="20"/>
  <c r="M44" i="4"/>
  <c r="M44" i="22"/>
  <c r="M44" i="20"/>
  <c r="M146" i="4"/>
  <c r="M146" i="22"/>
  <c r="M146" i="20"/>
  <c r="M304" i="4"/>
  <c r="Q304" i="4" s="1"/>
  <c r="V304" i="4" s="1"/>
  <c r="J45" i="19" s="1"/>
  <c r="M304" i="22"/>
  <c r="M304" i="20"/>
  <c r="M27" i="4"/>
  <c r="Q27" i="4" s="1"/>
  <c r="V27" i="4" s="1"/>
  <c r="H32" i="11" s="1"/>
  <c r="M27" i="22"/>
  <c r="M27" i="20"/>
  <c r="N147" i="6"/>
  <c r="T147" i="6" s="1"/>
  <c r="Y147" i="6" s="1"/>
  <c r="F68" i="11" s="1"/>
  <c r="M147" i="22"/>
  <c r="M147" i="20"/>
  <c r="M14" i="4"/>
  <c r="M14" i="22"/>
  <c r="M14" i="20"/>
  <c r="M138" i="4"/>
  <c r="Q138" i="4" s="1"/>
  <c r="V138" i="4" s="1"/>
  <c r="F33" i="11" s="1"/>
  <c r="M138" i="22"/>
  <c r="M138" i="20"/>
  <c r="M303" i="4"/>
  <c r="Q303" i="4" s="1"/>
  <c r="V303" i="4" s="1"/>
  <c r="J44" i="19" s="1"/>
  <c r="M303" i="22"/>
  <c r="M303" i="20"/>
  <c r="N52" i="6"/>
  <c r="T52" i="6" s="1"/>
  <c r="M52" i="22"/>
  <c r="M52" i="20"/>
  <c r="M150" i="4"/>
  <c r="Q150" i="4" s="1"/>
  <c r="V150" i="4" s="1"/>
  <c r="F45" i="11" s="1"/>
  <c r="M150" i="22"/>
  <c r="M150" i="20"/>
  <c r="N85" i="6"/>
  <c r="T85" i="6" s="1"/>
  <c r="Y85" i="6" s="1"/>
  <c r="B72" i="18" s="1"/>
  <c r="M85" i="22"/>
  <c r="Q85" i="22" s="1"/>
  <c r="V85" i="22" s="1"/>
  <c r="M85" i="20"/>
  <c r="N179" i="6"/>
  <c r="T179" i="6" s="1"/>
  <c r="Y179" i="6" s="1"/>
  <c r="H56" i="18" s="1"/>
  <c r="M179" i="22"/>
  <c r="M179" i="20"/>
  <c r="M233" i="22"/>
  <c r="M233" i="20"/>
  <c r="M321" i="22"/>
  <c r="M321" i="20"/>
  <c r="M123" i="22"/>
  <c r="M123" i="20"/>
  <c r="M180" i="22"/>
  <c r="M180" i="20"/>
  <c r="M234" i="4"/>
  <c r="Q234" i="4" s="1"/>
  <c r="V234" i="4" s="1"/>
  <c r="D41" i="19" s="1"/>
  <c r="M234" i="22"/>
  <c r="M234" i="20"/>
  <c r="M289" i="4"/>
  <c r="Q289" i="4" s="1"/>
  <c r="V289" i="4" s="1"/>
  <c r="J30" i="19" s="1"/>
  <c r="M289" i="22"/>
  <c r="M289" i="20"/>
  <c r="M117" i="4"/>
  <c r="Q117" i="4" s="1"/>
  <c r="V117" i="4" s="1"/>
  <c r="D34" i="18" s="1"/>
  <c r="M117" i="22"/>
  <c r="M117" i="20"/>
  <c r="N316" i="6"/>
  <c r="M316" i="22"/>
  <c r="Q316" i="22" s="1"/>
  <c r="V316" i="22" s="1"/>
  <c r="M316" i="20"/>
  <c r="M113" i="4"/>
  <c r="Q113" i="4" s="1"/>
  <c r="V113" i="4" s="1"/>
  <c r="D30" i="18" s="1"/>
  <c r="M113" i="22"/>
  <c r="M113" i="20"/>
  <c r="N191" i="6"/>
  <c r="T191" i="6" s="1"/>
  <c r="Y191" i="6" s="1"/>
  <c r="H68" i="18" s="1"/>
  <c r="M191" i="22"/>
  <c r="M191" i="20"/>
  <c r="M235" i="4"/>
  <c r="Q235" i="4" s="1"/>
  <c r="V235" i="4" s="1"/>
  <c r="D42" i="19" s="1"/>
  <c r="M235" i="22"/>
  <c r="M235" i="20"/>
  <c r="M279" i="4"/>
  <c r="Q279" i="4" s="1"/>
  <c r="V279" i="4" s="1"/>
  <c r="H42" i="19" s="1"/>
  <c r="M279" i="22"/>
  <c r="M279" i="20"/>
  <c r="M323" i="4"/>
  <c r="Q323" i="4" s="1"/>
  <c r="V323" i="4" s="1"/>
  <c r="L42" i="19" s="1"/>
  <c r="M323" i="22"/>
  <c r="M323" i="20"/>
  <c r="M184" i="4"/>
  <c r="Q184" i="4" s="1"/>
  <c r="V184" i="4" s="1"/>
  <c r="H35" i="18" s="1"/>
  <c r="M184" i="22"/>
  <c r="M184" i="20"/>
  <c r="M114" i="4"/>
  <c r="Q114" i="4" s="1"/>
  <c r="V114" i="4" s="1"/>
  <c r="D31" i="18" s="1"/>
  <c r="M114" i="22"/>
  <c r="M114" i="20"/>
  <c r="M182" i="4"/>
  <c r="M182" i="22"/>
  <c r="Q182" i="22" s="1"/>
  <c r="V182" i="22" s="1"/>
  <c r="M182" i="20"/>
  <c r="M226" i="4"/>
  <c r="Q226" i="4" s="1"/>
  <c r="V226" i="4" s="1"/>
  <c r="D33" i="19" s="1"/>
  <c r="M226" i="22"/>
  <c r="M226" i="20"/>
  <c r="M271" i="22"/>
  <c r="M271" i="20"/>
  <c r="M296" i="22"/>
  <c r="M296" i="20"/>
  <c r="M162" i="22"/>
  <c r="M162" i="20"/>
  <c r="M204" i="22"/>
  <c r="M204" i="20"/>
  <c r="M205" i="22"/>
  <c r="M205" i="20"/>
  <c r="M121" i="22"/>
  <c r="M121" i="20"/>
  <c r="M188" i="22"/>
  <c r="Q188" i="22" s="1"/>
  <c r="V188" i="22" s="1"/>
  <c r="M188" i="20"/>
  <c r="M253" i="22"/>
  <c r="M253" i="20"/>
  <c r="M163" i="22"/>
  <c r="M163" i="20"/>
  <c r="M273" i="22"/>
  <c r="M273" i="20"/>
  <c r="Q16" i="22"/>
  <c r="V16" i="22" s="1"/>
  <c r="N230" i="6"/>
  <c r="T230" i="6" s="1"/>
  <c r="Y230" i="6" s="1"/>
  <c r="D63" i="19" s="1"/>
  <c r="N320" i="6"/>
  <c r="T320" i="6" s="1"/>
  <c r="Y320" i="6" s="1"/>
  <c r="L65" i="19" s="1"/>
  <c r="M179" i="4"/>
  <c r="Q179" i="4" s="1"/>
  <c r="V179" i="4" s="1"/>
  <c r="H30" i="18" s="1"/>
  <c r="M111" i="4"/>
  <c r="Q111" i="4" s="1"/>
  <c r="V111" i="4" s="1"/>
  <c r="D50" i="11" s="1"/>
  <c r="N261" i="6"/>
  <c r="T261" i="6" s="1"/>
  <c r="Y261" i="6" s="1"/>
  <c r="F72" i="19" s="1"/>
  <c r="N328" i="6"/>
  <c r="N95" i="6"/>
  <c r="T95" i="6" s="1"/>
  <c r="Y95" i="6" s="1"/>
  <c r="D60" i="11" s="1"/>
  <c r="N115" i="6"/>
  <c r="T115" i="6" s="1"/>
  <c r="Y115" i="6" s="1"/>
  <c r="D58" i="18" s="1"/>
  <c r="N250" i="6"/>
  <c r="M164" i="4"/>
  <c r="M139" i="4"/>
  <c r="Q139" i="4" s="1"/>
  <c r="V139" i="4" s="1"/>
  <c r="F34" i="11" s="1"/>
  <c r="N216" i="6"/>
  <c r="T216" i="6" s="1"/>
  <c r="Y216" i="6" s="1"/>
  <c r="B71" i="19" s="1"/>
  <c r="N157" i="6"/>
  <c r="N262" i="6"/>
  <c r="M201" i="4"/>
  <c r="Q201" i="4" s="1"/>
  <c r="V201" i="4" s="1"/>
  <c r="B30" i="19" s="1"/>
  <c r="M137" i="4"/>
  <c r="M165" i="4"/>
  <c r="Q165" i="4" s="1"/>
  <c r="V165" i="4" s="1"/>
  <c r="F38" i="18" s="1"/>
  <c r="M280" i="4"/>
  <c r="Q280" i="4" s="1"/>
  <c r="V280" i="4" s="1"/>
  <c r="H43" i="19" s="1"/>
  <c r="M4" i="4"/>
  <c r="N248" i="6"/>
  <c r="N183" i="6"/>
  <c r="T183" i="6" s="1"/>
  <c r="Y183" i="6" s="1"/>
  <c r="H60" i="18" s="1"/>
  <c r="M291" i="4"/>
  <c r="M158" i="4"/>
  <c r="Q158" i="4" s="1"/>
  <c r="V158" i="4" s="1"/>
  <c r="F31" i="18" s="1"/>
  <c r="N312" i="6"/>
  <c r="T312" i="6" s="1"/>
  <c r="Y312" i="6" s="1"/>
  <c r="L57" i="19" s="1"/>
  <c r="N300" i="6"/>
  <c r="N257" i="6"/>
  <c r="N32" i="6"/>
  <c r="T32" i="6" s="1"/>
  <c r="Y32" i="6" s="1"/>
  <c r="H63" i="11" s="1"/>
  <c r="N208" i="6"/>
  <c r="T208" i="6" s="1"/>
  <c r="Y208" i="6" s="1"/>
  <c r="B63" i="19" s="1"/>
  <c r="N263" i="6"/>
  <c r="N275" i="6"/>
  <c r="N203" i="6"/>
  <c r="N130" i="6"/>
  <c r="T130" i="6" s="1"/>
  <c r="Y130" i="6" s="1"/>
  <c r="D73" i="18" s="1"/>
  <c r="M315" i="4"/>
  <c r="M20" i="4"/>
  <c r="N228" i="6"/>
  <c r="N141" i="6"/>
  <c r="T141" i="6" s="1"/>
  <c r="Y141" i="6" s="1"/>
  <c r="F62" i="11" s="1"/>
  <c r="N210" i="6"/>
  <c r="N255" i="6"/>
  <c r="N42" i="6"/>
  <c r="N154" i="6"/>
  <c r="T154" i="6" s="1"/>
  <c r="Y154" i="6" s="1"/>
  <c r="F75" i="11" s="1"/>
  <c r="N256" i="6"/>
  <c r="T256" i="6" s="1"/>
  <c r="Y256" i="6" s="1"/>
  <c r="F67" i="19" s="1"/>
  <c r="N159" i="6"/>
  <c r="N166" i="6"/>
  <c r="T166" i="6" s="1"/>
  <c r="Y166" i="6" s="1"/>
  <c r="F65" i="18" s="1"/>
  <c r="N212" i="6"/>
  <c r="T212" i="6" s="1"/>
  <c r="Y212" i="6" s="1"/>
  <c r="B67" i="19" s="1"/>
  <c r="N26" i="6"/>
  <c r="T26" i="6" s="1"/>
  <c r="Y26" i="6" s="1"/>
  <c r="H57" i="11" s="1"/>
  <c r="N258" i="6"/>
  <c r="M237" i="4"/>
  <c r="N209" i="6"/>
  <c r="T209" i="6" s="1"/>
  <c r="Y209" i="6" s="1"/>
  <c r="B64" i="19" s="1"/>
  <c r="N287" i="6"/>
  <c r="T287" i="6" s="1"/>
  <c r="Y287" i="6" s="1"/>
  <c r="H76" i="19" s="1"/>
  <c r="N82" i="6"/>
  <c r="O115" i="2"/>
  <c r="N116" i="6" s="1"/>
  <c r="D7" i="18"/>
  <c r="O86" i="2"/>
  <c r="B22" i="18"/>
  <c r="O251" i="2"/>
  <c r="F11" i="19"/>
  <c r="O118" i="2"/>
  <c r="D10" i="18"/>
  <c r="O192" i="2"/>
  <c r="H18" i="18"/>
  <c r="O206" i="2"/>
  <c r="M207" i="4" s="1"/>
  <c r="B10" i="19"/>
  <c r="O267" i="2"/>
  <c r="H5" i="19"/>
  <c r="O310" i="2"/>
  <c r="L4" i="19"/>
  <c r="O222" i="2"/>
  <c r="N223" i="6" s="1"/>
  <c r="D4" i="19"/>
  <c r="O185" i="2"/>
  <c r="M186" i="4" s="1"/>
  <c r="H11" i="18"/>
  <c r="O160" i="2"/>
  <c r="F8" i="18"/>
  <c r="M195" i="4"/>
  <c r="M78" i="4"/>
  <c r="M196" i="4"/>
  <c r="M174" i="4"/>
  <c r="Q174" i="4" s="1"/>
  <c r="V174" i="4" s="1"/>
  <c r="F47" i="18" s="1"/>
  <c r="M191" i="4"/>
  <c r="O250" i="2"/>
  <c r="F10" i="19"/>
  <c r="O293" i="2"/>
  <c r="M294" i="4" s="1"/>
  <c r="J9" i="19"/>
  <c r="O318" i="2"/>
  <c r="L12" i="19"/>
  <c r="O72" i="2"/>
  <c r="M73" i="4" s="1"/>
  <c r="B8" i="18"/>
  <c r="O126" i="2"/>
  <c r="D18" i="18"/>
  <c r="O167" i="2"/>
  <c r="N168" i="6" s="1"/>
  <c r="F15" i="18"/>
  <c r="N128" i="6"/>
  <c r="N133" i="6"/>
  <c r="T133" i="6" s="1"/>
  <c r="Y133" i="6" s="1"/>
  <c r="D76" i="18" s="1"/>
  <c r="N117" i="6"/>
  <c r="N289" i="6"/>
  <c r="N114" i="6"/>
  <c r="N234" i="6"/>
  <c r="N279" i="6"/>
  <c r="T279" i="6" s="1"/>
  <c r="Y279" i="6" s="1"/>
  <c r="H68" i="19" s="1"/>
  <c r="N323" i="6"/>
  <c r="N122" i="6"/>
  <c r="N189" i="6"/>
  <c r="T189" i="6" s="1"/>
  <c r="Y189" i="6" s="1"/>
  <c r="H66" i="18" s="1"/>
  <c r="N113" i="6"/>
  <c r="M316" i="4"/>
  <c r="O292" i="2"/>
  <c r="J8" i="19"/>
  <c r="O73" i="2"/>
  <c r="N74" i="6" s="1"/>
  <c r="B9" i="18"/>
  <c r="O168" i="2"/>
  <c r="F16" i="18"/>
  <c r="O205" i="2"/>
  <c r="B9" i="19"/>
  <c r="O71" i="2"/>
  <c r="B7" i="18"/>
  <c r="O70" i="2"/>
  <c r="N71" i="6" s="1"/>
  <c r="B6" i="18"/>
  <c r="O80" i="2"/>
  <c r="M81" i="4" s="1"/>
  <c r="B16" i="18"/>
  <c r="O317" i="2"/>
  <c r="N318" i="6" s="1"/>
  <c r="L11" i="19"/>
  <c r="O125" i="2"/>
  <c r="D17" i="18"/>
  <c r="O176" i="2"/>
  <c r="F24" i="18"/>
  <c r="N297" i="6"/>
  <c r="N226" i="6"/>
  <c r="N184" i="6"/>
  <c r="T184" i="6" s="1"/>
  <c r="Y184" i="6" s="1"/>
  <c r="H61" i="18" s="1"/>
  <c r="N254" i="6"/>
  <c r="N182" i="6"/>
  <c r="N84" i="6"/>
  <c r="T84" i="6" s="1"/>
  <c r="Y84" i="6" s="1"/>
  <c r="B71" i="18" s="1"/>
  <c r="N190" i="6"/>
  <c r="T190" i="6" s="1"/>
  <c r="Y190" i="6" s="1"/>
  <c r="H67" i="18" s="1"/>
  <c r="N235" i="6"/>
  <c r="T235" i="6" s="1"/>
  <c r="Y235" i="6" s="1"/>
  <c r="D68" i="19" s="1"/>
  <c r="O74" i="2"/>
  <c r="B10" i="18"/>
  <c r="O85" i="2"/>
  <c r="M86" i="4" s="1"/>
  <c r="B21" i="18"/>
  <c r="O268" i="2"/>
  <c r="H6" i="19"/>
  <c r="O82" i="2"/>
  <c r="N83" i="6" s="1"/>
  <c r="B18" i="18"/>
  <c r="O117" i="2"/>
  <c r="D9" i="18"/>
  <c r="O69" i="2"/>
  <c r="B5" i="18"/>
  <c r="O78" i="2"/>
  <c r="N79" i="6" s="1"/>
  <c r="B14" i="18"/>
  <c r="O88" i="2"/>
  <c r="B24" i="18"/>
  <c r="O223" i="2"/>
  <c r="D5" i="19"/>
  <c r="O175" i="2"/>
  <c r="F23" i="18"/>
  <c r="O231" i="2"/>
  <c r="D13" i="19"/>
  <c r="O276" i="2"/>
  <c r="N277" i="6" s="1"/>
  <c r="H14" i="19"/>
  <c r="O79" i="2"/>
  <c r="B15" i="18"/>
  <c r="O300" i="2"/>
  <c r="J16" i="19"/>
  <c r="O275" i="2"/>
  <c r="H13" i="19"/>
  <c r="O184" i="2"/>
  <c r="H10" i="18"/>
  <c r="O159" i="2"/>
  <c r="M160" i="4" s="1"/>
  <c r="F7" i="18"/>
  <c r="O193" i="2"/>
  <c r="H19" i="18"/>
  <c r="O230" i="2"/>
  <c r="D12" i="19"/>
  <c r="O87" i="2"/>
  <c r="B23" i="18"/>
  <c r="M35" i="4"/>
  <c r="Q35" i="4" s="1"/>
  <c r="V35" i="4" s="1"/>
  <c r="H40" i="11" s="1"/>
  <c r="M286" i="4"/>
  <c r="M52" i="4"/>
  <c r="M147" i="4"/>
  <c r="N304" i="6"/>
  <c r="M145" i="4"/>
  <c r="N23" i="6"/>
  <c r="T23" i="6" s="1"/>
  <c r="Y23" i="6" s="1"/>
  <c r="B76" i="11" s="1"/>
  <c r="N150" i="6"/>
  <c r="T150" i="6" s="1"/>
  <c r="Y150" i="6" s="1"/>
  <c r="F71" i="11" s="1"/>
  <c r="N60" i="6"/>
  <c r="N303" i="6"/>
  <c r="N138" i="6"/>
  <c r="N27" i="6"/>
  <c r="N146" i="6"/>
  <c r="N281" i="6"/>
  <c r="M61" i="4"/>
  <c r="N153" i="6"/>
  <c r="T153" i="6" s="1"/>
  <c r="Y153" i="6" s="1"/>
  <c r="F74" i="11" s="1"/>
  <c r="N243" i="6"/>
  <c r="N283" i="6"/>
  <c r="N14" i="6"/>
  <c r="N219" i="6"/>
  <c r="N44" i="6"/>
  <c r="N238" i="6"/>
  <c r="N306" i="6"/>
  <c r="T306" i="6" s="1"/>
  <c r="Y306" i="6" s="1"/>
  <c r="J73" i="19" s="1"/>
  <c r="N109" i="6"/>
  <c r="T109" i="6" s="1"/>
  <c r="Y109" i="6" s="1"/>
  <c r="D74" i="11" s="1"/>
  <c r="N242" i="6"/>
  <c r="T242" i="6" s="1"/>
  <c r="Y242" i="6" s="1"/>
  <c r="D75" i="19" s="1"/>
  <c r="M99" i="4"/>
  <c r="O32" i="2"/>
  <c r="H12" i="11"/>
  <c r="O61" i="2"/>
  <c r="J19" i="11"/>
  <c r="O30" i="2"/>
  <c r="H10" i="11"/>
  <c r="O135" i="2"/>
  <c r="M136" i="4" s="1"/>
  <c r="F5" i="11"/>
  <c r="O102" i="2"/>
  <c r="D16" i="11"/>
  <c r="O62" i="2"/>
  <c r="J20" i="11"/>
  <c r="O325" i="2"/>
  <c r="C49" i="12"/>
  <c r="E49" i="12" s="1"/>
  <c r="O65" i="2"/>
  <c r="J23" i="11"/>
  <c r="O103" i="2"/>
  <c r="D17" i="11"/>
  <c r="O239" i="2"/>
  <c r="C15" i="12"/>
  <c r="E15" i="12" s="1"/>
  <c r="O308" i="2"/>
  <c r="C45" i="12"/>
  <c r="E45" i="12" s="1"/>
  <c r="O7" i="2"/>
  <c r="B9" i="11"/>
  <c r="O29" i="2"/>
  <c r="H9" i="11"/>
  <c r="O63" i="2"/>
  <c r="J21" i="11"/>
  <c r="M308" i="4"/>
  <c r="M325" i="4"/>
  <c r="Q325" i="4" s="1"/>
  <c r="V325" i="4" s="1"/>
  <c r="L44" i="19" s="1"/>
  <c r="O20" i="2"/>
  <c r="B22" i="11"/>
  <c r="O44" i="2"/>
  <c r="H24" i="11"/>
  <c r="O259" i="2"/>
  <c r="C22" i="12"/>
  <c r="E22" i="12" s="1"/>
  <c r="O38" i="2"/>
  <c r="H18" i="11"/>
  <c r="O11" i="2"/>
  <c r="B13" i="11"/>
  <c r="O35" i="2"/>
  <c r="H15" i="11"/>
  <c r="O37" i="2"/>
  <c r="H17" i="11"/>
  <c r="O142" i="2"/>
  <c r="F12" i="11"/>
  <c r="O301" i="2"/>
  <c r="C38" i="12"/>
  <c r="E38" i="12" s="1"/>
  <c r="N221" i="6"/>
  <c r="O99" i="2"/>
  <c r="D13" i="11"/>
  <c r="O283" i="2"/>
  <c r="C33" i="12"/>
  <c r="E33" i="12" s="1"/>
  <c r="F29" i="12" s="1"/>
  <c r="O214" i="2"/>
  <c r="N215" i="6" s="1"/>
  <c r="C3" i="12"/>
  <c r="E3" i="12" s="1"/>
  <c r="O96" i="2"/>
  <c r="D10" i="11"/>
  <c r="O4" i="2"/>
  <c r="B6" i="11"/>
  <c r="O28" i="2"/>
  <c r="H8" i="11"/>
  <c r="O12" i="2"/>
  <c r="N13" i="6" s="1"/>
  <c r="B14" i="11"/>
  <c r="O36" i="2"/>
  <c r="H16" i="11"/>
  <c r="O238" i="2"/>
  <c r="M239" i="4" s="1"/>
  <c r="C14" i="12"/>
  <c r="E14" i="12" s="1"/>
  <c r="F11" i="12" s="1"/>
  <c r="O134" i="2"/>
  <c r="F4" i="11"/>
  <c r="M59" i="4"/>
  <c r="Q59" i="4" s="1"/>
  <c r="V59" i="4" s="1"/>
  <c r="J42" i="11" s="1"/>
  <c r="M43" i="4"/>
  <c r="O24" i="2"/>
  <c r="H4" i="11"/>
  <c r="O91" i="2"/>
  <c r="D5" i="11"/>
  <c r="O53" i="2"/>
  <c r="J11" i="11"/>
  <c r="O10" i="2"/>
  <c r="N11" i="6" s="1"/>
  <c r="B12" i="11"/>
  <c r="O56" i="2"/>
  <c r="J14" i="11"/>
  <c r="O52" i="2"/>
  <c r="J10" i="11"/>
  <c r="O39" i="2"/>
  <c r="H19" i="11"/>
  <c r="O17" i="2"/>
  <c r="B19" i="11"/>
  <c r="O213" i="2"/>
  <c r="C2" i="12"/>
  <c r="E2" i="12" s="1"/>
  <c r="O40" i="2"/>
  <c r="H20" i="11"/>
  <c r="O49" i="2"/>
  <c r="J7" i="11"/>
  <c r="O8" i="2"/>
  <c r="M9" i="4" s="1"/>
  <c r="B10" i="11"/>
  <c r="O143" i="2"/>
  <c r="F13" i="11"/>
  <c r="O18" i="2"/>
  <c r="M19" i="4" s="1"/>
  <c r="B20" i="11"/>
  <c r="O90" i="2"/>
  <c r="D4" i="11"/>
  <c r="N34" i="6"/>
  <c r="T34" i="6" s="1"/>
  <c r="Y34" i="6" s="1"/>
  <c r="H65" i="11" s="1"/>
  <c r="N67" i="6"/>
  <c r="N155" i="6"/>
  <c r="N324" i="6"/>
  <c r="N49" i="6"/>
  <c r="N305" i="6"/>
  <c r="N28" i="6"/>
  <c r="N148" i="6"/>
  <c r="O54" i="2"/>
  <c r="M55" i="4" s="1"/>
  <c r="J12" i="11"/>
  <c r="O106" i="2"/>
  <c r="D20" i="11"/>
  <c r="O57" i="2"/>
  <c r="J15" i="11"/>
  <c r="O16" i="2"/>
  <c r="B18" i="11"/>
  <c r="O284" i="2"/>
  <c r="C34" i="12"/>
  <c r="E34" i="12" s="1"/>
  <c r="O150" i="2"/>
  <c r="F20" i="11"/>
  <c r="O326" i="2"/>
  <c r="C50" i="12"/>
  <c r="E50" i="12" s="1"/>
  <c r="O151" i="2"/>
  <c r="F21" i="11"/>
  <c r="O55" i="2"/>
  <c r="J13" i="11"/>
  <c r="N218" i="6"/>
  <c r="N307" i="6"/>
  <c r="O105" i="2"/>
  <c r="D19" i="11"/>
  <c r="O107" i="2"/>
  <c r="D21" i="11"/>
  <c r="O258" i="2"/>
  <c r="M259" i="4" s="1"/>
  <c r="C21" i="12"/>
  <c r="E21" i="12" s="1"/>
  <c r="F20" i="12" s="1"/>
  <c r="O95" i="2"/>
  <c r="D9" i="11"/>
  <c r="O9" i="2"/>
  <c r="B11" i="11"/>
  <c r="O104" i="2"/>
  <c r="D18" i="11"/>
  <c r="O97" i="2"/>
  <c r="D11" i="11"/>
  <c r="Q4" i="4"/>
  <c r="V4" i="4" s="1"/>
  <c r="B31" i="11" s="1"/>
  <c r="T99" i="6"/>
  <c r="Y99" i="6" s="1"/>
  <c r="D64" i="11" s="1"/>
  <c r="T110" i="6"/>
  <c r="Y110" i="6" s="1"/>
  <c r="D75" i="11" s="1"/>
  <c r="T16" i="6"/>
  <c r="Y16" i="6" s="1"/>
  <c r="B69" i="11" s="1"/>
  <c r="Q149" i="4"/>
  <c r="V149" i="4" s="1"/>
  <c r="F44" i="11" s="1"/>
  <c r="Q307" i="4"/>
  <c r="V307" i="4" s="1"/>
  <c r="J48" i="19" s="1"/>
  <c r="Q241" i="4"/>
  <c r="V241" i="4" s="1"/>
  <c r="D48" i="19" s="1"/>
  <c r="Q220" i="4"/>
  <c r="V220" i="4" s="1"/>
  <c r="B49" i="19" s="1"/>
  <c r="Q317" i="4"/>
  <c r="V317" i="4" s="1"/>
  <c r="L36" i="19" s="1"/>
  <c r="Q213" i="4"/>
  <c r="V213" i="4" s="1"/>
  <c r="B42" i="19" s="1"/>
  <c r="Q167" i="4"/>
  <c r="V167" i="4" s="1"/>
  <c r="F40" i="18" s="1"/>
  <c r="Q162" i="4"/>
  <c r="V162" i="4" s="1"/>
  <c r="F35" i="18" s="1"/>
  <c r="Q274" i="4"/>
  <c r="V274" i="4" s="1"/>
  <c r="H37" i="19" s="1"/>
  <c r="Q329" i="4"/>
  <c r="V329" i="4" s="1"/>
  <c r="L48" i="19" s="1"/>
  <c r="Q163" i="4"/>
  <c r="V163" i="4" s="1"/>
  <c r="F36" i="18" s="1"/>
  <c r="Q321" i="4"/>
  <c r="V321" i="4" s="1"/>
  <c r="L40" i="19" s="1"/>
  <c r="Q180" i="4"/>
  <c r="V180" i="4" s="1"/>
  <c r="H31" i="18" s="1"/>
  <c r="Q233" i="4"/>
  <c r="V233" i="4" s="1"/>
  <c r="D40" i="19" s="1"/>
  <c r="Q182" i="4"/>
  <c r="V182" i="4" s="1"/>
  <c r="H33" i="18" s="1"/>
  <c r="Q175" i="4"/>
  <c r="V175" i="4" s="1"/>
  <c r="F48" i="18" s="1"/>
  <c r="Q246" i="4"/>
  <c r="V246" i="4" s="1"/>
  <c r="F31" i="19" s="1"/>
  <c r="Q290" i="4"/>
  <c r="V290" i="4" s="1"/>
  <c r="J31" i="19" s="1"/>
  <c r="Q85" i="4"/>
  <c r="V85" i="4" s="1"/>
  <c r="B46" i="18" s="1"/>
  <c r="Q132" i="4"/>
  <c r="V132" i="4" s="1"/>
  <c r="D49" i="18" s="1"/>
  <c r="Q225" i="4"/>
  <c r="V225" i="4" s="1"/>
  <c r="D32" i="19" s="1"/>
  <c r="Q247" i="4"/>
  <c r="V247" i="4" s="1"/>
  <c r="F32" i="19" s="1"/>
  <c r="Q133" i="4"/>
  <c r="V133" i="4" s="1"/>
  <c r="D50" i="18" s="1"/>
  <c r="Q264" i="4"/>
  <c r="V264" i="4" s="1"/>
  <c r="F49" i="19" s="1"/>
  <c r="Q245" i="4"/>
  <c r="V245" i="4" s="1"/>
  <c r="F30" i="19" s="1"/>
  <c r="Q227" i="4"/>
  <c r="V227" i="4" s="1"/>
  <c r="D34" i="19" s="1"/>
  <c r="Q249" i="4"/>
  <c r="V249" i="4" s="1"/>
  <c r="F34" i="19" s="1"/>
  <c r="Q322" i="4"/>
  <c r="V322" i="4" s="1"/>
  <c r="L41" i="19" s="1"/>
  <c r="Q65" i="4"/>
  <c r="V65" i="4" s="1"/>
  <c r="J48" i="11" s="1"/>
  <c r="Q258" i="4"/>
  <c r="V258" i="4" s="1"/>
  <c r="F43" i="19" s="1"/>
  <c r="Q181" i="4"/>
  <c r="V181" i="4" s="1"/>
  <c r="H32" i="18" s="1"/>
  <c r="Q76" i="4"/>
  <c r="V76" i="4" s="1"/>
  <c r="B37" i="18" s="1"/>
  <c r="Q77" i="4"/>
  <c r="V77" i="4" s="1"/>
  <c r="B38" i="18" s="1"/>
  <c r="Q172" i="4"/>
  <c r="V172" i="4" s="1"/>
  <c r="F45" i="18" s="1"/>
  <c r="Q192" i="4"/>
  <c r="V192" i="4" s="1"/>
  <c r="H43" i="18" s="1"/>
  <c r="Q129" i="4"/>
  <c r="V129" i="4" s="1"/>
  <c r="D46" i="18" s="1"/>
  <c r="Q173" i="4"/>
  <c r="V173" i="4" s="1"/>
  <c r="F46" i="18" s="1"/>
  <c r="Q197" i="4"/>
  <c r="V197" i="4" s="1"/>
  <c r="H48" i="18" s="1"/>
  <c r="Q265" i="4"/>
  <c r="V265" i="4" s="1"/>
  <c r="F50" i="19" s="1"/>
  <c r="Q236" i="4"/>
  <c r="V236" i="4" s="1"/>
  <c r="D43" i="19" s="1"/>
  <c r="Q142" i="4"/>
  <c r="V142" i="4" s="1"/>
  <c r="F37" i="11" s="1"/>
  <c r="Q188" i="4"/>
  <c r="V188" i="4" s="1"/>
  <c r="H39" i="18" s="1"/>
  <c r="Q256" i="4"/>
  <c r="V256" i="4" s="1"/>
  <c r="F41" i="19" s="1"/>
  <c r="Q217" i="4"/>
  <c r="V217" i="4" s="1"/>
  <c r="B46" i="19" s="1"/>
  <c r="Q204" i="4"/>
  <c r="V204" i="4" s="1"/>
  <c r="B33" i="19" s="1"/>
  <c r="Q272" i="4"/>
  <c r="V272" i="4" s="1"/>
  <c r="H35" i="19" s="1"/>
  <c r="Q296" i="4"/>
  <c r="V296" i="4" s="1"/>
  <c r="J37" i="19" s="1"/>
  <c r="Q121" i="4"/>
  <c r="V121" i="4" s="1"/>
  <c r="D38" i="18" s="1"/>
  <c r="Q253" i="4"/>
  <c r="V253" i="4" s="1"/>
  <c r="F38" i="19" s="1"/>
  <c r="Q297" i="4"/>
  <c r="V297" i="4" s="1"/>
  <c r="J38" i="19" s="1"/>
  <c r="Q205" i="4"/>
  <c r="V205" i="4" s="1"/>
  <c r="B34" i="19" s="1"/>
  <c r="Q298" i="4"/>
  <c r="V298" i="4" s="1"/>
  <c r="J39" i="19" s="1"/>
  <c r="Q299" i="4"/>
  <c r="V299" i="4" s="1"/>
  <c r="J40" i="19" s="1"/>
  <c r="Q93" i="4"/>
  <c r="V93" i="4" s="1"/>
  <c r="D32" i="11" s="1"/>
  <c r="Q125" i="4"/>
  <c r="V125" i="4" s="1"/>
  <c r="D42" i="18" s="1"/>
  <c r="Q120" i="4"/>
  <c r="V120" i="4" s="1"/>
  <c r="D37" i="18" s="1"/>
  <c r="Q210" i="4"/>
  <c r="V210" i="4" s="1"/>
  <c r="B39" i="19" s="1"/>
  <c r="Q278" i="4"/>
  <c r="V278" i="4" s="1"/>
  <c r="H41" i="19" s="1"/>
  <c r="Q146" i="4"/>
  <c r="V146" i="4" s="1"/>
  <c r="F41" i="11" s="1"/>
  <c r="Q271" i="4"/>
  <c r="V271" i="4" s="1"/>
  <c r="H34" i="19" s="1"/>
  <c r="Q154" i="4"/>
  <c r="V154" i="4" s="1"/>
  <c r="F49" i="11" s="1"/>
  <c r="Q198" i="4"/>
  <c r="V198" i="4" s="1"/>
  <c r="H49" i="18" s="1"/>
  <c r="Q267" i="4"/>
  <c r="V267" i="4" s="1"/>
  <c r="H30" i="19" s="1"/>
  <c r="Q313" i="4"/>
  <c r="V313" i="4" s="1"/>
  <c r="L32" i="19" s="1"/>
  <c r="Q202" i="4"/>
  <c r="V202" i="4" s="1"/>
  <c r="B31" i="19" s="1"/>
  <c r="Q314" i="4"/>
  <c r="V314" i="4" s="1"/>
  <c r="L33" i="19" s="1"/>
  <c r="Q123" i="4"/>
  <c r="V123" i="4" s="1"/>
  <c r="D40" i="18" s="1"/>
  <c r="Q69" i="4"/>
  <c r="V69" i="4" s="1"/>
  <c r="B30" i="18" s="1"/>
  <c r="Q124" i="4"/>
  <c r="V124" i="4" s="1"/>
  <c r="D41" i="18" s="1"/>
  <c r="Q170" i="4"/>
  <c r="V170" i="4" s="1"/>
  <c r="F43" i="18" s="1"/>
  <c r="Q171" i="4"/>
  <c r="V171" i="4" s="1"/>
  <c r="F44" i="18" s="1"/>
  <c r="Q67" i="4"/>
  <c r="V67" i="4" s="1"/>
  <c r="J50" i="11" s="1"/>
  <c r="P146" i="2"/>
  <c r="P98" i="2"/>
  <c r="P286" i="2"/>
  <c r="M286" i="2"/>
  <c r="N286" i="2" s="1"/>
  <c r="P33" i="2"/>
  <c r="M33" i="2"/>
  <c r="N33" i="2" s="1"/>
  <c r="P12" i="2"/>
  <c r="M12" i="2"/>
  <c r="N12" i="2" s="1"/>
  <c r="P24" i="2"/>
  <c r="M24" i="2"/>
  <c r="N24" i="2" s="1"/>
  <c r="P57" i="2"/>
  <c r="P91" i="2"/>
  <c r="P119" i="2"/>
  <c r="P186" i="2"/>
  <c r="O187" i="6" s="1"/>
  <c r="U187" i="6" s="1"/>
  <c r="P232" i="2"/>
  <c r="P277" i="2"/>
  <c r="P120" i="2"/>
  <c r="P187" i="2"/>
  <c r="P233" i="2"/>
  <c r="P75" i="2"/>
  <c r="P154" i="2"/>
  <c r="M154" i="2"/>
  <c r="N154" i="2" s="1"/>
  <c r="P201" i="2"/>
  <c r="P246" i="2"/>
  <c r="P313" i="2"/>
  <c r="P322" i="2"/>
  <c r="P88" i="2"/>
  <c r="M88" i="2"/>
  <c r="N88" i="2" s="1"/>
  <c r="P64" i="2"/>
  <c r="M64" i="2"/>
  <c r="N64" i="2" s="1"/>
  <c r="P289" i="2"/>
  <c r="P149" i="2"/>
  <c r="M149" i="2"/>
  <c r="N149" i="2" s="1"/>
  <c r="P72" i="2"/>
  <c r="P267" i="2"/>
  <c r="P126" i="2"/>
  <c r="M126" i="2"/>
  <c r="N126" i="2" s="1"/>
  <c r="P214" i="2"/>
  <c r="M214" i="2"/>
  <c r="N214" i="2" s="1"/>
  <c r="P19" i="2"/>
  <c r="M19" i="2"/>
  <c r="N19" i="2" s="1"/>
  <c r="P69" i="2"/>
  <c r="P150" i="2"/>
  <c r="M150" i="2"/>
  <c r="N150" i="2" s="1"/>
  <c r="P250" i="2"/>
  <c r="P135" i="2"/>
  <c r="P132" i="2"/>
  <c r="M132" i="2"/>
  <c r="N132" i="2" s="1"/>
  <c r="P114" i="2"/>
  <c r="P280" i="2"/>
  <c r="M280" i="2"/>
  <c r="N280" i="2" s="1"/>
  <c r="P46" i="2"/>
  <c r="P87" i="2"/>
  <c r="M87" i="2"/>
  <c r="N87" i="2" s="1"/>
  <c r="P63" i="2"/>
  <c r="M63" i="2"/>
  <c r="N63" i="2" s="1"/>
  <c r="P300" i="2"/>
  <c r="P183" i="2"/>
  <c r="P59" i="2"/>
  <c r="M59" i="2"/>
  <c r="N59" i="2" s="1"/>
  <c r="P273" i="2"/>
  <c r="P122" i="2"/>
  <c r="P110" i="2"/>
  <c r="M110" i="2"/>
  <c r="N110" i="2" s="1"/>
  <c r="P320" i="2"/>
  <c r="P182" i="2"/>
  <c r="P228" i="2"/>
  <c r="P269" i="2"/>
  <c r="P103" i="2"/>
  <c r="M103" i="2"/>
  <c r="N103" i="2" s="1"/>
  <c r="P130" i="2"/>
  <c r="M130" i="2"/>
  <c r="N130" i="2" s="1"/>
  <c r="P97" i="2"/>
  <c r="P248" i="2"/>
  <c r="P264" i="2"/>
  <c r="M264" i="2"/>
  <c r="N264" i="2" s="1"/>
  <c r="P127" i="2"/>
  <c r="M127" i="2"/>
  <c r="N127" i="2" s="1"/>
  <c r="P128" i="2"/>
  <c r="M128" i="2"/>
  <c r="N128" i="2" s="1"/>
  <c r="P241" i="2"/>
  <c r="M241" i="2"/>
  <c r="N241" i="2" s="1"/>
  <c r="P163" i="2"/>
  <c r="P209" i="2"/>
  <c r="P78" i="2"/>
  <c r="P212" i="2"/>
  <c r="P143" i="2"/>
  <c r="P31" i="2"/>
  <c r="M31" i="2"/>
  <c r="N31" i="2" s="1"/>
  <c r="P223" i="2"/>
  <c r="P197" i="2"/>
  <c r="M197" i="2"/>
  <c r="N197" i="2" s="1"/>
  <c r="P43" i="2"/>
  <c r="N43" i="2"/>
  <c r="P257" i="2"/>
  <c r="M257" i="2"/>
  <c r="N257" i="2" s="1"/>
  <c r="P181" i="2"/>
  <c r="P158" i="2"/>
  <c r="P297" i="2"/>
  <c r="P17" i="2"/>
  <c r="M17" i="2"/>
  <c r="N17" i="2" s="1"/>
  <c r="P134" i="2"/>
  <c r="P118" i="2"/>
  <c r="P299" i="2"/>
  <c r="P210" i="2"/>
  <c r="P139" i="2"/>
  <c r="P253" i="2"/>
  <c r="P266" i="2"/>
  <c r="P211" i="2"/>
  <c r="P315" i="2"/>
  <c r="P115" i="2"/>
  <c r="P220" i="2"/>
  <c r="M220" i="2"/>
  <c r="N220" i="2" s="1"/>
  <c r="P94" i="2"/>
  <c r="P90" i="2"/>
  <c r="P203" i="2"/>
  <c r="P50" i="2"/>
  <c r="P34" i="2"/>
  <c r="M34" i="2"/>
  <c r="N34" i="2" s="1"/>
  <c r="P194" i="2"/>
  <c r="M194" i="2"/>
  <c r="N194" i="2" s="1"/>
  <c r="P240" i="2"/>
  <c r="M240" i="2"/>
  <c r="N240" i="2" s="1"/>
  <c r="P285" i="2"/>
  <c r="M285" i="2"/>
  <c r="N285" i="2" s="1"/>
  <c r="P195" i="2"/>
  <c r="M195" i="2"/>
  <c r="N195" i="2" s="1"/>
  <c r="P92" i="2"/>
  <c r="P254" i="2"/>
  <c r="P321" i="2"/>
  <c r="P44" i="2"/>
  <c r="M44" i="2"/>
  <c r="N44" i="2" s="1"/>
  <c r="P3" i="2"/>
  <c r="M3" i="2"/>
  <c r="N3" i="2" s="1"/>
  <c r="P56" i="2"/>
  <c r="P206" i="2"/>
  <c r="P66" i="2"/>
  <c r="M66" i="2"/>
  <c r="N66" i="2" s="1"/>
  <c r="P20" i="2"/>
  <c r="M20" i="2"/>
  <c r="N20" i="2" s="1"/>
  <c r="P32" i="2"/>
  <c r="M32" i="2"/>
  <c r="N32" i="2" s="1"/>
  <c r="P65" i="2"/>
  <c r="M65" i="2"/>
  <c r="N65" i="2" s="1"/>
  <c r="P99" i="2"/>
  <c r="P51" i="2"/>
  <c r="P136" i="2"/>
  <c r="P294" i="2"/>
  <c r="P137" i="2"/>
  <c r="P108" i="2"/>
  <c r="M108" i="2"/>
  <c r="N108" i="2" s="1"/>
  <c r="P171" i="2"/>
  <c r="M171" i="2"/>
  <c r="N171" i="2" s="1"/>
  <c r="P217" i="2"/>
  <c r="M217" i="2"/>
  <c r="N217" i="2" s="1"/>
  <c r="P262" i="2"/>
  <c r="M262" i="2"/>
  <c r="N262" i="2" s="1"/>
  <c r="P329" i="2"/>
  <c r="M329" i="2"/>
  <c r="N329" i="2" s="1"/>
  <c r="P27" i="2"/>
  <c r="M27" i="2"/>
  <c r="N27" i="2" s="1"/>
  <c r="P10" i="2"/>
  <c r="M10" i="2"/>
  <c r="N10" i="2" s="1"/>
  <c r="P77" i="2"/>
  <c r="P105" i="2"/>
  <c r="M105" i="2"/>
  <c r="N105" i="2" s="1"/>
  <c r="P308" i="2"/>
  <c r="M308" i="2"/>
  <c r="N308" i="2" s="1"/>
  <c r="P168" i="2"/>
  <c r="P231" i="2"/>
  <c r="P156" i="2"/>
  <c r="P274" i="2"/>
  <c r="P102" i="2"/>
  <c r="P292" i="2"/>
  <c r="P176" i="2"/>
  <c r="M176" i="2"/>
  <c r="N176" i="2" s="1"/>
  <c r="P276" i="2"/>
  <c r="P314" i="2"/>
  <c r="P54" i="2"/>
  <c r="P104" i="2"/>
  <c r="M104" i="2"/>
  <c r="N104" i="2" s="1"/>
  <c r="P205" i="2"/>
  <c r="O206" i="6" s="1"/>
  <c r="P151" i="2"/>
  <c r="M151" i="2"/>
  <c r="N151" i="2" s="1"/>
  <c r="P141" i="2"/>
  <c r="P328" i="2"/>
  <c r="M328" i="2"/>
  <c r="N328" i="2" s="1"/>
  <c r="P236" i="2"/>
  <c r="M236" i="2"/>
  <c r="N236" i="2" s="1"/>
  <c r="P256" i="2"/>
  <c r="P76" i="2"/>
  <c r="P281" i="2"/>
  <c r="M281" i="2"/>
  <c r="N281" i="2" s="1"/>
  <c r="P131" i="2"/>
  <c r="M131" i="2"/>
  <c r="N131" i="2" s="1"/>
  <c r="P290" i="2"/>
  <c r="P173" i="2"/>
  <c r="M173" i="2"/>
  <c r="N173" i="2" s="1"/>
  <c r="P190" i="2"/>
  <c r="P271" i="2"/>
  <c r="P124" i="2"/>
  <c r="P291" i="2"/>
  <c r="P283" i="2"/>
  <c r="M283" i="2"/>
  <c r="N283" i="2" s="1"/>
  <c r="P229" i="2"/>
  <c r="P312" i="2"/>
  <c r="P116" i="2"/>
  <c r="P306" i="2"/>
  <c r="M306" i="2"/>
  <c r="N306" i="2" s="1"/>
  <c r="P22" i="2"/>
  <c r="M22" i="2"/>
  <c r="N22" i="2" s="1"/>
  <c r="P179" i="2"/>
  <c r="P70" i="2"/>
  <c r="P318" i="2"/>
  <c r="P263" i="2"/>
  <c r="M263" i="2"/>
  <c r="N263" i="2" s="1"/>
  <c r="P140" i="2"/>
  <c r="P282" i="2"/>
  <c r="M282" i="2"/>
  <c r="N282" i="2" s="1"/>
  <c r="P144" i="2"/>
  <c r="P302" i="2"/>
  <c r="M302" i="2"/>
  <c r="N302" i="2" s="1"/>
  <c r="P13" i="2"/>
  <c r="Q13" i="2" s="1"/>
  <c r="M13" i="2"/>
  <c r="N13" i="2" s="1"/>
  <c r="P226" i="2"/>
  <c r="P53" i="2"/>
  <c r="P239" i="2"/>
  <c r="M239" i="2"/>
  <c r="N239" i="2" s="1"/>
  <c r="P284" i="2"/>
  <c r="M284" i="2"/>
  <c r="N284" i="2" s="1"/>
  <c r="P71" i="2"/>
  <c r="P18" i="2"/>
  <c r="M18" i="2"/>
  <c r="N18" i="2" s="1"/>
  <c r="P184" i="2"/>
  <c r="P160" i="2"/>
  <c r="P293" i="2"/>
  <c r="P189" i="2"/>
  <c r="P249" i="2"/>
  <c r="P100" i="2"/>
  <c r="P40" i="2"/>
  <c r="N40" i="2"/>
  <c r="P74" i="2"/>
  <c r="P107" i="2"/>
  <c r="M107" i="2"/>
  <c r="N107" i="2" s="1"/>
  <c r="P84" i="2"/>
  <c r="M84" i="2"/>
  <c r="N84" i="2" s="1"/>
  <c r="P152" i="2"/>
  <c r="M152" i="2"/>
  <c r="N152" i="2" s="1"/>
  <c r="P244" i="2"/>
  <c r="P311" i="2"/>
  <c r="P153" i="2"/>
  <c r="M153" i="2"/>
  <c r="N153" i="2" s="1"/>
  <c r="P200" i="2"/>
  <c r="P121" i="2"/>
  <c r="P188" i="2"/>
  <c r="P234" i="2"/>
  <c r="P279" i="2"/>
  <c r="M279" i="2"/>
  <c r="N279" i="2" s="1"/>
  <c r="P147" i="2"/>
  <c r="M147" i="2"/>
  <c r="N147" i="2" s="1"/>
  <c r="P30" i="2"/>
  <c r="M30" i="2"/>
  <c r="N30" i="2" s="1"/>
  <c r="P159" i="2"/>
  <c r="P238" i="2"/>
  <c r="M238" i="2"/>
  <c r="N238" i="2" s="1"/>
  <c r="P172" i="2"/>
  <c r="M172" i="2"/>
  <c r="N172" i="2" s="1"/>
  <c r="P125" i="2"/>
  <c r="M125" i="2"/>
  <c r="N125" i="2" s="1"/>
  <c r="P11" i="2"/>
  <c r="M11" i="2"/>
  <c r="N11" i="2" s="1"/>
  <c r="P251" i="2"/>
  <c r="P307" i="2"/>
  <c r="M307" i="2"/>
  <c r="N307" i="2" s="1"/>
  <c r="P35" i="2"/>
  <c r="M35" i="2"/>
  <c r="N35" i="2" s="1"/>
  <c r="P47" i="2"/>
  <c r="P39" i="2"/>
  <c r="N39" i="2"/>
  <c r="P326" i="2"/>
  <c r="M326" i="2"/>
  <c r="N326" i="2" s="1"/>
  <c r="P204" i="2"/>
  <c r="P9" i="2"/>
  <c r="M9" i="2"/>
  <c r="N9" i="2" s="1"/>
  <c r="P29" i="2"/>
  <c r="M29" i="2"/>
  <c r="N29" i="2" s="1"/>
  <c r="P62" i="2"/>
  <c r="M62" i="2"/>
  <c r="N62" i="2" s="1"/>
  <c r="P142" i="2"/>
  <c r="P185" i="2"/>
  <c r="P268" i="2"/>
  <c r="P245" i="2"/>
  <c r="P60" i="2"/>
  <c r="M60" i="2"/>
  <c r="N60" i="2" s="1"/>
  <c r="P278" i="2"/>
  <c r="P109" i="2"/>
  <c r="M109" i="2"/>
  <c r="N109" i="2" s="1"/>
  <c r="P157" i="2"/>
  <c r="P14" i="2"/>
  <c r="M14" i="2"/>
  <c r="N14" i="2" s="1"/>
  <c r="P316" i="2"/>
  <c r="P219" i="2"/>
  <c r="M219" i="2"/>
  <c r="N219" i="2" s="1"/>
  <c r="P224" i="2"/>
  <c r="P58" i="2"/>
  <c r="P36" i="2"/>
  <c r="M36" i="2"/>
  <c r="N36" i="2" s="1"/>
  <c r="P323" i="2"/>
  <c r="M323" i="2"/>
  <c r="N323" i="2" s="1"/>
  <c r="P83" i="2"/>
  <c r="M83" i="2"/>
  <c r="N83" i="2" s="1"/>
  <c r="P68" i="2"/>
  <c r="P112" i="2"/>
  <c r="P237" i="2"/>
  <c r="M237" i="2"/>
  <c r="N237" i="2" s="1"/>
  <c r="P193" i="2"/>
  <c r="M193" i="2"/>
  <c r="N193" i="2" s="1"/>
  <c r="P317" i="2"/>
  <c r="P174" i="2"/>
  <c r="M174" i="2"/>
  <c r="N174" i="2" s="1"/>
  <c r="P101" i="2"/>
  <c r="P252" i="2"/>
  <c r="P25" i="2"/>
  <c r="M25" i="2"/>
  <c r="N25" i="2" s="1"/>
  <c r="P196" i="2"/>
  <c r="M196" i="2"/>
  <c r="N196" i="2" s="1"/>
  <c r="P242" i="2"/>
  <c r="M242" i="2"/>
  <c r="N242" i="2" s="1"/>
  <c r="P16" i="2"/>
  <c r="M16" i="2"/>
  <c r="N16" i="2" s="1"/>
  <c r="P61" i="2"/>
  <c r="M61" i="2"/>
  <c r="N61" i="2" s="1"/>
  <c r="P166" i="2"/>
  <c r="P191" i="2"/>
  <c r="M191" i="2"/>
  <c r="N191" i="2" s="1"/>
  <c r="P324" i="2"/>
  <c r="M324" i="2"/>
  <c r="N324" i="2" s="1"/>
  <c r="P227" i="2"/>
  <c r="P96" i="2"/>
  <c r="P55" i="2"/>
  <c r="P325" i="2"/>
  <c r="M325" i="2"/>
  <c r="N325" i="2" s="1"/>
  <c r="P42" i="2"/>
  <c r="N42" i="2"/>
  <c r="P270" i="2"/>
  <c r="P113" i="2"/>
  <c r="P303" i="2"/>
  <c r="M303" i="2"/>
  <c r="N303" i="2" s="1"/>
  <c r="P198" i="2"/>
  <c r="M198" i="2"/>
  <c r="N198" i="2" s="1"/>
  <c r="P164" i="2"/>
  <c r="P123" i="2"/>
  <c r="P165" i="2"/>
  <c r="P295" i="2"/>
  <c r="P178" i="2"/>
  <c r="P225" i="2"/>
  <c r="P304" i="2"/>
  <c r="M304" i="2"/>
  <c r="N304" i="2" s="1"/>
  <c r="P305" i="2"/>
  <c r="M305" i="2"/>
  <c r="N305" i="2" s="1"/>
  <c r="P218" i="2"/>
  <c r="M218" i="2"/>
  <c r="N218" i="2" s="1"/>
  <c r="P213" i="2"/>
  <c r="M213" i="2"/>
  <c r="N213" i="2" s="1"/>
  <c r="P93" i="2"/>
  <c r="P145" i="2"/>
  <c r="P180" i="2"/>
  <c r="P8" i="2"/>
  <c r="M8" i="2"/>
  <c r="N8" i="2" s="1"/>
  <c r="P86" i="2"/>
  <c r="M86" i="2"/>
  <c r="N86" i="2" s="1"/>
  <c r="P73" i="2"/>
  <c r="P117" i="2"/>
  <c r="P330" i="2"/>
  <c r="M330" i="2"/>
  <c r="N330" i="2" s="1"/>
  <c r="P5" i="2"/>
  <c r="M5" i="2"/>
  <c r="N5" i="2" s="1"/>
  <c r="P161" i="2"/>
  <c r="P207" i="2"/>
  <c r="P319" i="2"/>
  <c r="P162" i="2"/>
  <c r="P208" i="2"/>
  <c r="P129" i="2"/>
  <c r="M129" i="2"/>
  <c r="N129" i="2" s="1"/>
  <c r="P288" i="2"/>
  <c r="P28" i="2"/>
  <c r="M28" i="2"/>
  <c r="N28" i="2" s="1"/>
  <c r="P95" i="2"/>
  <c r="P255" i="2"/>
  <c r="P106" i="2"/>
  <c r="M106" i="2"/>
  <c r="N106" i="2" s="1"/>
  <c r="P259" i="2"/>
  <c r="M259" i="2"/>
  <c r="N259" i="2" s="1"/>
  <c r="P21" i="2"/>
  <c r="M21" i="2"/>
  <c r="N21" i="2" s="1"/>
  <c r="P4" i="2"/>
  <c r="M4" i="2"/>
  <c r="N4" i="2" s="1"/>
  <c r="P49" i="2"/>
  <c r="P82" i="2"/>
  <c r="M82" i="2"/>
  <c r="N82" i="2" s="1"/>
  <c r="P6" i="2"/>
  <c r="M6" i="2"/>
  <c r="N6" i="2" s="1"/>
  <c r="P169" i="2"/>
  <c r="M169" i="2"/>
  <c r="N169" i="2" s="1"/>
  <c r="P215" i="2"/>
  <c r="M215" i="2"/>
  <c r="N215" i="2" s="1"/>
  <c r="P260" i="2"/>
  <c r="M260" i="2"/>
  <c r="N260" i="2" s="1"/>
  <c r="P327" i="2"/>
  <c r="M327" i="2"/>
  <c r="N327" i="2" s="1"/>
  <c r="P170" i="2"/>
  <c r="M170" i="2"/>
  <c r="N170" i="2" s="1"/>
  <c r="P216" i="2"/>
  <c r="M216" i="2"/>
  <c r="N216" i="2" s="1"/>
  <c r="P41" i="2"/>
  <c r="N41" i="2"/>
  <c r="P138" i="2"/>
  <c r="P296" i="2"/>
  <c r="P272" i="2"/>
  <c r="P80" i="2"/>
  <c r="P192" i="2"/>
  <c r="M192" i="2"/>
  <c r="N192" i="2" s="1"/>
  <c r="P275" i="2"/>
  <c r="P81" i="2"/>
  <c r="M81" i="2"/>
  <c r="N81" i="2" s="1"/>
  <c r="P85" i="2"/>
  <c r="M85" i="2"/>
  <c r="N85" i="2" s="1"/>
  <c r="P38" i="2"/>
  <c r="N38" i="2"/>
  <c r="P175" i="2"/>
  <c r="M175" i="2"/>
  <c r="N175" i="2" s="1"/>
  <c r="P230" i="2"/>
  <c r="P310" i="2"/>
  <c r="P202" i="2"/>
  <c r="P7" i="2"/>
  <c r="M7" i="2"/>
  <c r="N7" i="2" s="1"/>
  <c r="P52" i="2"/>
  <c r="P222" i="2"/>
  <c r="P48" i="2"/>
  <c r="P247" i="2"/>
  <c r="P37" i="2"/>
  <c r="N37" i="2"/>
  <c r="P79" i="2"/>
  <c r="P167" i="2"/>
  <c r="P258" i="2"/>
  <c r="M258" i="2"/>
  <c r="N258" i="2" s="1"/>
  <c r="P301" i="2"/>
  <c r="M301" i="2"/>
  <c r="N301" i="2" s="1"/>
  <c r="P298" i="2"/>
  <c r="P235" i="2"/>
  <c r="M235" i="2"/>
  <c r="N235" i="2" s="1"/>
  <c r="P148" i="2"/>
  <c r="M148" i="2"/>
  <c r="N148" i="2" s="1"/>
  <c r="P261" i="2"/>
  <c r="M261" i="2"/>
  <c r="N261" i="2" s="1"/>
  <c r="P26" i="2"/>
  <c r="M26" i="2"/>
  <c r="N26" i="2" s="1"/>
  <c r="T43" i="6"/>
  <c r="T51" i="6"/>
  <c r="T65" i="6"/>
  <c r="T139" i="6"/>
  <c r="Y139" i="6" s="1"/>
  <c r="F60" i="11" s="1"/>
  <c r="T199" i="6"/>
  <c r="Y199" i="6" s="1"/>
  <c r="H76" i="18" s="1"/>
  <c r="T171" i="6"/>
  <c r="Y171" i="6" s="1"/>
  <c r="F70" i="18" s="1"/>
  <c r="N16" i="4"/>
  <c r="R16" i="4" s="1"/>
  <c r="O16" i="6"/>
  <c r="U16" i="6" s="1"/>
  <c r="M48" i="4"/>
  <c r="N48" i="6"/>
  <c r="M269" i="4"/>
  <c r="N269" i="6"/>
  <c r="T264" i="6"/>
  <c r="Y264" i="6" s="1"/>
  <c r="F75" i="19" s="1"/>
  <c r="T322" i="6"/>
  <c r="Y322" i="6" s="1"/>
  <c r="L67" i="19" s="1"/>
  <c r="Y15" i="6"/>
  <c r="B68" i="11" s="1"/>
  <c r="T121" i="6"/>
  <c r="Y121" i="6" s="1"/>
  <c r="D64" i="18" s="1"/>
  <c r="T211" i="6"/>
  <c r="Y211" i="6" s="1"/>
  <c r="B66" i="19" s="1"/>
  <c r="T213" i="6"/>
  <c r="Y213" i="6" s="1"/>
  <c r="B68" i="19" s="1"/>
  <c r="T167" i="6"/>
  <c r="Y167" i="6" s="1"/>
  <c r="F66" i="18" s="1"/>
  <c r="T258" i="6"/>
  <c r="Y258" i="6" s="1"/>
  <c r="F69" i="19" s="1"/>
  <c r="T137" i="6"/>
  <c r="Y137" i="6" s="1"/>
  <c r="F58" i="11" s="1"/>
  <c r="T227" i="6"/>
  <c r="Y227" i="6" s="1"/>
  <c r="D60" i="19" s="1"/>
  <c r="T249" i="6"/>
  <c r="Y249" i="6" s="1"/>
  <c r="F60" i="19" s="1"/>
  <c r="T295" i="6"/>
  <c r="Y295" i="6" s="1"/>
  <c r="J62" i="19" s="1"/>
  <c r="M232" i="4"/>
  <c r="N3" i="4"/>
  <c r="R3" i="4" s="1"/>
  <c r="O3" i="6"/>
  <c r="U3" i="6" s="1"/>
  <c r="T229" i="6"/>
  <c r="Y229" i="6" s="1"/>
  <c r="D62" i="19" s="1"/>
  <c r="T278" i="6"/>
  <c r="Y278" i="6" s="1"/>
  <c r="H67" i="19" s="1"/>
  <c r="N276" i="6"/>
  <c r="N39" i="6"/>
  <c r="T275" i="6"/>
  <c r="Y275" i="6" s="1"/>
  <c r="H64" i="19" s="1"/>
  <c r="T321" i="6"/>
  <c r="Y321" i="6" s="1"/>
  <c r="L66" i="19" s="1"/>
  <c r="T180" i="6"/>
  <c r="Y180" i="6" s="1"/>
  <c r="H57" i="18" s="1"/>
  <c r="T292" i="6"/>
  <c r="Y292" i="6" s="1"/>
  <c r="J59" i="19" s="1"/>
  <c r="T187" i="6"/>
  <c r="Y187" i="6" s="1"/>
  <c r="H64" i="18" s="1"/>
  <c r="T255" i="6"/>
  <c r="Y255" i="6" s="1"/>
  <c r="F66" i="19" s="1"/>
  <c r="T131" i="6"/>
  <c r="Y131" i="6" s="1"/>
  <c r="D74" i="18" s="1"/>
  <c r="T175" i="6"/>
  <c r="Y175" i="6" s="1"/>
  <c r="F74" i="18" s="1"/>
  <c r="T246" i="6"/>
  <c r="Y246" i="6" s="1"/>
  <c r="F57" i="19" s="1"/>
  <c r="T290" i="6"/>
  <c r="Y290" i="6" s="1"/>
  <c r="J57" i="19" s="1"/>
  <c r="T132" i="6"/>
  <c r="Y132" i="6" s="1"/>
  <c r="D75" i="18" s="1"/>
  <c r="T225" i="6"/>
  <c r="Y225" i="6" s="1"/>
  <c r="D58" i="19" s="1"/>
  <c r="T247" i="6"/>
  <c r="Y247" i="6" s="1"/>
  <c r="F58" i="19" s="1"/>
  <c r="T270" i="6"/>
  <c r="Y270" i="6" s="1"/>
  <c r="H59" i="19" s="1"/>
  <c r="Y69" i="6"/>
  <c r="B56" i="18" s="1"/>
  <c r="M116" i="4"/>
  <c r="M98" i="4"/>
  <c r="N98" i="6"/>
  <c r="T253" i="6"/>
  <c r="Y253" i="6" s="1"/>
  <c r="F64" i="19" s="1"/>
  <c r="T298" i="6"/>
  <c r="Y298" i="6" s="1"/>
  <c r="J65" i="19" s="1"/>
  <c r="T273" i="6"/>
  <c r="Y273" i="6" s="1"/>
  <c r="H62" i="19" s="1"/>
  <c r="T146" i="6"/>
  <c r="Y146" i="6" s="1"/>
  <c r="F67" i="11" s="1"/>
  <c r="T313" i="6"/>
  <c r="Y313" i="6" s="1"/>
  <c r="L58" i="19" s="1"/>
  <c r="T123" i="6"/>
  <c r="Y123" i="6" s="1"/>
  <c r="D66" i="18" s="1"/>
  <c r="M13" i="4"/>
  <c r="M127" i="4"/>
  <c r="M251" i="4"/>
  <c r="M47" i="4"/>
  <c r="N47" i="6"/>
  <c r="T77" i="6"/>
  <c r="Y77" i="6" s="1"/>
  <c r="B64" i="18" s="1"/>
  <c r="T172" i="6"/>
  <c r="Y172" i="6" s="1"/>
  <c r="F71" i="18" s="1"/>
  <c r="T330" i="6"/>
  <c r="Y330" i="6" s="1"/>
  <c r="L75" i="19" s="1"/>
  <c r="T192" i="6"/>
  <c r="Y192" i="6" s="1"/>
  <c r="H69" i="18" s="1"/>
  <c r="T265" i="6"/>
  <c r="Y265" i="6" s="1"/>
  <c r="F76" i="19" s="1"/>
  <c r="T236" i="6"/>
  <c r="Y236" i="6" s="1"/>
  <c r="D69" i="19" s="1"/>
  <c r="T188" i="6"/>
  <c r="Y188" i="6" s="1"/>
  <c r="H65" i="18" s="1"/>
  <c r="T145" i="6"/>
  <c r="Y145" i="6" s="1"/>
  <c r="F66" i="11" s="1"/>
  <c r="T316" i="6"/>
  <c r="Y316" i="6" s="1"/>
  <c r="L61" i="19" s="1"/>
  <c r="T296" i="6"/>
  <c r="Y296" i="6" s="1"/>
  <c r="J63" i="19" s="1"/>
  <c r="M293" i="4"/>
  <c r="T140" i="6"/>
  <c r="Y140" i="6" s="1"/>
  <c r="F61" i="11" s="1"/>
  <c r="T299" i="6"/>
  <c r="Y299" i="6" s="1"/>
  <c r="J66" i="19" s="1"/>
  <c r="T271" i="6"/>
  <c r="Y271" i="6" s="1"/>
  <c r="H60" i="19" s="1"/>
  <c r="T170" i="6"/>
  <c r="Y170" i="6" s="1"/>
  <c r="F69" i="18" s="1"/>
  <c r="N9" i="6"/>
  <c r="M318" i="4"/>
  <c r="N33" i="19" l="1"/>
  <c r="N41" i="19"/>
  <c r="N75" i="19"/>
  <c r="J72" i="18"/>
  <c r="J64" i="18"/>
  <c r="F47" i="12"/>
  <c r="N207" i="6"/>
  <c r="F2" i="12"/>
  <c r="F38" i="12"/>
  <c r="Q23" i="4"/>
  <c r="V23" i="4" s="1"/>
  <c r="B50" i="11" s="1"/>
  <c r="N55" i="6"/>
  <c r="N259" i="6"/>
  <c r="T259" i="6" s="1"/>
  <c r="Y259" i="6" s="1"/>
  <c r="F70" i="19" s="1"/>
  <c r="M215" i="4"/>
  <c r="N160" i="6"/>
  <c r="N73" i="6"/>
  <c r="W3" i="20"/>
  <c r="X3" i="20" s="1"/>
  <c r="Y3" i="20" s="1"/>
  <c r="S3" i="20"/>
  <c r="T3" i="20" s="1"/>
  <c r="Q26" i="2"/>
  <c r="R26" i="2" s="1"/>
  <c r="N27" i="22"/>
  <c r="R27" i="22" s="1"/>
  <c r="N27" i="20"/>
  <c r="R27" i="20" s="1"/>
  <c r="Q247" i="2"/>
  <c r="R247" i="2" s="1"/>
  <c r="N248" i="22"/>
  <c r="R248" i="22" s="1"/>
  <c r="N248" i="20"/>
  <c r="R248" i="20" s="1"/>
  <c r="Q230" i="2"/>
  <c r="R230" i="2" s="1"/>
  <c r="N231" i="22"/>
  <c r="N231" i="20"/>
  <c r="Q81" i="2"/>
  <c r="R81" i="2" s="1"/>
  <c r="N82" i="22"/>
  <c r="R82" i="22" s="1"/>
  <c r="N82" i="20"/>
  <c r="R82" i="20" s="1"/>
  <c r="Q259" i="2"/>
  <c r="R259" i="2" s="1"/>
  <c r="N260" i="22"/>
  <c r="N260" i="20"/>
  <c r="Q5" i="2"/>
  <c r="R5" i="2" s="1"/>
  <c r="N6" i="22"/>
  <c r="R6" i="22" s="1"/>
  <c r="N6" i="20"/>
  <c r="R6" i="20" s="1"/>
  <c r="Q8" i="2"/>
  <c r="R8" i="2" s="1"/>
  <c r="N9" i="22"/>
  <c r="N9" i="20"/>
  <c r="Q123" i="2"/>
  <c r="R123" i="2" s="1"/>
  <c r="N124" i="22"/>
  <c r="R124" i="22" s="1"/>
  <c r="N124" i="20"/>
  <c r="R124" i="20" s="1"/>
  <c r="Q324" i="2"/>
  <c r="R324" i="2" s="1"/>
  <c r="N325" i="22"/>
  <c r="R325" i="22" s="1"/>
  <c r="N325" i="20"/>
  <c r="R325" i="20" s="1"/>
  <c r="Q68" i="2"/>
  <c r="R68" i="2" s="1"/>
  <c r="N69" i="22"/>
  <c r="R69" i="22" s="1"/>
  <c r="N69" i="20"/>
  <c r="Q224" i="2"/>
  <c r="R224" i="2" s="1"/>
  <c r="N225" i="22"/>
  <c r="N225" i="20"/>
  <c r="R225" i="20" s="1"/>
  <c r="Q109" i="2"/>
  <c r="R109" i="2" s="1"/>
  <c r="N110" i="22"/>
  <c r="R110" i="22" s="1"/>
  <c r="N110" i="20"/>
  <c r="R110" i="20" s="1"/>
  <c r="Q326" i="2"/>
  <c r="R326" i="2" s="1"/>
  <c r="N327" i="22"/>
  <c r="N327" i="20"/>
  <c r="Q251" i="2"/>
  <c r="R251" i="2" s="1"/>
  <c r="N252" i="22"/>
  <c r="N252" i="20"/>
  <c r="Q238" i="2"/>
  <c r="R238" i="2" s="1"/>
  <c r="N239" i="22"/>
  <c r="N239" i="20"/>
  <c r="Q234" i="2"/>
  <c r="R234" i="2" s="1"/>
  <c r="N235" i="22"/>
  <c r="R235" i="22" s="1"/>
  <c r="N235" i="20"/>
  <c r="R235" i="20" s="1"/>
  <c r="Q40" i="2"/>
  <c r="R40" i="2" s="1"/>
  <c r="N41" i="22"/>
  <c r="N41" i="20"/>
  <c r="Q18" i="2"/>
  <c r="R18" i="2" s="1"/>
  <c r="N19" i="22"/>
  <c r="N19" i="20"/>
  <c r="Q306" i="2"/>
  <c r="R306" i="2" s="1"/>
  <c r="N307" i="22"/>
  <c r="R307" i="22" s="1"/>
  <c r="N307" i="20"/>
  <c r="R307" i="20" s="1"/>
  <c r="Q271" i="2"/>
  <c r="R271" i="2" s="1"/>
  <c r="N272" i="22"/>
  <c r="R272" i="22" s="1"/>
  <c r="N272" i="20"/>
  <c r="R272" i="20" s="1"/>
  <c r="Q281" i="2"/>
  <c r="R281" i="2" s="1"/>
  <c r="N282" i="22"/>
  <c r="R282" i="22" s="1"/>
  <c r="N282" i="20"/>
  <c r="R282" i="20" s="1"/>
  <c r="Q27" i="2"/>
  <c r="R27" i="2" s="1"/>
  <c r="N28" i="22"/>
  <c r="R28" i="22" s="1"/>
  <c r="N28" i="20"/>
  <c r="R28" i="20" s="1"/>
  <c r="Q171" i="2"/>
  <c r="R171" i="2" s="1"/>
  <c r="N172" i="22"/>
  <c r="R172" i="22" s="1"/>
  <c r="N172" i="20"/>
  <c r="Q206" i="2"/>
  <c r="R206" i="2" s="1"/>
  <c r="N207" i="22"/>
  <c r="N207" i="20"/>
  <c r="Q92" i="2"/>
  <c r="R92" i="2" s="1"/>
  <c r="N93" i="22"/>
  <c r="R93" i="22" s="1"/>
  <c r="N93" i="20"/>
  <c r="R93" i="20" s="1"/>
  <c r="Q194" i="2"/>
  <c r="R194" i="2" s="1"/>
  <c r="N195" i="22"/>
  <c r="R195" i="22" s="1"/>
  <c r="N195" i="20"/>
  <c r="Q220" i="2"/>
  <c r="R220" i="2" s="1"/>
  <c r="N221" i="22"/>
  <c r="R221" i="22" s="1"/>
  <c r="N221" i="20"/>
  <c r="R221" i="20" s="1"/>
  <c r="Q299" i="2"/>
  <c r="R299" i="2" s="1"/>
  <c r="N300" i="22"/>
  <c r="R300" i="22" s="1"/>
  <c r="N300" i="20"/>
  <c r="R300" i="20" s="1"/>
  <c r="Q31" i="2"/>
  <c r="R31" i="2" s="1"/>
  <c r="N32" i="22"/>
  <c r="N32" i="20"/>
  <c r="R32" i="20" s="1"/>
  <c r="Q19" i="2"/>
  <c r="R19" i="2" s="1"/>
  <c r="N20" i="22"/>
  <c r="R20" i="22" s="1"/>
  <c r="N20" i="20"/>
  <c r="R20" i="20" s="1"/>
  <c r="Q149" i="2"/>
  <c r="R149" i="2" s="1"/>
  <c r="N150" i="22"/>
  <c r="R150" i="22" s="1"/>
  <c r="N150" i="20"/>
  <c r="R150" i="20" s="1"/>
  <c r="Q246" i="2"/>
  <c r="R246" i="2" s="1"/>
  <c r="N247" i="22"/>
  <c r="R247" i="22" s="1"/>
  <c r="N247" i="20"/>
  <c r="R247" i="20" s="1"/>
  <c r="Q277" i="2"/>
  <c r="R277" i="2" s="1"/>
  <c r="N278" i="22"/>
  <c r="R278" i="22" s="1"/>
  <c r="N278" i="20"/>
  <c r="R278" i="20" s="1"/>
  <c r="T305" i="6"/>
  <c r="Y305" i="6" s="1"/>
  <c r="J72" i="19" s="1"/>
  <c r="M38" i="4"/>
  <c r="Q38" i="4" s="1"/>
  <c r="M38" i="22"/>
  <c r="M38" i="20"/>
  <c r="M260" i="4"/>
  <c r="Q260" i="4" s="1"/>
  <c r="V260" i="4" s="1"/>
  <c r="F45" i="19" s="1"/>
  <c r="M260" i="22"/>
  <c r="M260" i="20"/>
  <c r="M64" i="4"/>
  <c r="Q64" i="4" s="1"/>
  <c r="M64" i="22"/>
  <c r="Q64" i="22" s="1"/>
  <c r="V64" i="22" s="1"/>
  <c r="M64" i="20"/>
  <c r="M240" i="4"/>
  <c r="Q240" i="4" s="1"/>
  <c r="V240" i="4" s="1"/>
  <c r="D47" i="19" s="1"/>
  <c r="M240" i="22"/>
  <c r="M240" i="20"/>
  <c r="M63" i="4"/>
  <c r="Q63" i="4" s="1"/>
  <c r="V63" i="4" s="1"/>
  <c r="J46" i="11" s="1"/>
  <c r="M63" i="22"/>
  <c r="M63" i="20"/>
  <c r="M62" i="4"/>
  <c r="Q62" i="4" s="1"/>
  <c r="M62" i="22"/>
  <c r="Q62" i="22" s="1"/>
  <c r="V62" i="22" s="1"/>
  <c r="M62" i="20"/>
  <c r="T44" i="6"/>
  <c r="Y44" i="6" s="1"/>
  <c r="H75" i="11" s="1"/>
  <c r="T304" i="6"/>
  <c r="Y304" i="6" s="1"/>
  <c r="J71" i="19" s="1"/>
  <c r="N231" i="6"/>
  <c r="T231" i="6" s="1"/>
  <c r="Y231" i="6" s="1"/>
  <c r="D64" i="19" s="1"/>
  <c r="M231" i="22"/>
  <c r="M231" i="20"/>
  <c r="M276" i="4"/>
  <c r="Q276" i="4" s="1"/>
  <c r="V276" i="4" s="1"/>
  <c r="H39" i="19" s="1"/>
  <c r="M276" i="22"/>
  <c r="M276" i="20"/>
  <c r="N232" i="6"/>
  <c r="T232" i="6" s="1"/>
  <c r="Y232" i="6" s="1"/>
  <c r="D65" i="19" s="1"/>
  <c r="M232" i="22"/>
  <c r="M232" i="20"/>
  <c r="M79" i="4"/>
  <c r="Q79" i="4" s="1"/>
  <c r="V79" i="4" s="1"/>
  <c r="B40" i="18" s="1"/>
  <c r="J40" i="18" s="1"/>
  <c r="M79" i="22"/>
  <c r="M79" i="20"/>
  <c r="M269" i="22"/>
  <c r="M269" i="20"/>
  <c r="T182" i="6"/>
  <c r="Y182" i="6" s="1"/>
  <c r="H59" i="18" s="1"/>
  <c r="N126" i="6"/>
  <c r="M126" i="22"/>
  <c r="M126" i="20"/>
  <c r="M72" i="4"/>
  <c r="M72" i="22"/>
  <c r="M72" i="20"/>
  <c r="N293" i="6"/>
  <c r="M293" i="22"/>
  <c r="M293" i="20"/>
  <c r="T114" i="6"/>
  <c r="Y114" i="6" s="1"/>
  <c r="D57" i="18" s="1"/>
  <c r="N127" i="6"/>
  <c r="T127" i="6" s="1"/>
  <c r="Y127" i="6" s="1"/>
  <c r="D70" i="18" s="1"/>
  <c r="M127" i="22"/>
  <c r="M127" i="20"/>
  <c r="N251" i="6"/>
  <c r="T251" i="6" s="1"/>
  <c r="Y251" i="6" s="1"/>
  <c r="F62" i="19" s="1"/>
  <c r="M251" i="22"/>
  <c r="M251" i="20"/>
  <c r="Q291" i="4"/>
  <c r="V291" i="4" s="1"/>
  <c r="J32" i="19" s="1"/>
  <c r="T262" i="6"/>
  <c r="Y262" i="6" s="1"/>
  <c r="F73" i="19" s="1"/>
  <c r="T328" i="6"/>
  <c r="Y328" i="6" s="1"/>
  <c r="L73" i="19" s="1"/>
  <c r="Q273" i="20"/>
  <c r="V273" i="20" s="1"/>
  <c r="Q121" i="20"/>
  <c r="V121" i="20" s="1"/>
  <c r="Q296" i="20"/>
  <c r="V296" i="20" s="1"/>
  <c r="Q323" i="20"/>
  <c r="V323" i="20" s="1"/>
  <c r="Q234" i="20"/>
  <c r="V234" i="20" s="1"/>
  <c r="Q321" i="22"/>
  <c r="V321" i="22" s="1"/>
  <c r="Q303" i="22"/>
  <c r="V303" i="22" s="1"/>
  <c r="Q147" i="20"/>
  <c r="V147" i="20" s="1"/>
  <c r="Q219" i="20"/>
  <c r="V219" i="20" s="1"/>
  <c r="Q283" i="22"/>
  <c r="V283" i="22" s="1"/>
  <c r="Q6" i="20"/>
  <c r="V6" i="20" s="1"/>
  <c r="Q300" i="22"/>
  <c r="V300" i="22" s="1"/>
  <c r="Q201" i="20"/>
  <c r="V201" i="20" s="1"/>
  <c r="Q15" i="20"/>
  <c r="V15" i="20" s="1"/>
  <c r="Q142" i="20"/>
  <c r="V142" i="20" s="1"/>
  <c r="Q230" i="20"/>
  <c r="V230" i="20" s="1"/>
  <c r="Q78" i="20"/>
  <c r="V78" i="20" s="1"/>
  <c r="Q171" i="20"/>
  <c r="V171" i="20" s="1"/>
  <c r="Q267" i="20"/>
  <c r="V267" i="20" s="1"/>
  <c r="Q272" i="20"/>
  <c r="V272" i="20" s="1"/>
  <c r="Q167" i="20"/>
  <c r="V167" i="20" s="1"/>
  <c r="Q216" i="22"/>
  <c r="V216" i="22" s="1"/>
  <c r="Q111" i="22"/>
  <c r="V111" i="22" s="1"/>
  <c r="Q4" i="20"/>
  <c r="V4" i="20" s="1"/>
  <c r="Q220" i="22"/>
  <c r="V220" i="22" s="1"/>
  <c r="Q141" i="20"/>
  <c r="V141" i="20" s="1"/>
  <c r="Q115" i="20"/>
  <c r="V115" i="20" s="1"/>
  <c r="Q199" i="20"/>
  <c r="V199" i="20" s="1"/>
  <c r="Q101" i="20"/>
  <c r="V101" i="20" s="1"/>
  <c r="Q209" i="20"/>
  <c r="V209" i="20" s="1"/>
  <c r="Q282" i="22"/>
  <c r="V282" i="22" s="1"/>
  <c r="Q264" i="22"/>
  <c r="V264" i="22" s="1"/>
  <c r="Q130" i="20"/>
  <c r="V130" i="20" s="1"/>
  <c r="Q172" i="22"/>
  <c r="V172" i="22" s="1"/>
  <c r="Q290" i="22"/>
  <c r="V290" i="22" s="1"/>
  <c r="Q197" i="22"/>
  <c r="V197" i="22" s="1"/>
  <c r="Q254" i="20"/>
  <c r="V254" i="20" s="1"/>
  <c r="Q324" i="22"/>
  <c r="V324" i="22" s="1"/>
  <c r="Q34" i="20"/>
  <c r="V34" i="20" s="1"/>
  <c r="Q155" i="22"/>
  <c r="V155" i="22" s="1"/>
  <c r="Q242" i="20"/>
  <c r="V242" i="20" s="1"/>
  <c r="Q306" i="22"/>
  <c r="V306" i="22" s="1"/>
  <c r="Q330" i="22"/>
  <c r="V330" i="22" s="1"/>
  <c r="Q301" i="2"/>
  <c r="R301" i="2" s="1"/>
  <c r="N302" i="22"/>
  <c r="N302" i="20"/>
  <c r="Q48" i="2"/>
  <c r="R48" i="2" s="1"/>
  <c r="N49" i="22"/>
  <c r="R49" i="22" s="1"/>
  <c r="N49" i="20"/>
  <c r="R49" i="20" s="1"/>
  <c r="Q275" i="2"/>
  <c r="R275" i="2" s="1"/>
  <c r="N276" i="22"/>
  <c r="N276" i="20"/>
  <c r="Q41" i="2"/>
  <c r="R41" i="2" s="1"/>
  <c r="N42" i="22"/>
  <c r="R42" i="22" s="1"/>
  <c r="N42" i="20"/>
  <c r="R42" i="20" s="1"/>
  <c r="Q260" i="2"/>
  <c r="R260" i="2" s="1"/>
  <c r="N261" i="22"/>
  <c r="R261" i="22" s="1"/>
  <c r="N261" i="20"/>
  <c r="Q82" i="2"/>
  <c r="R82" i="2" s="1"/>
  <c r="N83" i="22"/>
  <c r="N83" i="20"/>
  <c r="Q129" i="2"/>
  <c r="R129" i="2" s="1"/>
  <c r="N130" i="22"/>
  <c r="R130" i="22" s="1"/>
  <c r="N130" i="20"/>
  <c r="R130" i="20" s="1"/>
  <c r="Q180" i="2"/>
  <c r="R180" i="2" s="1"/>
  <c r="N181" i="22"/>
  <c r="N181" i="20"/>
  <c r="R181" i="20" s="1"/>
  <c r="Q305" i="2"/>
  <c r="R305" i="2" s="1"/>
  <c r="N306" i="22"/>
  <c r="R306" i="22" s="1"/>
  <c r="N306" i="20"/>
  <c r="R306" i="20" s="1"/>
  <c r="Q164" i="2"/>
  <c r="R164" i="2" s="1"/>
  <c r="N165" i="22"/>
  <c r="R165" i="22" s="1"/>
  <c r="N165" i="20"/>
  <c r="R165" i="20" s="1"/>
  <c r="Q42" i="2"/>
  <c r="R42" i="2" s="1"/>
  <c r="N43" i="22"/>
  <c r="R43" i="22" s="1"/>
  <c r="N43" i="20"/>
  <c r="Q242" i="2"/>
  <c r="R242" i="2" s="1"/>
  <c r="N243" i="22"/>
  <c r="R243" i="22" s="1"/>
  <c r="N243" i="20"/>
  <c r="R243" i="20" s="1"/>
  <c r="Q174" i="2"/>
  <c r="R174" i="2" s="1"/>
  <c r="N175" i="22"/>
  <c r="R175" i="22" s="1"/>
  <c r="N175" i="20"/>
  <c r="Q278" i="2"/>
  <c r="R278" i="2" s="1"/>
  <c r="N279" i="22"/>
  <c r="N279" i="20"/>
  <c r="R279" i="20" s="1"/>
  <c r="Q62" i="2"/>
  <c r="R62" i="2" s="1"/>
  <c r="N63" i="22"/>
  <c r="N63" i="20"/>
  <c r="Q159" i="2"/>
  <c r="R159" i="2" s="1"/>
  <c r="N160" i="22"/>
  <c r="N160" i="20"/>
  <c r="Q188" i="2"/>
  <c r="R188" i="2" s="1"/>
  <c r="N189" i="22"/>
  <c r="N189" i="20"/>
  <c r="R189" i="20" s="1"/>
  <c r="Q152" i="2"/>
  <c r="R152" i="2" s="1"/>
  <c r="N153" i="22"/>
  <c r="R153" i="22" s="1"/>
  <c r="N153" i="20"/>
  <c r="R153" i="20" s="1"/>
  <c r="Q100" i="2"/>
  <c r="R100" i="2" s="1"/>
  <c r="N101" i="22"/>
  <c r="R101" i="22" s="1"/>
  <c r="N101" i="20"/>
  <c r="R101" i="20" s="1"/>
  <c r="Q71" i="2"/>
  <c r="R71" i="2" s="1"/>
  <c r="N72" i="22"/>
  <c r="N72" i="20"/>
  <c r="R13" i="2"/>
  <c r="N14" i="22"/>
  <c r="R14" i="22" s="1"/>
  <c r="N14" i="20"/>
  <c r="R14" i="20" s="1"/>
  <c r="Q263" i="2"/>
  <c r="R263" i="2" s="1"/>
  <c r="N264" i="22"/>
  <c r="R264" i="22" s="1"/>
  <c r="N264" i="20"/>
  <c r="R264" i="20" s="1"/>
  <c r="Q116" i="2"/>
  <c r="R116" i="2" s="1"/>
  <c r="N117" i="22"/>
  <c r="R117" i="22" s="1"/>
  <c r="N117" i="20"/>
  <c r="R117" i="20" s="1"/>
  <c r="Q190" i="2"/>
  <c r="R190" i="2" s="1"/>
  <c r="N191" i="22"/>
  <c r="N191" i="20"/>
  <c r="R191" i="20" s="1"/>
  <c r="Q76" i="2"/>
  <c r="R76" i="2" s="1"/>
  <c r="N77" i="22"/>
  <c r="R77" i="22" s="1"/>
  <c r="N77" i="20"/>
  <c r="R77" i="20" s="1"/>
  <c r="Q151" i="2"/>
  <c r="R151" i="2" s="1"/>
  <c r="N152" i="22"/>
  <c r="N152" i="20"/>
  <c r="Q176" i="2"/>
  <c r="R176" i="2" s="1"/>
  <c r="N177" i="22"/>
  <c r="N177" i="20"/>
  <c r="Q308" i="2"/>
  <c r="R308" i="2" s="1"/>
  <c r="N309" i="22"/>
  <c r="N309" i="20"/>
  <c r="Q65" i="2"/>
  <c r="R65" i="2" s="1"/>
  <c r="N66" i="22"/>
  <c r="N66" i="20"/>
  <c r="Q56" i="2"/>
  <c r="R56" i="2" s="1"/>
  <c r="N57" i="22"/>
  <c r="N57" i="20"/>
  <c r="Q115" i="2"/>
  <c r="R115" i="2" s="1"/>
  <c r="N116" i="22"/>
  <c r="N116" i="20"/>
  <c r="Q118" i="2"/>
  <c r="R118" i="2" s="1"/>
  <c r="N119" i="22"/>
  <c r="N119" i="20"/>
  <c r="Q257" i="2"/>
  <c r="R257" i="2" s="1"/>
  <c r="N258" i="22"/>
  <c r="R258" i="22" s="1"/>
  <c r="N258" i="20"/>
  <c r="R258" i="20" s="1"/>
  <c r="Q143" i="2"/>
  <c r="R143" i="2" s="1"/>
  <c r="N144" i="22"/>
  <c r="N144" i="20"/>
  <c r="Q128" i="2"/>
  <c r="R128" i="2" s="1"/>
  <c r="N129" i="22"/>
  <c r="N129" i="20"/>
  <c r="R129" i="20" s="1"/>
  <c r="Q130" i="2"/>
  <c r="R130" i="2" s="1"/>
  <c r="N131" i="22"/>
  <c r="R131" i="22" s="1"/>
  <c r="N131" i="20"/>
  <c r="R131" i="20" s="1"/>
  <c r="Q110" i="2"/>
  <c r="R110" i="2" s="1"/>
  <c r="N111" i="22"/>
  <c r="R111" i="22" s="1"/>
  <c r="N111" i="20"/>
  <c r="Q63" i="2"/>
  <c r="R63" i="2" s="1"/>
  <c r="N64" i="22"/>
  <c r="N64" i="20"/>
  <c r="Q132" i="2"/>
  <c r="R132" i="2" s="1"/>
  <c r="N133" i="22"/>
  <c r="R133" i="22" s="1"/>
  <c r="N133" i="20"/>
  <c r="R133" i="20" s="1"/>
  <c r="Q289" i="2"/>
  <c r="R289" i="2" s="1"/>
  <c r="N290" i="22"/>
  <c r="R290" i="22" s="1"/>
  <c r="N290" i="20"/>
  <c r="Q201" i="2"/>
  <c r="R201" i="2" s="1"/>
  <c r="N202" i="22"/>
  <c r="R202" i="22" s="1"/>
  <c r="N202" i="20"/>
  <c r="R202" i="20" s="1"/>
  <c r="Q232" i="2"/>
  <c r="R232" i="2" s="1"/>
  <c r="N233" i="22"/>
  <c r="R233" i="22" s="1"/>
  <c r="N233" i="20"/>
  <c r="R233" i="20" s="1"/>
  <c r="Q12" i="2"/>
  <c r="R12" i="2" s="1"/>
  <c r="N13" i="22"/>
  <c r="N13" i="20"/>
  <c r="N10" i="6"/>
  <c r="M10" i="22"/>
  <c r="M10" i="20"/>
  <c r="N106" i="6"/>
  <c r="T106" i="6" s="1"/>
  <c r="Y106" i="6" s="1"/>
  <c r="D71" i="11" s="1"/>
  <c r="M106" i="22"/>
  <c r="Q106" i="22" s="1"/>
  <c r="V106" i="22" s="1"/>
  <c r="M106" i="20"/>
  <c r="M327" i="4"/>
  <c r="M327" i="22"/>
  <c r="M327" i="20"/>
  <c r="M58" i="4"/>
  <c r="Q58" i="4" s="1"/>
  <c r="V58" i="4" s="1"/>
  <c r="J41" i="11" s="1"/>
  <c r="M58" i="22"/>
  <c r="Q58" i="22" s="1"/>
  <c r="V58" i="22" s="1"/>
  <c r="M58" i="20"/>
  <c r="T49" i="6"/>
  <c r="Y49" i="6" s="1"/>
  <c r="J58" i="11" s="1"/>
  <c r="N19" i="6"/>
  <c r="M19" i="22"/>
  <c r="M19" i="20"/>
  <c r="M41" i="4"/>
  <c r="Q41" i="4" s="1"/>
  <c r="V41" i="4" s="1"/>
  <c r="H46" i="11" s="1"/>
  <c r="M41" i="22"/>
  <c r="M41" i="20"/>
  <c r="M53" i="4"/>
  <c r="Q53" i="4" s="1"/>
  <c r="M53" i="22"/>
  <c r="M53" i="20"/>
  <c r="N92" i="6"/>
  <c r="M92" i="22"/>
  <c r="M92" i="20"/>
  <c r="Q92" i="20" s="1"/>
  <c r="V92" i="20" s="1"/>
  <c r="N239" i="6"/>
  <c r="T239" i="6" s="1"/>
  <c r="Y239" i="6" s="1"/>
  <c r="D72" i="19" s="1"/>
  <c r="M239" i="22"/>
  <c r="M239" i="20"/>
  <c r="N5" i="6"/>
  <c r="M5" i="22"/>
  <c r="M5" i="20"/>
  <c r="N100" i="6"/>
  <c r="M100" i="22"/>
  <c r="M100" i="20"/>
  <c r="T219" i="6"/>
  <c r="Y219" i="6" s="1"/>
  <c r="B74" i="19" s="1"/>
  <c r="T27" i="6"/>
  <c r="Y27" i="6" s="1"/>
  <c r="H58" i="11" s="1"/>
  <c r="Q147" i="4"/>
  <c r="V147" i="4" s="1"/>
  <c r="F42" i="11" s="1"/>
  <c r="T254" i="6"/>
  <c r="Y254" i="6" s="1"/>
  <c r="F65" i="19" s="1"/>
  <c r="Q316" i="4"/>
  <c r="V316" i="4" s="1"/>
  <c r="L35" i="19" s="1"/>
  <c r="T289" i="6"/>
  <c r="Y289" i="6" s="1"/>
  <c r="J56" i="19" s="1"/>
  <c r="Q191" i="4"/>
  <c r="V191" i="4" s="1"/>
  <c r="H42" i="18" s="1"/>
  <c r="N186" i="6"/>
  <c r="T186" i="6" s="1"/>
  <c r="Y186" i="6" s="1"/>
  <c r="H63" i="18" s="1"/>
  <c r="J63" i="18" s="1"/>
  <c r="M186" i="22"/>
  <c r="M186" i="20"/>
  <c r="M207" i="22"/>
  <c r="M207" i="20"/>
  <c r="M87" i="4"/>
  <c r="Q87" i="4" s="1"/>
  <c r="V87" i="4" s="1"/>
  <c r="B48" i="18" s="1"/>
  <c r="J48" i="18" s="1"/>
  <c r="M87" i="22"/>
  <c r="M87" i="20"/>
  <c r="T210" i="6"/>
  <c r="Y210" i="6" s="1"/>
  <c r="B65" i="19" s="1"/>
  <c r="T263" i="6"/>
  <c r="Y263" i="6" s="1"/>
  <c r="F74" i="19" s="1"/>
  <c r="T157" i="6"/>
  <c r="Y157" i="6" s="1"/>
  <c r="F56" i="18" s="1"/>
  <c r="Q273" i="22"/>
  <c r="V273" i="22" s="1"/>
  <c r="Q121" i="22"/>
  <c r="V121" i="22" s="1"/>
  <c r="Q296" i="22"/>
  <c r="V296" i="22" s="1"/>
  <c r="Q323" i="22"/>
  <c r="V323" i="22" s="1"/>
  <c r="Q191" i="20"/>
  <c r="V191" i="20" s="1"/>
  <c r="Q234" i="22"/>
  <c r="V234" i="22" s="1"/>
  <c r="Q233" i="20"/>
  <c r="V233" i="20" s="1"/>
  <c r="Q150" i="20"/>
  <c r="V150" i="20" s="1"/>
  <c r="Q147" i="22"/>
  <c r="V147" i="22" s="1"/>
  <c r="Q146" i="20"/>
  <c r="V146" i="20" s="1"/>
  <c r="Q219" i="22"/>
  <c r="V219" i="22" s="1"/>
  <c r="Q243" i="20"/>
  <c r="V243" i="20" s="1"/>
  <c r="Q6" i="22"/>
  <c r="V6" i="22" s="1"/>
  <c r="Q291" i="20"/>
  <c r="V291" i="20" s="1"/>
  <c r="Q201" i="22"/>
  <c r="V201" i="22" s="1"/>
  <c r="Q15" i="22"/>
  <c r="V15" i="22" s="1"/>
  <c r="Q142" i="22"/>
  <c r="V142" i="22" s="1"/>
  <c r="Q230" i="22"/>
  <c r="V230" i="22" s="1"/>
  <c r="Q78" i="22"/>
  <c r="V78" i="22" s="1"/>
  <c r="Q174" i="20"/>
  <c r="V174" i="20" s="1"/>
  <c r="Q267" i="22"/>
  <c r="V267" i="22" s="1"/>
  <c r="Q272" i="22"/>
  <c r="V272" i="22" s="1"/>
  <c r="Q167" i="22"/>
  <c r="V167" i="22" s="1"/>
  <c r="Q166" i="20"/>
  <c r="V166" i="20" s="1"/>
  <c r="Q95" i="22"/>
  <c r="V95" i="22" s="1"/>
  <c r="Q7" i="20"/>
  <c r="V7" i="20" s="1"/>
  <c r="Q4" i="22"/>
  <c r="V4" i="22" s="1"/>
  <c r="Q42" i="20"/>
  <c r="V42" i="20" s="1"/>
  <c r="Q115" i="22"/>
  <c r="V115" i="22" s="1"/>
  <c r="Q82" i="20"/>
  <c r="V82" i="20" s="1"/>
  <c r="Q199" i="22"/>
  <c r="V199" i="22" s="1"/>
  <c r="Q101" i="22"/>
  <c r="V101" i="22" s="1"/>
  <c r="Q209" i="22"/>
  <c r="V209" i="22" s="1"/>
  <c r="Q255" i="20"/>
  <c r="V255" i="20" s="1"/>
  <c r="Q236" i="20"/>
  <c r="V236" i="20" s="1"/>
  <c r="Q331" i="20"/>
  <c r="V331" i="20" s="1"/>
  <c r="Q130" i="22"/>
  <c r="V130" i="22" s="1"/>
  <c r="T6" i="6"/>
  <c r="Y6" i="6" s="1"/>
  <c r="B59" i="11" s="1"/>
  <c r="Q317" i="20"/>
  <c r="V317" i="20" s="1"/>
  <c r="Q131" i="20"/>
  <c r="V131" i="20" s="1"/>
  <c r="Q77" i="20"/>
  <c r="V77" i="20" s="1"/>
  <c r="Q125" i="20"/>
  <c r="V125" i="20" s="1"/>
  <c r="Q246" i="20"/>
  <c r="V246" i="20" s="1"/>
  <c r="Q173" i="20"/>
  <c r="V173" i="20" s="1"/>
  <c r="Q254" i="22"/>
  <c r="V254" i="22" s="1"/>
  <c r="Q238" i="20"/>
  <c r="V238" i="20" s="1"/>
  <c r="Q34" i="22"/>
  <c r="V34" i="22" s="1"/>
  <c r="Q221" i="20"/>
  <c r="V221" i="20" s="1"/>
  <c r="Q242" i="22"/>
  <c r="V242" i="22" s="1"/>
  <c r="Q308" i="20"/>
  <c r="V308" i="20" s="1"/>
  <c r="T13" i="6"/>
  <c r="Y13" i="6" s="1"/>
  <c r="B66" i="11" s="1"/>
  <c r="Q261" i="2"/>
  <c r="R261" i="2" s="1"/>
  <c r="N262" i="22"/>
  <c r="R262" i="22" s="1"/>
  <c r="N262" i="20"/>
  <c r="R262" i="20" s="1"/>
  <c r="Q222" i="2"/>
  <c r="R222" i="2" s="1"/>
  <c r="N223" i="22"/>
  <c r="N223" i="20"/>
  <c r="Q175" i="2"/>
  <c r="R175" i="2" s="1"/>
  <c r="N176" i="22"/>
  <c r="N176" i="20"/>
  <c r="Q49" i="2"/>
  <c r="R49" i="2" s="1"/>
  <c r="N50" i="22"/>
  <c r="N50" i="20"/>
  <c r="Q106" i="2"/>
  <c r="R106" i="2" s="1"/>
  <c r="N107" i="22"/>
  <c r="N107" i="20"/>
  <c r="Q208" i="2"/>
  <c r="R208" i="2" s="1"/>
  <c r="N209" i="22"/>
  <c r="R209" i="22" s="1"/>
  <c r="N209" i="20"/>
  <c r="R209" i="20" s="1"/>
  <c r="Q330" i="2"/>
  <c r="R330" i="2" s="1"/>
  <c r="N331" i="22"/>
  <c r="R331" i="22" s="1"/>
  <c r="N331" i="20"/>
  <c r="R331" i="20" s="1"/>
  <c r="Q145" i="2"/>
  <c r="R145" i="2" s="1"/>
  <c r="N146" i="22"/>
  <c r="R146" i="22" s="1"/>
  <c r="N146" i="20"/>
  <c r="R146" i="20" s="1"/>
  <c r="Q191" i="2"/>
  <c r="R191" i="2" s="1"/>
  <c r="N192" i="22"/>
  <c r="R192" i="22" s="1"/>
  <c r="N192" i="20"/>
  <c r="R192" i="20" s="1"/>
  <c r="Q317" i="2"/>
  <c r="R317" i="2" s="1"/>
  <c r="N318" i="22"/>
  <c r="N318" i="20"/>
  <c r="Q83" i="2"/>
  <c r="R83" i="2" s="1"/>
  <c r="N84" i="22"/>
  <c r="R84" i="22" s="1"/>
  <c r="N84" i="20"/>
  <c r="R84" i="20" s="1"/>
  <c r="Q219" i="2"/>
  <c r="R219" i="2" s="1"/>
  <c r="N220" i="22"/>
  <c r="R220" i="22" s="1"/>
  <c r="N220" i="20"/>
  <c r="R220" i="20" s="1"/>
  <c r="Q39" i="2"/>
  <c r="R39" i="2" s="1"/>
  <c r="N40" i="22"/>
  <c r="N40" i="20"/>
  <c r="Q11" i="2"/>
  <c r="R11" i="2" s="1"/>
  <c r="N12" i="22"/>
  <c r="N12" i="20"/>
  <c r="Q121" i="2"/>
  <c r="R121" i="2" s="1"/>
  <c r="N122" i="22"/>
  <c r="R122" i="22" s="1"/>
  <c r="N122" i="20"/>
  <c r="Q249" i="2"/>
  <c r="R249" i="2" s="1"/>
  <c r="N250" i="22"/>
  <c r="R250" i="22" s="1"/>
  <c r="N250" i="20"/>
  <c r="R250" i="20" s="1"/>
  <c r="Q318" i="2"/>
  <c r="R318" i="2" s="1"/>
  <c r="N319" i="22"/>
  <c r="N319" i="20"/>
  <c r="Q312" i="2"/>
  <c r="R312" i="2" s="1"/>
  <c r="N313" i="22"/>
  <c r="N313" i="20"/>
  <c r="R313" i="20" s="1"/>
  <c r="Q256" i="2"/>
  <c r="R256" i="2" s="1"/>
  <c r="N257" i="22"/>
  <c r="R257" i="22" s="1"/>
  <c r="N257" i="20"/>
  <c r="R257" i="20" s="1"/>
  <c r="Q205" i="2"/>
  <c r="R205" i="2" s="1"/>
  <c r="N206" i="22"/>
  <c r="N206" i="20"/>
  <c r="Q292" i="2"/>
  <c r="R292" i="2" s="1"/>
  <c r="N293" i="22"/>
  <c r="N293" i="20"/>
  <c r="Q329" i="2"/>
  <c r="R329" i="2" s="1"/>
  <c r="N330" i="22"/>
  <c r="R330" i="22" s="1"/>
  <c r="N330" i="20"/>
  <c r="R330" i="20" s="1"/>
  <c r="Q108" i="2"/>
  <c r="R108" i="2" s="1"/>
  <c r="N109" i="22"/>
  <c r="R109" i="22" s="1"/>
  <c r="N109" i="20"/>
  <c r="R109" i="20" s="1"/>
  <c r="Q195" i="2"/>
  <c r="R195" i="2" s="1"/>
  <c r="N196" i="22"/>
  <c r="R196" i="22" s="1"/>
  <c r="N196" i="20"/>
  <c r="R196" i="20" s="1"/>
  <c r="Q34" i="2"/>
  <c r="R34" i="2" s="1"/>
  <c r="N35" i="22"/>
  <c r="R35" i="22" s="1"/>
  <c r="N35" i="20"/>
  <c r="R35" i="20" s="1"/>
  <c r="Q315" i="2"/>
  <c r="R315" i="2" s="1"/>
  <c r="N316" i="22"/>
  <c r="R316" i="22" s="1"/>
  <c r="N316" i="20"/>
  <c r="R316" i="20" s="1"/>
  <c r="Q134" i="2"/>
  <c r="R134" i="2" s="1"/>
  <c r="N135" i="22"/>
  <c r="N135" i="20"/>
  <c r="Q212" i="2"/>
  <c r="R212" i="2" s="1"/>
  <c r="N213" i="22"/>
  <c r="R213" i="22" s="1"/>
  <c r="N213" i="20"/>
  <c r="R213" i="20" s="1"/>
  <c r="Q122" i="2"/>
  <c r="R122" i="2" s="1"/>
  <c r="N123" i="22"/>
  <c r="R123" i="22" s="1"/>
  <c r="N123" i="20"/>
  <c r="R123" i="20" s="1"/>
  <c r="Q135" i="2"/>
  <c r="R135" i="2" s="1"/>
  <c r="N136" i="22"/>
  <c r="N136" i="20"/>
  <c r="Q214" i="2"/>
  <c r="R214" i="2" s="1"/>
  <c r="N215" i="22"/>
  <c r="N215" i="20"/>
  <c r="Q186" i="2"/>
  <c r="R186" i="2" s="1"/>
  <c r="N187" i="22"/>
  <c r="R187" i="22" s="1"/>
  <c r="N187" i="20"/>
  <c r="R187" i="20" s="1"/>
  <c r="T307" i="6"/>
  <c r="Y307" i="6" s="1"/>
  <c r="J74" i="19" s="1"/>
  <c r="T324" i="6"/>
  <c r="Y324" i="6" s="1"/>
  <c r="L69" i="19" s="1"/>
  <c r="T221" i="6"/>
  <c r="Y221" i="6" s="1"/>
  <c r="B76" i="19" s="1"/>
  <c r="M36" i="4"/>
  <c r="Q36" i="4" s="1"/>
  <c r="M36" i="22"/>
  <c r="M36" i="20"/>
  <c r="M45" i="4"/>
  <c r="M45" i="22"/>
  <c r="M45" i="20"/>
  <c r="M30" i="4"/>
  <c r="Q30" i="4" s="1"/>
  <c r="M30" i="22"/>
  <c r="M30" i="20"/>
  <c r="M104" i="4"/>
  <c r="Q104" i="4" s="1"/>
  <c r="V104" i="4" s="1"/>
  <c r="D43" i="11" s="1"/>
  <c r="M104" i="22"/>
  <c r="M104" i="20"/>
  <c r="M103" i="4"/>
  <c r="Q103" i="4" s="1"/>
  <c r="V103" i="4" s="1"/>
  <c r="D42" i="11" s="1"/>
  <c r="M103" i="22"/>
  <c r="M103" i="20"/>
  <c r="N33" i="6"/>
  <c r="T33" i="6" s="1"/>
  <c r="M33" i="22"/>
  <c r="M33" i="20"/>
  <c r="T14" i="6"/>
  <c r="Y14" i="6" s="1"/>
  <c r="B67" i="11" s="1"/>
  <c r="T138" i="6"/>
  <c r="Y138" i="6" s="1"/>
  <c r="F59" i="11" s="1"/>
  <c r="Q52" i="4"/>
  <c r="V52" i="4" s="1"/>
  <c r="J35" i="11" s="1"/>
  <c r="M194" i="4"/>
  <c r="Q194" i="4" s="1"/>
  <c r="V194" i="4" s="1"/>
  <c r="H45" i="18" s="1"/>
  <c r="J45" i="18" s="1"/>
  <c r="M194" i="22"/>
  <c r="Q194" i="22" s="1"/>
  <c r="V194" i="22" s="1"/>
  <c r="M194" i="20"/>
  <c r="N301" i="6"/>
  <c r="T301" i="6" s="1"/>
  <c r="Y301" i="6" s="1"/>
  <c r="J68" i="19" s="1"/>
  <c r="M301" i="22"/>
  <c r="M301" i="20"/>
  <c r="M176" i="4"/>
  <c r="Q176" i="4" s="1"/>
  <c r="V176" i="4" s="1"/>
  <c r="F49" i="18" s="1"/>
  <c r="M176" i="22"/>
  <c r="M176" i="20"/>
  <c r="M70" i="4"/>
  <c r="Q70" i="4" s="1"/>
  <c r="V70" i="4" s="1"/>
  <c r="B31" i="18" s="1"/>
  <c r="J31" i="18" s="1"/>
  <c r="M70" i="22"/>
  <c r="M70" i="20"/>
  <c r="N86" i="6"/>
  <c r="M86" i="22"/>
  <c r="M86" i="20"/>
  <c r="M318" i="22"/>
  <c r="M318" i="20"/>
  <c r="N206" i="6"/>
  <c r="U206" i="6" s="1"/>
  <c r="M206" i="22"/>
  <c r="M206" i="20"/>
  <c r="T113" i="6"/>
  <c r="Y113" i="6" s="1"/>
  <c r="D56" i="18" s="1"/>
  <c r="T117" i="6"/>
  <c r="Y117" i="6" s="1"/>
  <c r="D60" i="18" s="1"/>
  <c r="M73" i="22"/>
  <c r="Q73" i="22" s="1"/>
  <c r="V73" i="22" s="1"/>
  <c r="M73" i="20"/>
  <c r="T248" i="6"/>
  <c r="Y248" i="6" s="1"/>
  <c r="F59" i="19" s="1"/>
  <c r="Q163" i="20"/>
  <c r="V163" i="20" s="1"/>
  <c r="Q205" i="20"/>
  <c r="V205" i="20" s="1"/>
  <c r="Q271" i="20"/>
  <c r="V271" i="20" s="1"/>
  <c r="Q114" i="20"/>
  <c r="V114" i="20" s="1"/>
  <c r="R191" i="22"/>
  <c r="Q191" i="22"/>
  <c r="V191" i="22" s="1"/>
  <c r="Q117" i="20"/>
  <c r="V117" i="20" s="1"/>
  <c r="Q233" i="22"/>
  <c r="V233" i="22" s="1"/>
  <c r="Q150" i="22"/>
  <c r="V150" i="22" s="1"/>
  <c r="Q138" i="20"/>
  <c r="V138" i="20" s="1"/>
  <c r="Q146" i="22"/>
  <c r="V146" i="22" s="1"/>
  <c r="V23" i="20"/>
  <c r="Q243" i="22"/>
  <c r="V243" i="22" s="1"/>
  <c r="Q153" i="20"/>
  <c r="V153" i="20" s="1"/>
  <c r="Q291" i="22"/>
  <c r="V291" i="22" s="1"/>
  <c r="Q212" i="20"/>
  <c r="V212" i="20" s="1"/>
  <c r="Q217" i="20"/>
  <c r="V217" i="20" s="1"/>
  <c r="Q329" i="20"/>
  <c r="V329" i="20" s="1"/>
  <c r="Q187" i="20"/>
  <c r="V187" i="20" s="1"/>
  <c r="Q174" i="22"/>
  <c r="V174" i="22" s="1"/>
  <c r="Q76" i="20"/>
  <c r="V76" i="20" s="1"/>
  <c r="Q225" i="20"/>
  <c r="V225" i="20" s="1"/>
  <c r="Q322" i="20"/>
  <c r="V322" i="20" s="1"/>
  <c r="Q229" i="20"/>
  <c r="V229" i="20" s="1"/>
  <c r="Q166" i="22"/>
  <c r="V166" i="22" s="1"/>
  <c r="Q32" i="20"/>
  <c r="V32" i="20" s="1"/>
  <c r="Q26" i="20"/>
  <c r="V26" i="20" s="1"/>
  <c r="T4" i="6"/>
  <c r="Y4" i="6" s="1"/>
  <c r="B57" i="11" s="1"/>
  <c r="Q42" i="22"/>
  <c r="V42" i="22" s="1"/>
  <c r="Q263" i="20"/>
  <c r="V263" i="20" s="1"/>
  <c r="Q208" i="20"/>
  <c r="V208" i="20" s="1"/>
  <c r="Q82" i="22"/>
  <c r="V82" i="22" s="1"/>
  <c r="Q312" i="20"/>
  <c r="V312" i="20" s="1"/>
  <c r="Q149" i="20"/>
  <c r="V149" i="20" s="1"/>
  <c r="Q22" i="20"/>
  <c r="V22" i="20" s="1"/>
  <c r="Q255" i="22"/>
  <c r="V255" i="22" s="1"/>
  <c r="Q236" i="22"/>
  <c r="V236" i="22" s="1"/>
  <c r="Q331" i="22"/>
  <c r="V331" i="22" s="1"/>
  <c r="Q317" i="22"/>
  <c r="V317" i="22" s="1"/>
  <c r="Q131" i="22"/>
  <c r="V131" i="22" s="1"/>
  <c r="Q125" i="22"/>
  <c r="V125" i="22" s="1"/>
  <c r="Q246" i="22"/>
  <c r="V246" i="22" s="1"/>
  <c r="Q173" i="22"/>
  <c r="V173" i="22" s="1"/>
  <c r="Q133" i="20"/>
  <c r="V133" i="20" s="1"/>
  <c r="Q238" i="22"/>
  <c r="V238" i="22" s="1"/>
  <c r="Q148" i="20"/>
  <c r="V148" i="20" s="1"/>
  <c r="Q221" i="22"/>
  <c r="V221" i="22" s="1"/>
  <c r="Q43" i="20"/>
  <c r="V43" i="20" s="1"/>
  <c r="R43" i="20"/>
  <c r="Q308" i="22"/>
  <c r="V308" i="22" s="1"/>
  <c r="Q218" i="20"/>
  <c r="V218" i="20" s="1"/>
  <c r="Q48" i="20"/>
  <c r="V48" i="20" s="1"/>
  <c r="Q13" i="4"/>
  <c r="V13" i="4" s="1"/>
  <c r="B40" i="11" s="1"/>
  <c r="Q258" i="2"/>
  <c r="R258" i="2" s="1"/>
  <c r="N259" i="22"/>
  <c r="N259" i="20"/>
  <c r="Q52" i="2"/>
  <c r="R52" i="2" s="1"/>
  <c r="N53" i="22"/>
  <c r="N53" i="20"/>
  <c r="Q192" i="2"/>
  <c r="R192" i="2" s="1"/>
  <c r="N193" i="22"/>
  <c r="N193" i="20"/>
  <c r="Q216" i="2"/>
  <c r="R216" i="2" s="1"/>
  <c r="N217" i="22"/>
  <c r="R217" i="22" s="1"/>
  <c r="N217" i="20"/>
  <c r="R217" i="20" s="1"/>
  <c r="Q215" i="2"/>
  <c r="R215" i="2" s="1"/>
  <c r="N216" i="22"/>
  <c r="R216" i="22" s="1"/>
  <c r="N216" i="20"/>
  <c r="R216" i="20" s="1"/>
  <c r="Q255" i="2"/>
  <c r="R255" i="2" s="1"/>
  <c r="N256" i="22"/>
  <c r="R256" i="22" s="1"/>
  <c r="N256" i="20"/>
  <c r="R256" i="20" s="1"/>
  <c r="Q162" i="2"/>
  <c r="R162" i="2" s="1"/>
  <c r="N163" i="22"/>
  <c r="N163" i="20"/>
  <c r="R163" i="20" s="1"/>
  <c r="Q117" i="2"/>
  <c r="R117" i="2" s="1"/>
  <c r="N118" i="22"/>
  <c r="N118" i="20"/>
  <c r="Q93" i="2"/>
  <c r="R93" i="2" s="1"/>
  <c r="N94" i="22"/>
  <c r="R94" i="22" s="1"/>
  <c r="N94" i="20"/>
  <c r="R94" i="20" s="1"/>
  <c r="Q304" i="2"/>
  <c r="R304" i="2" s="1"/>
  <c r="N305" i="22"/>
  <c r="R305" i="22" s="1"/>
  <c r="N305" i="20"/>
  <c r="R305" i="20" s="1"/>
  <c r="Q198" i="2"/>
  <c r="R198" i="2" s="1"/>
  <c r="N199" i="22"/>
  <c r="R199" i="22" s="1"/>
  <c r="N199" i="20"/>
  <c r="R199" i="20" s="1"/>
  <c r="Q325" i="2"/>
  <c r="R325" i="2" s="1"/>
  <c r="N326" i="22"/>
  <c r="N326" i="20"/>
  <c r="Q166" i="2"/>
  <c r="R166" i="2" s="1"/>
  <c r="N167" i="22"/>
  <c r="R167" i="22" s="1"/>
  <c r="N167" i="20"/>
  <c r="R167" i="20" s="1"/>
  <c r="Q196" i="2"/>
  <c r="R196" i="2" s="1"/>
  <c r="N197" i="22"/>
  <c r="R197" i="22" s="1"/>
  <c r="N197" i="20"/>
  <c r="R197" i="20" s="1"/>
  <c r="Q316" i="2"/>
  <c r="R316" i="2" s="1"/>
  <c r="N317" i="22"/>
  <c r="R317" i="22" s="1"/>
  <c r="N317" i="20"/>
  <c r="R317" i="20" s="1"/>
  <c r="Q60" i="2"/>
  <c r="R60" i="2" s="1"/>
  <c r="N61" i="22"/>
  <c r="R61" i="22" s="1"/>
  <c r="N61" i="20"/>
  <c r="R61" i="20" s="1"/>
  <c r="Q29" i="2"/>
  <c r="R29" i="2" s="1"/>
  <c r="N30" i="22"/>
  <c r="N30" i="20"/>
  <c r="Q47" i="2"/>
  <c r="R47" i="2" s="1"/>
  <c r="N48" i="22"/>
  <c r="R48" i="22" s="1"/>
  <c r="N48" i="20"/>
  <c r="R48" i="20" s="1"/>
  <c r="Q30" i="2"/>
  <c r="R30" i="2" s="1"/>
  <c r="N31" i="22"/>
  <c r="N31" i="20"/>
  <c r="Q200" i="2"/>
  <c r="R200" i="2" s="1"/>
  <c r="N201" i="22"/>
  <c r="R201" i="22" s="1"/>
  <c r="N201" i="20"/>
  <c r="R201" i="20" s="1"/>
  <c r="Q84" i="2"/>
  <c r="R84" i="2" s="1"/>
  <c r="N85" i="22"/>
  <c r="R85" i="22" s="1"/>
  <c r="N85" i="20"/>
  <c r="R85" i="20" s="1"/>
  <c r="Q189" i="2"/>
  <c r="R189" i="2" s="1"/>
  <c r="N190" i="22"/>
  <c r="R190" i="22" s="1"/>
  <c r="N190" i="20"/>
  <c r="R190" i="20" s="1"/>
  <c r="Q284" i="2"/>
  <c r="R284" i="2" s="1"/>
  <c r="N285" i="22"/>
  <c r="N285" i="20"/>
  <c r="Q302" i="2"/>
  <c r="R302" i="2" s="1"/>
  <c r="N303" i="22"/>
  <c r="R303" i="22" s="1"/>
  <c r="N303" i="20"/>
  <c r="R303" i="20" s="1"/>
  <c r="Q70" i="2"/>
  <c r="R70" i="2" s="1"/>
  <c r="N71" i="22"/>
  <c r="N71" i="20"/>
  <c r="Q229" i="2"/>
  <c r="R229" i="2" s="1"/>
  <c r="N230" i="22"/>
  <c r="R230" i="22" s="1"/>
  <c r="N230" i="20"/>
  <c r="R230" i="20" s="1"/>
  <c r="Q173" i="2"/>
  <c r="R173" i="2" s="1"/>
  <c r="N174" i="22"/>
  <c r="R174" i="22" s="1"/>
  <c r="N174" i="20"/>
  <c r="R174" i="20" s="1"/>
  <c r="Q102" i="2"/>
  <c r="R102" i="2" s="1"/>
  <c r="N103" i="22"/>
  <c r="N103" i="20"/>
  <c r="Q105" i="2"/>
  <c r="R105" i="2" s="1"/>
  <c r="N106" i="22"/>
  <c r="N106" i="20"/>
  <c r="Q137" i="2"/>
  <c r="R137" i="2" s="1"/>
  <c r="N138" i="22"/>
  <c r="R138" i="22" s="1"/>
  <c r="N138" i="20"/>
  <c r="R138" i="20" s="1"/>
  <c r="Q32" i="2"/>
  <c r="R32" i="2" s="1"/>
  <c r="N33" i="22"/>
  <c r="N33" i="20"/>
  <c r="Q3" i="2"/>
  <c r="R3" i="2" s="1"/>
  <c r="N4" i="22"/>
  <c r="R4" i="22" s="1"/>
  <c r="N4" i="20"/>
  <c r="R4" i="20" s="1"/>
  <c r="Q50" i="2"/>
  <c r="R50" i="2" s="1"/>
  <c r="N51" i="22"/>
  <c r="R51" i="22" s="1"/>
  <c r="N51" i="20"/>
  <c r="R51" i="20" s="1"/>
  <c r="Q211" i="2"/>
  <c r="R211" i="2" s="1"/>
  <c r="N212" i="22"/>
  <c r="R212" i="22" s="1"/>
  <c r="N212" i="20"/>
  <c r="R212" i="20" s="1"/>
  <c r="Q43" i="2"/>
  <c r="R43" i="2" s="1"/>
  <c r="N44" i="22"/>
  <c r="R44" i="22" s="1"/>
  <c r="N44" i="20"/>
  <c r="R44" i="20" s="1"/>
  <c r="Q78" i="2"/>
  <c r="R78" i="2" s="1"/>
  <c r="N79" i="22"/>
  <c r="N79" i="20"/>
  <c r="Q127" i="2"/>
  <c r="R127" i="2" s="1"/>
  <c r="N128" i="22"/>
  <c r="N128" i="20"/>
  <c r="Q103" i="2"/>
  <c r="R103" i="2" s="1"/>
  <c r="N104" i="22"/>
  <c r="N104" i="20"/>
  <c r="Q273" i="2"/>
  <c r="R273" i="2" s="1"/>
  <c r="N274" i="22"/>
  <c r="R274" i="22" s="1"/>
  <c r="N274" i="20"/>
  <c r="R274" i="20" s="1"/>
  <c r="Q87" i="2"/>
  <c r="R87" i="2" s="1"/>
  <c r="N88" i="22"/>
  <c r="N88" i="20"/>
  <c r="Q250" i="2"/>
  <c r="R250" i="2" s="1"/>
  <c r="N251" i="22"/>
  <c r="N251" i="20"/>
  <c r="Q64" i="2"/>
  <c r="R64" i="2" s="1"/>
  <c r="N65" i="22"/>
  <c r="R65" i="22" s="1"/>
  <c r="N65" i="20"/>
  <c r="R65" i="20" s="1"/>
  <c r="Q154" i="2"/>
  <c r="R154" i="2" s="1"/>
  <c r="N155" i="22"/>
  <c r="R155" i="22" s="1"/>
  <c r="N155" i="20"/>
  <c r="R155" i="20" s="1"/>
  <c r="Q119" i="2"/>
  <c r="R119" i="2" s="1"/>
  <c r="N120" i="22"/>
  <c r="R120" i="22" s="1"/>
  <c r="N120" i="20"/>
  <c r="R120" i="20" s="1"/>
  <c r="Q33" i="2"/>
  <c r="R33" i="2" s="1"/>
  <c r="N34" i="22"/>
  <c r="R34" i="22" s="1"/>
  <c r="N34" i="20"/>
  <c r="R34" i="20" s="1"/>
  <c r="M96" i="4"/>
  <c r="Q96" i="4" s="1"/>
  <c r="V96" i="4" s="1"/>
  <c r="D35" i="11" s="1"/>
  <c r="M96" i="22"/>
  <c r="M96" i="20"/>
  <c r="Q96" i="20" s="1"/>
  <c r="V96" i="20" s="1"/>
  <c r="T218" i="6"/>
  <c r="Y218" i="6" s="1"/>
  <c r="B73" i="19" s="1"/>
  <c r="M151" i="4"/>
  <c r="Q151" i="4" s="1"/>
  <c r="V151" i="4" s="1"/>
  <c r="F46" i="11" s="1"/>
  <c r="M151" i="22"/>
  <c r="M151" i="20"/>
  <c r="N107" i="6"/>
  <c r="T107" i="6" s="1"/>
  <c r="Y107" i="6" s="1"/>
  <c r="D72" i="11" s="1"/>
  <c r="M107" i="22"/>
  <c r="M107" i="20"/>
  <c r="T155" i="6"/>
  <c r="Y155" i="6" s="1"/>
  <c r="F76" i="11" s="1"/>
  <c r="M144" i="4"/>
  <c r="Q144" i="4" s="1"/>
  <c r="V144" i="4" s="1"/>
  <c r="F39" i="11" s="1"/>
  <c r="M144" i="22"/>
  <c r="M144" i="20"/>
  <c r="M214" i="4"/>
  <c r="Q214" i="4" s="1"/>
  <c r="V214" i="4" s="1"/>
  <c r="B43" i="19" s="1"/>
  <c r="M214" i="22"/>
  <c r="M214" i="20"/>
  <c r="M57" i="4"/>
  <c r="Q57" i="4" s="1"/>
  <c r="V57" i="4" s="1"/>
  <c r="J40" i="11" s="1"/>
  <c r="M57" i="22"/>
  <c r="M57" i="20"/>
  <c r="M25" i="4"/>
  <c r="Q25" i="4" s="1"/>
  <c r="V25" i="4" s="1"/>
  <c r="H30" i="11" s="1"/>
  <c r="M25" i="22"/>
  <c r="M25" i="20"/>
  <c r="M37" i="4"/>
  <c r="Q37" i="4" s="1"/>
  <c r="V37" i="4" s="1"/>
  <c r="H42" i="11" s="1"/>
  <c r="M37" i="22"/>
  <c r="M37" i="20"/>
  <c r="M97" i="4"/>
  <c r="Q97" i="4" s="1"/>
  <c r="V97" i="4" s="1"/>
  <c r="D36" i="11" s="1"/>
  <c r="M97" i="22"/>
  <c r="M97" i="20"/>
  <c r="Q99" i="4"/>
  <c r="V99" i="4" s="1"/>
  <c r="D38" i="11" s="1"/>
  <c r="T283" i="6"/>
  <c r="Y283" i="6" s="1"/>
  <c r="H72" i="19" s="1"/>
  <c r="T303" i="6"/>
  <c r="Y303" i="6" s="1"/>
  <c r="J70" i="19" s="1"/>
  <c r="Q286" i="4"/>
  <c r="V286" i="4" s="1"/>
  <c r="H49" i="19" s="1"/>
  <c r="T226" i="6"/>
  <c r="Y226" i="6" s="1"/>
  <c r="D59" i="19" s="1"/>
  <c r="Q196" i="4"/>
  <c r="V196" i="4" s="1"/>
  <c r="H47" i="18" s="1"/>
  <c r="M223" i="4"/>
  <c r="Q223" i="4" s="1"/>
  <c r="V223" i="4" s="1"/>
  <c r="D30" i="19" s="1"/>
  <c r="M223" i="22"/>
  <c r="M223" i="20"/>
  <c r="M193" i="4"/>
  <c r="Q193" i="4" s="1"/>
  <c r="V193" i="4" s="1"/>
  <c r="H44" i="18" s="1"/>
  <c r="M193" i="22"/>
  <c r="M193" i="20"/>
  <c r="M116" i="22"/>
  <c r="M116" i="20"/>
  <c r="T228" i="6"/>
  <c r="Y228" i="6" s="1"/>
  <c r="D61" i="19" s="1"/>
  <c r="R163" i="22"/>
  <c r="Q163" i="22"/>
  <c r="V163" i="22" s="1"/>
  <c r="Q205" i="22"/>
  <c r="V205" i="22" s="1"/>
  <c r="Q271" i="22"/>
  <c r="V271" i="22" s="1"/>
  <c r="Q114" i="22"/>
  <c r="V114" i="22" s="1"/>
  <c r="Q279" i="20"/>
  <c r="V279" i="20" s="1"/>
  <c r="Q117" i="22"/>
  <c r="V117" i="22" s="1"/>
  <c r="Q180" i="20"/>
  <c r="V180" i="20" s="1"/>
  <c r="Q179" i="20"/>
  <c r="V179" i="20" s="1"/>
  <c r="Q138" i="22"/>
  <c r="V138" i="22" s="1"/>
  <c r="Q27" i="20"/>
  <c r="V27" i="20" s="1"/>
  <c r="Q23" i="22"/>
  <c r="V23" i="22" s="1"/>
  <c r="Q61" i="20"/>
  <c r="V61" i="20" s="1"/>
  <c r="Q212" i="22"/>
  <c r="V212" i="22" s="1"/>
  <c r="Q275" i="20"/>
  <c r="V275" i="20" s="1"/>
  <c r="Q217" i="22"/>
  <c r="V217" i="22" s="1"/>
  <c r="Q329" i="22"/>
  <c r="V329" i="22" s="1"/>
  <c r="Q187" i="22"/>
  <c r="V187" i="22" s="1"/>
  <c r="Q175" i="20"/>
  <c r="V175" i="20" s="1"/>
  <c r="R175" i="20"/>
  <c r="R195" i="20"/>
  <c r="Q195" i="20"/>
  <c r="V195" i="20" s="1"/>
  <c r="Q76" i="22"/>
  <c r="V76" i="22" s="1"/>
  <c r="Q225" i="22"/>
  <c r="V225" i="22" s="1"/>
  <c r="R225" i="22"/>
  <c r="Q322" i="22"/>
  <c r="V322" i="22" s="1"/>
  <c r="Q229" i="22"/>
  <c r="V229" i="22" s="1"/>
  <c r="R32" i="22"/>
  <c r="Q32" i="22"/>
  <c r="V32" i="22" s="1"/>
  <c r="R261" i="20"/>
  <c r="Q261" i="20"/>
  <c r="V261" i="20" s="1"/>
  <c r="T7" i="6"/>
  <c r="Y7" i="6" s="1"/>
  <c r="B60" i="11" s="1"/>
  <c r="Q26" i="22"/>
  <c r="V26" i="22" s="1"/>
  <c r="Q287" i="20"/>
  <c r="V287" i="20" s="1"/>
  <c r="Q263" i="22"/>
  <c r="V263" i="22" s="1"/>
  <c r="Q20" i="20"/>
  <c r="V20" i="20" s="1"/>
  <c r="Q208" i="22"/>
  <c r="V208" i="22" s="1"/>
  <c r="Q315" i="20"/>
  <c r="V315" i="20" s="1"/>
  <c r="Q312" i="22"/>
  <c r="V312" i="22" s="1"/>
  <c r="Q22" i="22"/>
  <c r="V22" i="22" s="1"/>
  <c r="Q257" i="20"/>
  <c r="V257" i="20" s="1"/>
  <c r="Q94" i="20"/>
  <c r="V94" i="20" s="1"/>
  <c r="Q297" i="20"/>
  <c r="V297" i="20" s="1"/>
  <c r="Q295" i="20"/>
  <c r="V295" i="20" s="1"/>
  <c r="Q120" i="20"/>
  <c r="V120" i="20" s="1"/>
  <c r="Q292" i="20"/>
  <c r="V292" i="20" s="1"/>
  <c r="Q249" i="20"/>
  <c r="V249" i="20" s="1"/>
  <c r="Q202" i="20"/>
  <c r="V202" i="20" s="1"/>
  <c r="Q299" i="20"/>
  <c r="V299" i="20" s="1"/>
  <c r="Q133" i="22"/>
  <c r="V133" i="22" s="1"/>
  <c r="Q189" i="20"/>
  <c r="V189" i="20" s="1"/>
  <c r="Q148" i="22"/>
  <c r="V148" i="22" s="1"/>
  <c r="Q49" i="20"/>
  <c r="V49" i="20" s="1"/>
  <c r="Q43" i="22"/>
  <c r="V43" i="22" s="1"/>
  <c r="Q109" i="20"/>
  <c r="V109" i="20" s="1"/>
  <c r="Q218" i="22"/>
  <c r="V218" i="22" s="1"/>
  <c r="Q48" i="22"/>
  <c r="V48" i="22" s="1"/>
  <c r="Q148" i="2"/>
  <c r="R148" i="2" s="1"/>
  <c r="N149" i="22"/>
  <c r="R149" i="22" s="1"/>
  <c r="N149" i="20"/>
  <c r="R149" i="20" s="1"/>
  <c r="Q167" i="2"/>
  <c r="R167" i="2" s="1"/>
  <c r="N168" i="22"/>
  <c r="N168" i="20"/>
  <c r="Q38" i="2"/>
  <c r="R38" i="2" s="1"/>
  <c r="N39" i="22"/>
  <c r="N39" i="20"/>
  <c r="Q80" i="2"/>
  <c r="R80" i="2" s="1"/>
  <c r="N81" i="22"/>
  <c r="N81" i="20"/>
  <c r="Q4" i="2"/>
  <c r="R4" i="2" s="1"/>
  <c r="N5" i="22"/>
  <c r="N5" i="20"/>
  <c r="Q95" i="2"/>
  <c r="R95" i="2" s="1"/>
  <c r="N96" i="22"/>
  <c r="N96" i="20"/>
  <c r="Q319" i="2"/>
  <c r="R319" i="2" s="1"/>
  <c r="N320" i="22"/>
  <c r="R320" i="22" s="1"/>
  <c r="N320" i="20"/>
  <c r="R320" i="20" s="1"/>
  <c r="Q73" i="2"/>
  <c r="R73" i="2" s="1"/>
  <c r="N74" i="22"/>
  <c r="N74" i="20"/>
  <c r="Q225" i="2"/>
  <c r="R225" i="2" s="1"/>
  <c r="N226" i="22"/>
  <c r="R226" i="22" s="1"/>
  <c r="N226" i="20"/>
  <c r="R226" i="20" s="1"/>
  <c r="Q55" i="2"/>
  <c r="R55" i="2" s="1"/>
  <c r="N56" i="22"/>
  <c r="N56" i="20"/>
  <c r="Q193" i="2"/>
  <c r="R193" i="2" s="1"/>
  <c r="N194" i="22"/>
  <c r="N194" i="20"/>
  <c r="Q323" i="2"/>
  <c r="R323" i="2" s="1"/>
  <c r="N324" i="22"/>
  <c r="R324" i="22" s="1"/>
  <c r="N324" i="20"/>
  <c r="R324" i="20" s="1"/>
  <c r="Q245" i="2"/>
  <c r="R245" i="2" s="1"/>
  <c r="N246" i="22"/>
  <c r="R246" i="22" s="1"/>
  <c r="N246" i="20"/>
  <c r="R246" i="20" s="1"/>
  <c r="Q125" i="2"/>
  <c r="R125" i="2" s="1"/>
  <c r="N126" i="22"/>
  <c r="N126" i="20"/>
  <c r="Q293" i="2"/>
  <c r="R293" i="2" s="1"/>
  <c r="N294" i="22"/>
  <c r="N294" i="20"/>
  <c r="Q144" i="2"/>
  <c r="R144" i="2" s="1"/>
  <c r="N145" i="22"/>
  <c r="R145" i="22" s="1"/>
  <c r="N145" i="20"/>
  <c r="R145" i="20" s="1"/>
  <c r="Q179" i="2"/>
  <c r="R179" i="2" s="1"/>
  <c r="N180" i="22"/>
  <c r="R180" i="22" s="1"/>
  <c r="N180" i="20"/>
  <c r="R180" i="20" s="1"/>
  <c r="Q290" i="2"/>
  <c r="R290" i="2" s="1"/>
  <c r="N291" i="22"/>
  <c r="R291" i="22" s="1"/>
  <c r="N291" i="20"/>
  <c r="R291" i="20" s="1"/>
  <c r="Q236" i="2"/>
  <c r="R236" i="2" s="1"/>
  <c r="N237" i="22"/>
  <c r="R237" i="22" s="1"/>
  <c r="N237" i="20"/>
  <c r="R237" i="20" s="1"/>
  <c r="Q104" i="2"/>
  <c r="R104" i="2" s="1"/>
  <c r="N105" i="22"/>
  <c r="N105" i="20"/>
  <c r="Q274" i="2"/>
  <c r="R274" i="2" s="1"/>
  <c r="N275" i="22"/>
  <c r="R275" i="22" s="1"/>
  <c r="N275" i="20"/>
  <c r="R275" i="20" s="1"/>
  <c r="Q77" i="2"/>
  <c r="R77" i="2" s="1"/>
  <c r="N78" i="22"/>
  <c r="R78" i="22" s="1"/>
  <c r="N78" i="20"/>
  <c r="R78" i="20" s="1"/>
  <c r="Q262" i="2"/>
  <c r="R262" i="2" s="1"/>
  <c r="N263" i="22"/>
  <c r="R263" i="22" s="1"/>
  <c r="N263" i="20"/>
  <c r="R263" i="20" s="1"/>
  <c r="Q294" i="2"/>
  <c r="R294" i="2" s="1"/>
  <c r="N295" i="22"/>
  <c r="R295" i="22" s="1"/>
  <c r="N295" i="20"/>
  <c r="R295" i="20" s="1"/>
  <c r="Q285" i="2"/>
  <c r="R285" i="2" s="1"/>
  <c r="N286" i="22"/>
  <c r="R286" i="22" s="1"/>
  <c r="N286" i="20"/>
  <c r="R286" i="20" s="1"/>
  <c r="Q203" i="2"/>
  <c r="R203" i="2" s="1"/>
  <c r="N204" i="22"/>
  <c r="R204" i="22" s="1"/>
  <c r="N204" i="20"/>
  <c r="R204" i="20" s="1"/>
  <c r="Q266" i="2"/>
  <c r="R266" i="2" s="1"/>
  <c r="N267" i="22"/>
  <c r="R267" i="22" s="1"/>
  <c r="N267" i="20"/>
  <c r="R267" i="20" s="1"/>
  <c r="Q17" i="2"/>
  <c r="R17" i="2" s="1"/>
  <c r="N18" i="22"/>
  <c r="N18" i="20"/>
  <c r="Q209" i="2"/>
  <c r="R209" i="2" s="1"/>
  <c r="N210" i="22"/>
  <c r="R210" i="22" s="1"/>
  <c r="N210" i="20"/>
  <c r="R210" i="20" s="1"/>
  <c r="Q269" i="2"/>
  <c r="R269" i="2" s="1"/>
  <c r="N270" i="22"/>
  <c r="R270" i="22" s="1"/>
  <c r="N270" i="20"/>
  <c r="R270" i="20" s="1"/>
  <c r="Q46" i="2"/>
  <c r="R46" i="2" s="1"/>
  <c r="N47" i="22"/>
  <c r="R47" i="22" s="1"/>
  <c r="N47" i="20"/>
  <c r="R47" i="20" s="1"/>
  <c r="Q126" i="2"/>
  <c r="R126" i="2" s="1"/>
  <c r="N127" i="22"/>
  <c r="N127" i="20"/>
  <c r="Q75" i="2"/>
  <c r="R75" i="2" s="1"/>
  <c r="N76" i="22"/>
  <c r="R76" i="22" s="1"/>
  <c r="N76" i="20"/>
  <c r="R76" i="20" s="1"/>
  <c r="Q91" i="2"/>
  <c r="R91" i="2" s="1"/>
  <c r="N92" i="22"/>
  <c r="N92" i="20"/>
  <c r="T67" i="6"/>
  <c r="Y67" i="6" s="1"/>
  <c r="J76" i="11" s="1"/>
  <c r="Q43" i="4"/>
  <c r="V43" i="4" s="1"/>
  <c r="H48" i="11" s="1"/>
  <c r="N302" i="6"/>
  <c r="T302" i="6" s="1"/>
  <c r="Y302" i="6" s="1"/>
  <c r="J69" i="19" s="1"/>
  <c r="M302" i="22"/>
  <c r="M302" i="20"/>
  <c r="M12" i="4"/>
  <c r="M12" i="22"/>
  <c r="M12" i="20"/>
  <c r="M21" i="4"/>
  <c r="M21" i="22"/>
  <c r="M21" i="20"/>
  <c r="M8" i="4"/>
  <c r="M8" i="22"/>
  <c r="M8" i="20"/>
  <c r="M66" i="4"/>
  <c r="Q66" i="4" s="1"/>
  <c r="V66" i="4" s="1"/>
  <c r="J49" i="11" s="1"/>
  <c r="M66" i="22"/>
  <c r="M66" i="20"/>
  <c r="N136" i="6"/>
  <c r="M136" i="22"/>
  <c r="M136" i="20"/>
  <c r="T243" i="6"/>
  <c r="Y243" i="6" s="1"/>
  <c r="D76" i="19" s="1"/>
  <c r="T60" i="6"/>
  <c r="Y60" i="6" s="1"/>
  <c r="J69" i="11" s="1"/>
  <c r="M160" i="22"/>
  <c r="M160" i="20"/>
  <c r="M80" i="4"/>
  <c r="Q80" i="4" s="1"/>
  <c r="V80" i="4" s="1"/>
  <c r="B41" i="18" s="1"/>
  <c r="M80" i="22"/>
  <c r="M80" i="20"/>
  <c r="M224" i="4"/>
  <c r="Q224" i="4" s="1"/>
  <c r="V224" i="4" s="1"/>
  <c r="D31" i="19" s="1"/>
  <c r="M224" i="22"/>
  <c r="M224" i="20"/>
  <c r="N118" i="6"/>
  <c r="T118" i="6" s="1"/>
  <c r="Y118" i="6" s="1"/>
  <c r="D61" i="18" s="1"/>
  <c r="M118" i="22"/>
  <c r="M118" i="20"/>
  <c r="N75" i="6"/>
  <c r="M75" i="22"/>
  <c r="M75" i="20"/>
  <c r="T297" i="6"/>
  <c r="Y297" i="6" s="1"/>
  <c r="J64" i="19" s="1"/>
  <c r="N81" i="6"/>
  <c r="T81" i="6" s="1"/>
  <c r="Y81" i="6" s="1"/>
  <c r="B68" i="18" s="1"/>
  <c r="M81" i="22"/>
  <c r="Q81" i="22" s="1"/>
  <c r="V81" i="22" s="1"/>
  <c r="M81" i="20"/>
  <c r="M169" i="4"/>
  <c r="Q169" i="4" s="1"/>
  <c r="V169" i="4" s="1"/>
  <c r="F42" i="18" s="1"/>
  <c r="M169" i="22"/>
  <c r="M169" i="20"/>
  <c r="T122" i="6"/>
  <c r="Y122" i="6" s="1"/>
  <c r="D65" i="18" s="1"/>
  <c r="J65" i="18" s="1"/>
  <c r="T128" i="6"/>
  <c r="Y128" i="6" s="1"/>
  <c r="D71" i="18" s="1"/>
  <c r="N319" i="6"/>
  <c r="T319" i="6" s="1"/>
  <c r="Y319" i="6" s="1"/>
  <c r="L64" i="19" s="1"/>
  <c r="M319" i="22"/>
  <c r="M319" i="20"/>
  <c r="Q78" i="4"/>
  <c r="V78" i="4" s="1"/>
  <c r="B39" i="18" s="1"/>
  <c r="J39" i="18" s="1"/>
  <c r="T82" i="6"/>
  <c r="Y82" i="6" s="1"/>
  <c r="B69" i="18" s="1"/>
  <c r="T159" i="6"/>
  <c r="Y159" i="6" s="1"/>
  <c r="F58" i="18" s="1"/>
  <c r="Q20" i="4"/>
  <c r="V20" i="4" s="1"/>
  <c r="B47" i="11" s="1"/>
  <c r="T257" i="6"/>
  <c r="Y257" i="6" s="1"/>
  <c r="F68" i="19" s="1"/>
  <c r="Q164" i="4"/>
  <c r="V164" i="4" s="1"/>
  <c r="F37" i="18" s="1"/>
  <c r="Q253" i="20"/>
  <c r="V253" i="20" s="1"/>
  <c r="Q204" i="20"/>
  <c r="V204" i="20" s="1"/>
  <c r="Q226" i="20"/>
  <c r="V226" i="20" s="1"/>
  <c r="Q279" i="22"/>
  <c r="V279" i="22" s="1"/>
  <c r="R279" i="22"/>
  <c r="Q113" i="20"/>
  <c r="V113" i="20" s="1"/>
  <c r="Q180" i="22"/>
  <c r="V180" i="22" s="1"/>
  <c r="Q179" i="22"/>
  <c r="V179" i="22" s="1"/>
  <c r="Q52" i="20"/>
  <c r="V52" i="20" s="1"/>
  <c r="Q27" i="22"/>
  <c r="V27" i="22" s="1"/>
  <c r="Q44" i="20"/>
  <c r="V44" i="20" s="1"/>
  <c r="Q61" i="22"/>
  <c r="V61" i="22" s="1"/>
  <c r="Q286" i="20"/>
  <c r="V286" i="20" s="1"/>
  <c r="Q47" i="20"/>
  <c r="V47" i="20" s="1"/>
  <c r="Q159" i="20"/>
  <c r="V159" i="20" s="1"/>
  <c r="Q275" i="22"/>
  <c r="V275" i="22" s="1"/>
  <c r="Q265" i="20"/>
  <c r="V265" i="20" s="1"/>
  <c r="Q195" i="22"/>
  <c r="V195" i="22" s="1"/>
  <c r="Q314" i="20"/>
  <c r="V314" i="20" s="1"/>
  <c r="Q129" i="20"/>
  <c r="V129" i="20" s="1"/>
  <c r="Q181" i="20"/>
  <c r="V181" i="20" s="1"/>
  <c r="Q278" i="20"/>
  <c r="V278" i="20" s="1"/>
  <c r="Q298" i="20"/>
  <c r="V298" i="20" s="1"/>
  <c r="Q328" i="20"/>
  <c r="V328" i="20" s="1"/>
  <c r="Q261" i="22"/>
  <c r="V261" i="22" s="1"/>
  <c r="Q258" i="20"/>
  <c r="V258" i="20" s="1"/>
  <c r="Q287" i="22"/>
  <c r="V287" i="22" s="1"/>
  <c r="Q139" i="20"/>
  <c r="V139" i="20" s="1"/>
  <c r="Q20" i="22"/>
  <c r="V20" i="22" s="1"/>
  <c r="Q315" i="22"/>
  <c r="V315" i="22" s="1"/>
  <c r="Q256" i="20"/>
  <c r="V256" i="20" s="1"/>
  <c r="Q51" i="20"/>
  <c r="V51" i="20" s="1"/>
  <c r="Q257" i="22"/>
  <c r="V257" i="22" s="1"/>
  <c r="Q164" i="20"/>
  <c r="V164" i="20" s="1"/>
  <c r="Q297" i="22"/>
  <c r="V297" i="22" s="1"/>
  <c r="Q241" i="20"/>
  <c r="V241" i="20" s="1"/>
  <c r="Q295" i="22"/>
  <c r="V295" i="22" s="1"/>
  <c r="Q120" i="22"/>
  <c r="V120" i="22" s="1"/>
  <c r="Q292" i="22"/>
  <c r="V292" i="22" s="1"/>
  <c r="Q249" i="22"/>
  <c r="V249" i="22" s="1"/>
  <c r="Q202" i="22"/>
  <c r="V202" i="22" s="1"/>
  <c r="Q299" i="22"/>
  <c r="V299" i="22" s="1"/>
  <c r="R189" i="22"/>
  <c r="Q189" i="22"/>
  <c r="V189" i="22" s="1"/>
  <c r="Q99" i="20"/>
  <c r="V99" i="20" s="1"/>
  <c r="Q49" i="22"/>
  <c r="V49" i="22" s="1"/>
  <c r="Q67" i="20"/>
  <c r="V67" i="20" s="1"/>
  <c r="Q109" i="22"/>
  <c r="V109" i="22" s="1"/>
  <c r="Q307" i="20"/>
  <c r="V307" i="20" s="1"/>
  <c r="Q102" i="20"/>
  <c r="V102" i="20" s="1"/>
  <c r="Q9" i="4"/>
  <c r="V9" i="4" s="1"/>
  <c r="B36" i="11" s="1"/>
  <c r="Q19" i="4"/>
  <c r="V19" i="4" s="1"/>
  <c r="B46" i="11" s="1"/>
  <c r="T11" i="6"/>
  <c r="Y11" i="6" s="1"/>
  <c r="B64" i="11" s="1"/>
  <c r="Q79" i="2"/>
  <c r="R79" i="2" s="1"/>
  <c r="N80" i="22"/>
  <c r="N80" i="20"/>
  <c r="Q7" i="2"/>
  <c r="R7" i="2" s="1"/>
  <c r="N8" i="22"/>
  <c r="N8" i="20"/>
  <c r="Q272" i="2"/>
  <c r="R272" i="2" s="1"/>
  <c r="N273" i="22"/>
  <c r="R273" i="22" s="1"/>
  <c r="N273" i="20"/>
  <c r="R273" i="20" s="1"/>
  <c r="Q170" i="2"/>
  <c r="R170" i="2" s="1"/>
  <c r="N171" i="22"/>
  <c r="R171" i="22" s="1"/>
  <c r="N171" i="20"/>
  <c r="R171" i="20" s="1"/>
  <c r="Q169" i="2"/>
  <c r="R169" i="2" s="1"/>
  <c r="N170" i="22"/>
  <c r="R170" i="22" s="1"/>
  <c r="N170" i="20"/>
  <c r="R170" i="20" s="1"/>
  <c r="Q207" i="2"/>
  <c r="R207" i="2" s="1"/>
  <c r="N208" i="22"/>
  <c r="R208" i="22" s="1"/>
  <c r="N208" i="20"/>
  <c r="R208" i="20" s="1"/>
  <c r="Q213" i="2"/>
  <c r="R213" i="2" s="1"/>
  <c r="N214" i="22"/>
  <c r="N214" i="20"/>
  <c r="Q178" i="2"/>
  <c r="R178" i="2" s="1"/>
  <c r="N179" i="22"/>
  <c r="R179" i="22" s="1"/>
  <c r="N179" i="20"/>
  <c r="R179" i="20" s="1"/>
  <c r="Q303" i="2"/>
  <c r="R303" i="2" s="1"/>
  <c r="N304" i="22"/>
  <c r="R304" i="22" s="1"/>
  <c r="N304" i="20"/>
  <c r="R304" i="20" s="1"/>
  <c r="Q96" i="2"/>
  <c r="R96" i="2" s="1"/>
  <c r="N97" i="22"/>
  <c r="N97" i="20"/>
  <c r="Q61" i="2"/>
  <c r="R61" i="2" s="1"/>
  <c r="N62" i="22"/>
  <c r="N62" i="20"/>
  <c r="Q25" i="2"/>
  <c r="R25" i="2" s="1"/>
  <c r="N26" i="22"/>
  <c r="R26" i="22" s="1"/>
  <c r="N26" i="20"/>
  <c r="R26" i="20" s="1"/>
  <c r="Q14" i="2"/>
  <c r="R14" i="2" s="1"/>
  <c r="N15" i="22"/>
  <c r="R15" i="22" s="1"/>
  <c r="N15" i="20"/>
  <c r="R15" i="20" s="1"/>
  <c r="Q268" i="2"/>
  <c r="R268" i="2" s="1"/>
  <c r="N269" i="22"/>
  <c r="N269" i="20"/>
  <c r="Q9" i="2"/>
  <c r="R9" i="2" s="1"/>
  <c r="N10" i="22"/>
  <c r="N10" i="20"/>
  <c r="Q35" i="2"/>
  <c r="R35" i="2" s="1"/>
  <c r="N36" i="22"/>
  <c r="N36" i="20"/>
  <c r="Q147" i="2"/>
  <c r="R147" i="2" s="1"/>
  <c r="N148" i="22"/>
  <c r="R148" i="22" s="1"/>
  <c r="N148" i="20"/>
  <c r="R148" i="20" s="1"/>
  <c r="Q153" i="2"/>
  <c r="R153" i="2" s="1"/>
  <c r="N154" i="22"/>
  <c r="R154" i="22" s="1"/>
  <c r="N154" i="20"/>
  <c r="R154" i="20" s="1"/>
  <c r="Q107" i="2"/>
  <c r="R107" i="2" s="1"/>
  <c r="N108" i="22"/>
  <c r="N108" i="20"/>
  <c r="Q160" i="2"/>
  <c r="R160" i="2" s="1"/>
  <c r="N161" i="22"/>
  <c r="N161" i="20"/>
  <c r="Q239" i="2"/>
  <c r="R239" i="2" s="1"/>
  <c r="N240" i="22"/>
  <c r="N240" i="20"/>
  <c r="Q283" i="2"/>
  <c r="R283" i="2" s="1"/>
  <c r="N284" i="22"/>
  <c r="N284" i="20"/>
  <c r="Q54" i="2"/>
  <c r="R54" i="2" s="1"/>
  <c r="N55" i="22"/>
  <c r="N55" i="20"/>
  <c r="Q156" i="2"/>
  <c r="R156" i="2" s="1"/>
  <c r="N157" i="22"/>
  <c r="R157" i="22" s="1"/>
  <c r="N157" i="20"/>
  <c r="R157" i="20" s="1"/>
  <c r="Q136" i="2"/>
  <c r="R136" i="2" s="1"/>
  <c r="N137" i="22"/>
  <c r="R137" i="22" s="1"/>
  <c r="N137" i="20"/>
  <c r="R137" i="20" s="1"/>
  <c r="Q20" i="2"/>
  <c r="R20" i="2" s="1"/>
  <c r="N21" i="22"/>
  <c r="N21" i="20"/>
  <c r="Q44" i="2"/>
  <c r="R44" i="2" s="1"/>
  <c r="N45" i="22"/>
  <c r="N45" i="20"/>
  <c r="Q90" i="2"/>
  <c r="R90" i="2" s="1"/>
  <c r="N91" i="22"/>
  <c r="N91" i="20"/>
  <c r="Q253" i="2"/>
  <c r="R253" i="2" s="1"/>
  <c r="N254" i="22"/>
  <c r="R254" i="22" s="1"/>
  <c r="N254" i="20"/>
  <c r="R254" i="20" s="1"/>
  <c r="Q297" i="2"/>
  <c r="R297" i="2" s="1"/>
  <c r="N298" i="22"/>
  <c r="R298" i="22" s="1"/>
  <c r="N298" i="20"/>
  <c r="R298" i="20" s="1"/>
  <c r="Q197" i="2"/>
  <c r="R197" i="2" s="1"/>
  <c r="N198" i="22"/>
  <c r="R198" i="22" s="1"/>
  <c r="N198" i="20"/>
  <c r="R198" i="20" s="1"/>
  <c r="Q163" i="2"/>
  <c r="R163" i="2" s="1"/>
  <c r="N164" i="22"/>
  <c r="R164" i="22" s="1"/>
  <c r="N164" i="20"/>
  <c r="R164" i="20" s="1"/>
  <c r="Q264" i="2"/>
  <c r="R264" i="2" s="1"/>
  <c r="N265" i="22"/>
  <c r="R265" i="22" s="1"/>
  <c r="N265" i="20"/>
  <c r="R265" i="20" s="1"/>
  <c r="Q228" i="2"/>
  <c r="R228" i="2" s="1"/>
  <c r="N229" i="22"/>
  <c r="R229" i="22" s="1"/>
  <c r="N229" i="20"/>
  <c r="R229" i="20" s="1"/>
  <c r="Q59" i="2"/>
  <c r="R59" i="2" s="1"/>
  <c r="N60" i="22"/>
  <c r="R60" i="22" s="1"/>
  <c r="N60" i="20"/>
  <c r="R60" i="20" s="1"/>
  <c r="Q150" i="2"/>
  <c r="R150" i="2" s="1"/>
  <c r="N151" i="22"/>
  <c r="N151" i="20"/>
  <c r="Q267" i="2"/>
  <c r="R267" i="2" s="1"/>
  <c r="N268" i="22"/>
  <c r="N268" i="20"/>
  <c r="Q88" i="2"/>
  <c r="R88" i="2" s="1"/>
  <c r="N89" i="22"/>
  <c r="N89" i="20"/>
  <c r="Q233" i="2"/>
  <c r="R233" i="2" s="1"/>
  <c r="N234" i="22"/>
  <c r="R234" i="22" s="1"/>
  <c r="N234" i="20"/>
  <c r="R234" i="20" s="1"/>
  <c r="Q57" i="2"/>
  <c r="R57" i="2" s="1"/>
  <c r="N58" i="22"/>
  <c r="N58" i="20"/>
  <c r="Q286" i="2"/>
  <c r="R286" i="2" s="1"/>
  <c r="N287" i="22"/>
  <c r="R287" i="22" s="1"/>
  <c r="N287" i="20"/>
  <c r="R287" i="20" s="1"/>
  <c r="M98" i="22"/>
  <c r="Q98" i="22" s="1"/>
  <c r="V98" i="22" s="1"/>
  <c r="M98" i="20"/>
  <c r="M259" i="22"/>
  <c r="M259" i="20"/>
  <c r="M56" i="4"/>
  <c r="Q56" i="4" s="1"/>
  <c r="V56" i="4" s="1"/>
  <c r="J39" i="11" s="1"/>
  <c r="M56" i="22"/>
  <c r="M56" i="20"/>
  <c r="M285" i="4"/>
  <c r="Q285" i="4" s="1"/>
  <c r="V285" i="4" s="1"/>
  <c r="H48" i="19" s="1"/>
  <c r="N48" i="19" s="1"/>
  <c r="M285" i="22"/>
  <c r="M285" i="20"/>
  <c r="M55" i="22"/>
  <c r="M55" i="20"/>
  <c r="M9" i="22"/>
  <c r="M9" i="20"/>
  <c r="M18" i="4"/>
  <c r="M18" i="22"/>
  <c r="M18" i="20"/>
  <c r="Q18" i="20" s="1"/>
  <c r="V18" i="20" s="1"/>
  <c r="M11" i="4"/>
  <c r="M11" i="22"/>
  <c r="M11" i="20"/>
  <c r="M13" i="22"/>
  <c r="M13" i="20"/>
  <c r="M215" i="22"/>
  <c r="M215" i="20"/>
  <c r="T323" i="6"/>
  <c r="Y323" i="6" s="1"/>
  <c r="L68" i="19" s="1"/>
  <c r="Q195" i="4"/>
  <c r="V195" i="4" s="1"/>
  <c r="H46" i="18" s="1"/>
  <c r="J46" i="18" s="1"/>
  <c r="M311" i="4"/>
  <c r="Q311" i="4" s="1"/>
  <c r="V311" i="4" s="1"/>
  <c r="L30" i="19" s="1"/>
  <c r="M311" i="22"/>
  <c r="M311" i="20"/>
  <c r="M119" i="4"/>
  <c r="M119" i="22"/>
  <c r="M119" i="20"/>
  <c r="Q315" i="4"/>
  <c r="V315" i="4" s="1"/>
  <c r="L34" i="19" s="1"/>
  <c r="T300" i="6"/>
  <c r="Y300" i="6" s="1"/>
  <c r="J67" i="19" s="1"/>
  <c r="T250" i="6"/>
  <c r="Y250" i="6" s="1"/>
  <c r="F61" i="19" s="1"/>
  <c r="Q253" i="22"/>
  <c r="V253" i="22" s="1"/>
  <c r="Q204" i="22"/>
  <c r="V204" i="22" s="1"/>
  <c r="Q226" i="22"/>
  <c r="V226" i="22" s="1"/>
  <c r="Q184" i="20"/>
  <c r="V184" i="20" s="1"/>
  <c r="Q113" i="22"/>
  <c r="V113" i="22" s="1"/>
  <c r="Q289" i="20"/>
  <c r="V289" i="20" s="1"/>
  <c r="Q123" i="20"/>
  <c r="V123" i="20" s="1"/>
  <c r="Q52" i="22"/>
  <c r="V52" i="22" s="1"/>
  <c r="Q14" i="20"/>
  <c r="V14" i="20" s="1"/>
  <c r="Q44" i="22"/>
  <c r="V44" i="22" s="1"/>
  <c r="Q281" i="20"/>
  <c r="V281" i="20" s="1"/>
  <c r="Q286" i="22"/>
  <c r="V286" i="22" s="1"/>
  <c r="Q35" i="20"/>
  <c r="V35" i="20" s="1"/>
  <c r="Q248" i="20"/>
  <c r="V248" i="20" s="1"/>
  <c r="S16" i="20"/>
  <c r="T16" i="20" s="1"/>
  <c r="W16" i="20"/>
  <c r="X16" i="20" s="1"/>
  <c r="Y16" i="20" s="1"/>
  <c r="Q47" i="22"/>
  <c r="V47" i="22" s="1"/>
  <c r="Q159" i="22"/>
  <c r="V159" i="22" s="1"/>
  <c r="Q228" i="20"/>
  <c r="V228" i="20" s="1"/>
  <c r="Q265" i="22"/>
  <c r="V265" i="22" s="1"/>
  <c r="Q320" i="20"/>
  <c r="V320" i="20" s="1"/>
  <c r="Q84" i="20"/>
  <c r="V84" i="20" s="1"/>
  <c r="Q314" i="22"/>
  <c r="V314" i="22" s="1"/>
  <c r="R129" i="22"/>
  <c r="Q129" i="22"/>
  <c r="V129" i="22" s="1"/>
  <c r="R181" i="22"/>
  <c r="Q181" i="22"/>
  <c r="V181" i="22" s="1"/>
  <c r="Q278" i="22"/>
  <c r="V278" i="22" s="1"/>
  <c r="Q298" i="22"/>
  <c r="V298" i="22" s="1"/>
  <c r="Q328" i="22"/>
  <c r="V328" i="22" s="1"/>
  <c r="Q280" i="20"/>
  <c r="V280" i="20" s="1"/>
  <c r="Q258" i="22"/>
  <c r="V258" i="22" s="1"/>
  <c r="Q110" i="20"/>
  <c r="V110" i="20" s="1"/>
  <c r="Q139" i="22"/>
  <c r="V139" i="22" s="1"/>
  <c r="Q262" i="20"/>
  <c r="V262" i="20" s="1"/>
  <c r="Q183" i="20"/>
  <c r="V183" i="20" s="1"/>
  <c r="Q256" i="22"/>
  <c r="V256" i="22" s="1"/>
  <c r="Q157" i="20"/>
  <c r="V157" i="20" s="1"/>
  <c r="Q51" i="22"/>
  <c r="V51" i="22" s="1"/>
  <c r="Q164" i="22"/>
  <c r="V164" i="22" s="1"/>
  <c r="Q93" i="20"/>
  <c r="V93" i="20" s="1"/>
  <c r="Q241" i="22"/>
  <c r="V241" i="22" s="1"/>
  <c r="Q274" i="20"/>
  <c r="V274" i="20" s="1"/>
  <c r="Q227" i="20"/>
  <c r="V227" i="20" s="1"/>
  <c r="Q270" i="20"/>
  <c r="V270" i="20" s="1"/>
  <c r="Q247" i="20"/>
  <c r="V247" i="20" s="1"/>
  <c r="Q124" i="20"/>
  <c r="V124" i="20" s="1"/>
  <c r="Q245" i="20"/>
  <c r="V245" i="20" s="1"/>
  <c r="Q196" i="20"/>
  <c r="V196" i="20" s="1"/>
  <c r="Q99" i="22"/>
  <c r="V99" i="22" s="1"/>
  <c r="Q28" i="20"/>
  <c r="V28" i="20" s="1"/>
  <c r="Q67" i="22"/>
  <c r="V67" i="22" s="1"/>
  <c r="Q325" i="20"/>
  <c r="V325" i="20" s="1"/>
  <c r="Q307" i="22"/>
  <c r="V307" i="22" s="1"/>
  <c r="Q60" i="20"/>
  <c r="V60" i="20" s="1"/>
  <c r="Q235" i="2"/>
  <c r="R235" i="2" s="1"/>
  <c r="N236" i="22"/>
  <c r="R236" i="22" s="1"/>
  <c r="N236" i="20"/>
  <c r="R236" i="20" s="1"/>
  <c r="Q202" i="2"/>
  <c r="R202" i="2" s="1"/>
  <c r="N203" i="22"/>
  <c r="R203" i="22" s="1"/>
  <c r="N203" i="20"/>
  <c r="R203" i="20" s="1"/>
  <c r="Q85" i="2"/>
  <c r="R85" i="2" s="1"/>
  <c r="N86" i="22"/>
  <c r="N86" i="20"/>
  <c r="Q296" i="2"/>
  <c r="R296" i="2" s="1"/>
  <c r="N297" i="22"/>
  <c r="R297" i="22" s="1"/>
  <c r="N297" i="20"/>
  <c r="R297" i="20" s="1"/>
  <c r="Q21" i="2"/>
  <c r="R21" i="2" s="1"/>
  <c r="N22" i="22"/>
  <c r="R22" i="22" s="1"/>
  <c r="N22" i="20"/>
  <c r="R22" i="20" s="1"/>
  <c r="Q28" i="2"/>
  <c r="R28" i="2" s="1"/>
  <c r="N29" i="22"/>
  <c r="N29" i="20"/>
  <c r="Q161" i="2"/>
  <c r="R161" i="2" s="1"/>
  <c r="N162" i="22"/>
  <c r="R162" i="22" s="1"/>
  <c r="N162" i="20"/>
  <c r="R162" i="20" s="1"/>
  <c r="Q86" i="2"/>
  <c r="R86" i="2" s="1"/>
  <c r="N87" i="22"/>
  <c r="N87" i="20"/>
  <c r="Q295" i="2"/>
  <c r="R295" i="2" s="1"/>
  <c r="N296" i="22"/>
  <c r="R296" i="22" s="1"/>
  <c r="N296" i="20"/>
  <c r="R296" i="20" s="1"/>
  <c r="Q113" i="2"/>
  <c r="R113" i="2" s="1"/>
  <c r="N114" i="22"/>
  <c r="R114" i="22" s="1"/>
  <c r="N114" i="20"/>
  <c r="R114" i="20" s="1"/>
  <c r="Q227" i="2"/>
  <c r="R227" i="2" s="1"/>
  <c r="N228" i="22"/>
  <c r="R228" i="22" s="1"/>
  <c r="N228" i="20"/>
  <c r="R228" i="20" s="1"/>
  <c r="Q252" i="2"/>
  <c r="R252" i="2" s="1"/>
  <c r="N253" i="22"/>
  <c r="R253" i="22" s="1"/>
  <c r="N253" i="20"/>
  <c r="R253" i="20" s="1"/>
  <c r="Q237" i="2"/>
  <c r="R237" i="2" s="1"/>
  <c r="N238" i="22"/>
  <c r="R238" i="22" s="1"/>
  <c r="N238" i="20"/>
  <c r="R238" i="20" s="1"/>
  <c r="Q36" i="2"/>
  <c r="R36" i="2" s="1"/>
  <c r="N37" i="22"/>
  <c r="N37" i="20"/>
  <c r="Q157" i="2"/>
  <c r="R157" i="2" s="1"/>
  <c r="N158" i="22"/>
  <c r="R158" i="22" s="1"/>
  <c r="N158" i="20"/>
  <c r="R158" i="20" s="1"/>
  <c r="Q185" i="2"/>
  <c r="R185" i="2" s="1"/>
  <c r="N186" i="22"/>
  <c r="N186" i="20"/>
  <c r="Q204" i="2"/>
  <c r="R204" i="2" s="1"/>
  <c r="N205" i="22"/>
  <c r="R205" i="22" s="1"/>
  <c r="N205" i="20"/>
  <c r="R205" i="20" s="1"/>
  <c r="Q172" i="2"/>
  <c r="R172" i="2" s="1"/>
  <c r="N173" i="22"/>
  <c r="R173" i="22" s="1"/>
  <c r="N173" i="20"/>
  <c r="R173" i="20" s="1"/>
  <c r="Q311" i="2"/>
  <c r="R311" i="2" s="1"/>
  <c r="N312" i="22"/>
  <c r="R312" i="22" s="1"/>
  <c r="N312" i="20"/>
  <c r="R312" i="20" s="1"/>
  <c r="Q74" i="2"/>
  <c r="R74" i="2" s="1"/>
  <c r="N75" i="22"/>
  <c r="N75" i="20"/>
  <c r="Q184" i="2"/>
  <c r="R184" i="2" s="1"/>
  <c r="N185" i="22"/>
  <c r="N185" i="20"/>
  <c r="Q53" i="2"/>
  <c r="R53" i="2" s="1"/>
  <c r="N54" i="22"/>
  <c r="N54" i="20"/>
  <c r="Q282" i="2"/>
  <c r="R282" i="2" s="1"/>
  <c r="N283" i="22"/>
  <c r="R283" i="22" s="1"/>
  <c r="N283" i="20"/>
  <c r="R283" i="20" s="1"/>
  <c r="Q22" i="2"/>
  <c r="R22" i="2" s="1"/>
  <c r="N23" i="22"/>
  <c r="R23" i="22" s="1"/>
  <c r="N23" i="20"/>
  <c r="R23" i="20" s="1"/>
  <c r="Q291" i="2"/>
  <c r="R291" i="2" s="1"/>
  <c r="N292" i="22"/>
  <c r="R292" i="22" s="1"/>
  <c r="N292" i="20"/>
  <c r="R292" i="20" s="1"/>
  <c r="Q131" i="2"/>
  <c r="R131" i="2" s="1"/>
  <c r="N132" i="22"/>
  <c r="R132" i="22" s="1"/>
  <c r="N132" i="20"/>
  <c r="R132" i="20" s="1"/>
  <c r="Q328" i="2"/>
  <c r="R328" i="2" s="1"/>
  <c r="N329" i="22"/>
  <c r="R329" i="22" s="1"/>
  <c r="N329" i="20"/>
  <c r="R329" i="20" s="1"/>
  <c r="Q314" i="2"/>
  <c r="R314" i="2" s="1"/>
  <c r="N315" i="22"/>
  <c r="R315" i="22" s="1"/>
  <c r="N315" i="20"/>
  <c r="R315" i="20" s="1"/>
  <c r="Q231" i="2"/>
  <c r="R231" i="2" s="1"/>
  <c r="N232" i="22"/>
  <c r="N232" i="20"/>
  <c r="Q10" i="2"/>
  <c r="R10" i="2" s="1"/>
  <c r="N11" i="22"/>
  <c r="N11" i="20"/>
  <c r="Q217" i="2"/>
  <c r="R217" i="2" s="1"/>
  <c r="N218" i="22"/>
  <c r="R218" i="22" s="1"/>
  <c r="N218" i="20"/>
  <c r="R218" i="20" s="1"/>
  <c r="Q51" i="2"/>
  <c r="R51" i="2" s="1"/>
  <c r="N52" i="22"/>
  <c r="R52" i="22" s="1"/>
  <c r="N52" i="20"/>
  <c r="R52" i="20" s="1"/>
  <c r="Q321" i="2"/>
  <c r="R321" i="2" s="1"/>
  <c r="N322" i="22"/>
  <c r="R322" i="22" s="1"/>
  <c r="N322" i="20"/>
  <c r="R322" i="20" s="1"/>
  <c r="Q240" i="2"/>
  <c r="R240" i="2" s="1"/>
  <c r="N241" i="22"/>
  <c r="R241" i="22" s="1"/>
  <c r="N241" i="20"/>
  <c r="R241" i="20" s="1"/>
  <c r="Q94" i="2"/>
  <c r="R94" i="2" s="1"/>
  <c r="N95" i="22"/>
  <c r="R95" i="22" s="1"/>
  <c r="N95" i="20"/>
  <c r="R95" i="20" s="1"/>
  <c r="Q139" i="2"/>
  <c r="R139" i="2" s="1"/>
  <c r="N140" i="22"/>
  <c r="R140" i="22" s="1"/>
  <c r="N140" i="20"/>
  <c r="R140" i="20" s="1"/>
  <c r="Q158" i="2"/>
  <c r="R158" i="2" s="1"/>
  <c r="N159" i="22"/>
  <c r="R159" i="22" s="1"/>
  <c r="N159" i="20"/>
  <c r="R159" i="20" s="1"/>
  <c r="Q223" i="2"/>
  <c r="R223" i="2" s="1"/>
  <c r="N224" i="22"/>
  <c r="N224" i="20"/>
  <c r="Q248" i="2"/>
  <c r="R248" i="2" s="1"/>
  <c r="N249" i="22"/>
  <c r="R249" i="22" s="1"/>
  <c r="N249" i="20"/>
  <c r="R249" i="20" s="1"/>
  <c r="Q182" i="2"/>
  <c r="R182" i="2" s="1"/>
  <c r="N183" i="22"/>
  <c r="R183" i="22" s="1"/>
  <c r="N183" i="20"/>
  <c r="R183" i="20" s="1"/>
  <c r="Q183" i="2"/>
  <c r="R183" i="2" s="1"/>
  <c r="N184" i="22"/>
  <c r="R184" i="22" s="1"/>
  <c r="N184" i="20"/>
  <c r="R184" i="20" s="1"/>
  <c r="Q280" i="2"/>
  <c r="R280" i="2" s="1"/>
  <c r="N281" i="22"/>
  <c r="R281" i="22" s="1"/>
  <c r="N281" i="20"/>
  <c r="R281" i="20" s="1"/>
  <c r="Q69" i="2"/>
  <c r="R69" i="2" s="1"/>
  <c r="N70" i="22"/>
  <c r="N70" i="20"/>
  <c r="Q72" i="2"/>
  <c r="R72" i="2" s="1"/>
  <c r="N73" i="22"/>
  <c r="N73" i="20"/>
  <c r="Q322" i="2"/>
  <c r="R322" i="2" s="1"/>
  <c r="N323" i="22"/>
  <c r="R323" i="22" s="1"/>
  <c r="N323" i="20"/>
  <c r="R323" i="20" s="1"/>
  <c r="Q187" i="2"/>
  <c r="R187" i="2" s="1"/>
  <c r="N188" i="22"/>
  <c r="R188" i="22" s="1"/>
  <c r="N188" i="20"/>
  <c r="R188" i="20" s="1"/>
  <c r="Q98" i="2"/>
  <c r="R98" i="2" s="1"/>
  <c r="N99" i="22"/>
  <c r="R99" i="22" s="1"/>
  <c r="N99" i="20"/>
  <c r="R99" i="20" s="1"/>
  <c r="M143" i="4"/>
  <c r="Q143" i="4" s="1"/>
  <c r="V143" i="4" s="1"/>
  <c r="F38" i="11" s="1"/>
  <c r="M143" i="22"/>
  <c r="M143" i="20"/>
  <c r="M39" i="4"/>
  <c r="Q39" i="4" s="1"/>
  <c r="V39" i="4" s="1"/>
  <c r="H44" i="11" s="1"/>
  <c r="M39" i="22"/>
  <c r="M39" i="20"/>
  <c r="Q308" i="4"/>
  <c r="V308" i="4" s="1"/>
  <c r="J49" i="19" s="1"/>
  <c r="N49" i="19" s="1"/>
  <c r="N309" i="6"/>
  <c r="T309" i="6" s="1"/>
  <c r="Y309" i="6" s="1"/>
  <c r="J76" i="19" s="1"/>
  <c r="N76" i="19" s="1"/>
  <c r="M309" i="22"/>
  <c r="M309" i="20"/>
  <c r="N326" i="6"/>
  <c r="T326" i="6" s="1"/>
  <c r="Y326" i="6" s="1"/>
  <c r="L71" i="19" s="1"/>
  <c r="M326" i="22"/>
  <c r="M326" i="20"/>
  <c r="N31" i="6"/>
  <c r="M31" i="22"/>
  <c r="M31" i="20"/>
  <c r="Q61" i="4"/>
  <c r="V61" i="4" s="1"/>
  <c r="J44" i="11" s="1"/>
  <c r="N88" i="6"/>
  <c r="T88" i="6" s="1"/>
  <c r="Y88" i="6" s="1"/>
  <c r="B75" i="18" s="1"/>
  <c r="M88" i="22"/>
  <c r="M88" i="20"/>
  <c r="M185" i="4"/>
  <c r="Q185" i="4" s="1"/>
  <c r="V185" i="4" s="1"/>
  <c r="H36" i="18" s="1"/>
  <c r="M185" i="22"/>
  <c r="M185" i="20"/>
  <c r="M277" i="4"/>
  <c r="Q277" i="4" s="1"/>
  <c r="V277" i="4" s="1"/>
  <c r="H40" i="19" s="1"/>
  <c r="N40" i="19" s="1"/>
  <c r="M277" i="22"/>
  <c r="M277" i="20"/>
  <c r="M89" i="4"/>
  <c r="Q89" i="4" s="1"/>
  <c r="V89" i="4" s="1"/>
  <c r="B50" i="18" s="1"/>
  <c r="M89" i="22"/>
  <c r="Q89" i="22" s="1"/>
  <c r="V89" i="22" s="1"/>
  <c r="M89" i="20"/>
  <c r="M83" i="4"/>
  <c r="Q83" i="4" s="1"/>
  <c r="V83" i="4" s="1"/>
  <c r="B44" i="18" s="1"/>
  <c r="M83" i="22"/>
  <c r="M83" i="20"/>
  <c r="M177" i="4"/>
  <c r="Q177" i="4" s="1"/>
  <c r="V177" i="4" s="1"/>
  <c r="F50" i="18" s="1"/>
  <c r="M177" i="22"/>
  <c r="M177" i="20"/>
  <c r="M71" i="4"/>
  <c r="Q71" i="4" s="1"/>
  <c r="V71" i="4" s="1"/>
  <c r="B32" i="18" s="1"/>
  <c r="J32" i="18" s="1"/>
  <c r="M71" i="22"/>
  <c r="M71" i="20"/>
  <c r="M74" i="4"/>
  <c r="Q74" i="4" s="1"/>
  <c r="V74" i="4" s="1"/>
  <c r="B35" i="18" s="1"/>
  <c r="M74" i="22"/>
  <c r="M74" i="20"/>
  <c r="M168" i="4"/>
  <c r="Q168" i="4" s="1"/>
  <c r="V168" i="4" s="1"/>
  <c r="F41" i="18" s="1"/>
  <c r="M168" i="22"/>
  <c r="M168" i="20"/>
  <c r="N294" i="6"/>
  <c r="M294" i="22"/>
  <c r="M294" i="20"/>
  <c r="Q137" i="4"/>
  <c r="V137" i="4" s="1"/>
  <c r="F32" i="11" s="1"/>
  <c r="Q188" i="20"/>
  <c r="V188" i="20" s="1"/>
  <c r="Q162" i="20"/>
  <c r="V162" i="20" s="1"/>
  <c r="Q184" i="22"/>
  <c r="V184" i="22" s="1"/>
  <c r="Q235" i="20"/>
  <c r="V235" i="20" s="1"/>
  <c r="Q289" i="22"/>
  <c r="V289" i="22" s="1"/>
  <c r="Q123" i="22"/>
  <c r="V123" i="22" s="1"/>
  <c r="Q85" i="20"/>
  <c r="V85" i="20" s="1"/>
  <c r="Q14" i="22"/>
  <c r="V14" i="22" s="1"/>
  <c r="Q304" i="20"/>
  <c r="V304" i="20" s="1"/>
  <c r="Q44" i="4"/>
  <c r="V44" i="4" s="1"/>
  <c r="H49" i="11" s="1"/>
  <c r="Q281" i="22"/>
  <c r="V281" i="22" s="1"/>
  <c r="Q237" i="20"/>
  <c r="V237" i="20" s="1"/>
  <c r="Q35" i="22"/>
  <c r="V35" i="22" s="1"/>
  <c r="Q22" i="4"/>
  <c r="V22" i="4" s="1"/>
  <c r="B49" i="11" s="1"/>
  <c r="Q248" i="22"/>
  <c r="V248" i="22" s="1"/>
  <c r="Q165" i="20"/>
  <c r="V165" i="20" s="1"/>
  <c r="Q228" i="22"/>
  <c r="V228" i="22" s="1"/>
  <c r="Q132" i="20"/>
  <c r="V132" i="20" s="1"/>
  <c r="Q65" i="20"/>
  <c r="V65" i="20" s="1"/>
  <c r="Q320" i="22"/>
  <c r="V320" i="22" s="1"/>
  <c r="Q84" i="22"/>
  <c r="V84" i="22" s="1"/>
  <c r="Q128" i="20"/>
  <c r="V128" i="20" s="1"/>
  <c r="R128" i="20"/>
  <c r="Q213" i="20"/>
  <c r="V213" i="20" s="1"/>
  <c r="Q313" i="20"/>
  <c r="V313" i="20" s="1"/>
  <c r="Q69" i="20"/>
  <c r="V69" i="20" s="1"/>
  <c r="R69" i="20"/>
  <c r="Q211" i="20"/>
  <c r="V211" i="20" s="1"/>
  <c r="Q210" i="20"/>
  <c r="V210" i="20" s="1"/>
  <c r="Q280" i="22"/>
  <c r="V280" i="22" s="1"/>
  <c r="Q137" i="20"/>
  <c r="V137" i="20" s="1"/>
  <c r="Q154" i="20"/>
  <c r="V154" i="20" s="1"/>
  <c r="Q262" i="22"/>
  <c r="V262" i="22" s="1"/>
  <c r="Q183" i="22"/>
  <c r="V183" i="22" s="1"/>
  <c r="Q203" i="20"/>
  <c r="V203" i="20" s="1"/>
  <c r="Q157" i="22"/>
  <c r="V157" i="22" s="1"/>
  <c r="Q140" i="20"/>
  <c r="V140" i="20" s="1"/>
  <c r="T217" i="6"/>
  <c r="Y217" i="6" s="1"/>
  <c r="B72" i="19" s="1"/>
  <c r="S3" i="22"/>
  <c r="T3" i="22" s="1"/>
  <c r="W3" i="22"/>
  <c r="X3" i="22" s="1"/>
  <c r="Y3" i="22" s="1"/>
  <c r="Q250" i="20"/>
  <c r="V250" i="20" s="1"/>
  <c r="Q93" i="22"/>
  <c r="V93" i="22" s="1"/>
  <c r="Q274" i="22"/>
  <c r="V274" i="22" s="1"/>
  <c r="Q227" i="22"/>
  <c r="V227" i="22" s="1"/>
  <c r="Q270" i="22"/>
  <c r="V270" i="22" s="1"/>
  <c r="Q247" i="22"/>
  <c r="V247" i="22" s="1"/>
  <c r="Q124" i="22"/>
  <c r="V124" i="22" s="1"/>
  <c r="Q245" i="22"/>
  <c r="V245" i="22" s="1"/>
  <c r="Q196" i="22"/>
  <c r="V196" i="22" s="1"/>
  <c r="Q122" i="20"/>
  <c r="V122" i="20" s="1"/>
  <c r="R122" i="20"/>
  <c r="Q28" i="22"/>
  <c r="V28" i="22" s="1"/>
  <c r="Q59" i="20"/>
  <c r="V59" i="20" s="1"/>
  <c r="Q325" i="22"/>
  <c r="V325" i="22" s="1"/>
  <c r="Q305" i="20"/>
  <c r="V305" i="20" s="1"/>
  <c r="Q60" i="22"/>
  <c r="V60" i="22" s="1"/>
  <c r="T9" i="6"/>
  <c r="Y9" i="6" s="1"/>
  <c r="B62" i="11" s="1"/>
  <c r="W3" i="4"/>
  <c r="C30" i="11" s="1"/>
  <c r="Q298" i="2"/>
  <c r="R298" i="2" s="1"/>
  <c r="N299" i="22"/>
  <c r="R299" i="22" s="1"/>
  <c r="N299" i="20"/>
  <c r="R299" i="20" s="1"/>
  <c r="Q37" i="2"/>
  <c r="R37" i="2" s="1"/>
  <c r="N38" i="22"/>
  <c r="N38" i="20"/>
  <c r="Q310" i="2"/>
  <c r="R310" i="2" s="1"/>
  <c r="N311" i="22"/>
  <c r="N311" i="20"/>
  <c r="Q138" i="2"/>
  <c r="R138" i="2" s="1"/>
  <c r="N139" i="22"/>
  <c r="R139" i="22" s="1"/>
  <c r="N139" i="20"/>
  <c r="R139" i="20" s="1"/>
  <c r="Q327" i="2"/>
  <c r="R327" i="2" s="1"/>
  <c r="N328" i="22"/>
  <c r="R328" i="22" s="1"/>
  <c r="N328" i="20"/>
  <c r="R328" i="20" s="1"/>
  <c r="Q6" i="2"/>
  <c r="R6" i="2" s="1"/>
  <c r="N7" i="22"/>
  <c r="R7" i="22" s="1"/>
  <c r="N7" i="20"/>
  <c r="R7" i="20" s="1"/>
  <c r="Q288" i="2"/>
  <c r="R288" i="2" s="1"/>
  <c r="N289" i="22"/>
  <c r="R289" i="22" s="1"/>
  <c r="N289" i="20"/>
  <c r="R289" i="20" s="1"/>
  <c r="Q218" i="2"/>
  <c r="R218" i="2" s="1"/>
  <c r="N219" i="22"/>
  <c r="R219" i="22" s="1"/>
  <c r="N219" i="20"/>
  <c r="R219" i="20" s="1"/>
  <c r="Q165" i="2"/>
  <c r="R165" i="2" s="1"/>
  <c r="N166" i="22"/>
  <c r="R166" i="22" s="1"/>
  <c r="N166" i="20"/>
  <c r="R166" i="20" s="1"/>
  <c r="Q270" i="2"/>
  <c r="R270" i="2" s="1"/>
  <c r="N271" i="22"/>
  <c r="R271" i="22" s="1"/>
  <c r="N271" i="20"/>
  <c r="R271" i="20" s="1"/>
  <c r="Q16" i="2"/>
  <c r="R16" i="2" s="1"/>
  <c r="N17" i="22"/>
  <c r="N17" i="20"/>
  <c r="Q101" i="2"/>
  <c r="R101" i="2" s="1"/>
  <c r="N102" i="22"/>
  <c r="R102" i="22" s="1"/>
  <c r="N102" i="20"/>
  <c r="R102" i="20" s="1"/>
  <c r="Q112" i="2"/>
  <c r="R112" i="2" s="1"/>
  <c r="N113" i="22"/>
  <c r="R113" i="22" s="1"/>
  <c r="N113" i="20"/>
  <c r="R113" i="20" s="1"/>
  <c r="Q58" i="2"/>
  <c r="R58" i="2" s="1"/>
  <c r="N59" i="22"/>
  <c r="R59" i="22" s="1"/>
  <c r="N59" i="20"/>
  <c r="R59" i="20" s="1"/>
  <c r="Q142" i="2"/>
  <c r="R142" i="2" s="1"/>
  <c r="N143" i="22"/>
  <c r="N143" i="20"/>
  <c r="Q307" i="2"/>
  <c r="R307" i="2" s="1"/>
  <c r="N308" i="22"/>
  <c r="R308" i="22" s="1"/>
  <c r="N308" i="20"/>
  <c r="R308" i="20" s="1"/>
  <c r="Q279" i="2"/>
  <c r="R279" i="2" s="1"/>
  <c r="N280" i="22"/>
  <c r="R280" i="22" s="1"/>
  <c r="N280" i="20"/>
  <c r="R280" i="20" s="1"/>
  <c r="Q244" i="2"/>
  <c r="R244" i="2" s="1"/>
  <c r="N245" i="22"/>
  <c r="R245" i="22" s="1"/>
  <c r="N245" i="20"/>
  <c r="R245" i="20" s="1"/>
  <c r="Q226" i="2"/>
  <c r="R226" i="2" s="1"/>
  <c r="N227" i="22"/>
  <c r="R227" i="22" s="1"/>
  <c r="N227" i="20"/>
  <c r="R227" i="20" s="1"/>
  <c r="Q140" i="2"/>
  <c r="R140" i="2" s="1"/>
  <c r="N141" i="22"/>
  <c r="R141" i="22" s="1"/>
  <c r="N141" i="20"/>
  <c r="R141" i="20" s="1"/>
  <c r="Q124" i="2"/>
  <c r="R124" i="2" s="1"/>
  <c r="N125" i="22"/>
  <c r="R125" i="22" s="1"/>
  <c r="N125" i="20"/>
  <c r="R125" i="20" s="1"/>
  <c r="Q141" i="2"/>
  <c r="R141" i="2" s="1"/>
  <c r="N142" i="22"/>
  <c r="R142" i="22" s="1"/>
  <c r="N142" i="20"/>
  <c r="R142" i="20" s="1"/>
  <c r="Q276" i="2"/>
  <c r="R276" i="2" s="1"/>
  <c r="N277" i="22"/>
  <c r="N277" i="20"/>
  <c r="Q168" i="2"/>
  <c r="R168" i="2" s="1"/>
  <c r="N169" i="22"/>
  <c r="N169" i="20"/>
  <c r="Q99" i="2"/>
  <c r="R99" i="2" s="1"/>
  <c r="N100" i="22"/>
  <c r="N100" i="20"/>
  <c r="Q66" i="2"/>
  <c r="R66" i="2" s="1"/>
  <c r="N67" i="22"/>
  <c r="R67" i="22" s="1"/>
  <c r="N67" i="20"/>
  <c r="R67" i="20" s="1"/>
  <c r="Q254" i="2"/>
  <c r="R254" i="2" s="1"/>
  <c r="N255" i="22"/>
  <c r="R255" i="22" s="1"/>
  <c r="N255" i="20"/>
  <c r="R255" i="20" s="1"/>
  <c r="Q210" i="2"/>
  <c r="R210" i="2" s="1"/>
  <c r="N211" i="22"/>
  <c r="R211" i="22" s="1"/>
  <c r="N211" i="20"/>
  <c r="R211" i="20" s="1"/>
  <c r="Q181" i="2"/>
  <c r="R181" i="2" s="1"/>
  <c r="N182" i="22"/>
  <c r="R182" i="22" s="1"/>
  <c r="N182" i="20"/>
  <c r="R182" i="20" s="1"/>
  <c r="Q241" i="2"/>
  <c r="R241" i="2" s="1"/>
  <c r="N242" i="22"/>
  <c r="R242" i="22" s="1"/>
  <c r="N242" i="20"/>
  <c r="R242" i="20" s="1"/>
  <c r="Q97" i="2"/>
  <c r="R97" i="2" s="1"/>
  <c r="N98" i="22"/>
  <c r="N98" i="20"/>
  <c r="Q320" i="2"/>
  <c r="R320" i="2" s="1"/>
  <c r="N321" i="22"/>
  <c r="R321" i="22" s="1"/>
  <c r="N321" i="20"/>
  <c r="R321" i="20" s="1"/>
  <c r="Q300" i="2"/>
  <c r="R300" i="2" s="1"/>
  <c r="N301" i="22"/>
  <c r="N301" i="20"/>
  <c r="Q114" i="2"/>
  <c r="R114" i="2" s="1"/>
  <c r="N115" i="22"/>
  <c r="R115" i="22" s="1"/>
  <c r="N115" i="20"/>
  <c r="R115" i="20" s="1"/>
  <c r="Q313" i="2"/>
  <c r="R313" i="2" s="1"/>
  <c r="N314" i="22"/>
  <c r="R314" i="22" s="1"/>
  <c r="N314" i="20"/>
  <c r="R314" i="20" s="1"/>
  <c r="Q120" i="2"/>
  <c r="R120" i="2" s="1"/>
  <c r="N121" i="22"/>
  <c r="R121" i="22" s="1"/>
  <c r="N121" i="20"/>
  <c r="R121" i="20" s="1"/>
  <c r="Q24" i="2"/>
  <c r="R24" i="2" s="1"/>
  <c r="N25" i="22"/>
  <c r="N25" i="20"/>
  <c r="Q146" i="2"/>
  <c r="R146" i="2" s="1"/>
  <c r="N147" i="22"/>
  <c r="R147" i="22" s="1"/>
  <c r="N147" i="20"/>
  <c r="R147" i="20" s="1"/>
  <c r="M105" i="4"/>
  <c r="Q105" i="4" s="1"/>
  <c r="V105" i="4" s="1"/>
  <c r="D44" i="11" s="1"/>
  <c r="M105" i="22"/>
  <c r="M105" i="20"/>
  <c r="M108" i="4"/>
  <c r="Q108" i="4" s="1"/>
  <c r="V108" i="4" s="1"/>
  <c r="D47" i="11" s="1"/>
  <c r="M108" i="22"/>
  <c r="M108" i="20"/>
  <c r="M152" i="4"/>
  <c r="Q152" i="4" s="1"/>
  <c r="V152" i="4" s="1"/>
  <c r="F47" i="11" s="1"/>
  <c r="M152" i="22"/>
  <c r="M152" i="20"/>
  <c r="M17" i="4"/>
  <c r="Q17" i="4" s="1"/>
  <c r="V17" i="4" s="1"/>
  <c r="B44" i="11" s="1"/>
  <c r="M17" i="22"/>
  <c r="M17" i="20"/>
  <c r="T28" i="6"/>
  <c r="Y28" i="6" s="1"/>
  <c r="H59" i="11" s="1"/>
  <c r="M91" i="4"/>
  <c r="Q91" i="4" s="1"/>
  <c r="V91" i="4" s="1"/>
  <c r="D30" i="11" s="1"/>
  <c r="M91" i="22"/>
  <c r="M91" i="20"/>
  <c r="Q91" i="20" s="1"/>
  <c r="V91" i="20" s="1"/>
  <c r="M50" i="4"/>
  <c r="Q50" i="4" s="1"/>
  <c r="V50" i="4" s="1"/>
  <c r="J33" i="11" s="1"/>
  <c r="L33" i="11" s="1"/>
  <c r="M50" i="22"/>
  <c r="Q50" i="22" s="1"/>
  <c r="V50" i="22" s="1"/>
  <c r="M50" i="20"/>
  <c r="M40" i="4"/>
  <c r="Q40" i="4" s="1"/>
  <c r="M40" i="22"/>
  <c r="M40" i="20"/>
  <c r="N54" i="6"/>
  <c r="T54" i="6" s="1"/>
  <c r="M54" i="22"/>
  <c r="Q54" i="22" s="1"/>
  <c r="V54" i="22" s="1"/>
  <c r="M54" i="20"/>
  <c r="N135" i="6"/>
  <c r="T135" i="6" s="1"/>
  <c r="M135" i="22"/>
  <c r="M135" i="20"/>
  <c r="N29" i="6"/>
  <c r="T29" i="6" s="1"/>
  <c r="M29" i="22"/>
  <c r="M29" i="20"/>
  <c r="M284" i="4"/>
  <c r="Q284" i="4" s="1"/>
  <c r="V284" i="4" s="1"/>
  <c r="H47" i="19" s="1"/>
  <c r="N47" i="19" s="1"/>
  <c r="M284" i="22"/>
  <c r="Q284" i="22" s="1"/>
  <c r="V284" i="22" s="1"/>
  <c r="M284" i="20"/>
  <c r="T238" i="6"/>
  <c r="Y238" i="6" s="1"/>
  <c r="D71" i="19" s="1"/>
  <c r="T281" i="6"/>
  <c r="Y281" i="6" s="1"/>
  <c r="H70" i="19" s="1"/>
  <c r="Q145" i="4"/>
  <c r="V145" i="4" s="1"/>
  <c r="F40" i="11" s="1"/>
  <c r="T234" i="6"/>
  <c r="Y234" i="6" s="1"/>
  <c r="D67" i="19" s="1"/>
  <c r="M161" i="4"/>
  <c r="Q161" i="4" s="1"/>
  <c r="V161" i="4" s="1"/>
  <c r="F34" i="18" s="1"/>
  <c r="M161" i="22"/>
  <c r="Q161" i="22" s="1"/>
  <c r="V161" i="22" s="1"/>
  <c r="M161" i="20"/>
  <c r="N268" i="6"/>
  <c r="T268" i="6" s="1"/>
  <c r="Y268" i="6" s="1"/>
  <c r="H57" i="19" s="1"/>
  <c r="M268" i="22"/>
  <c r="M268" i="20"/>
  <c r="M252" i="4"/>
  <c r="Q252" i="4" s="1"/>
  <c r="V252" i="4" s="1"/>
  <c r="F37" i="19" s="1"/>
  <c r="M252" i="22"/>
  <c r="M252" i="20"/>
  <c r="Q237" i="4"/>
  <c r="V237" i="4" s="1"/>
  <c r="D44" i="19" s="1"/>
  <c r="T42" i="6"/>
  <c r="Y42" i="6" s="1"/>
  <c r="H73" i="11" s="1"/>
  <c r="T203" i="6"/>
  <c r="Y203" i="6" s="1"/>
  <c r="B58" i="19" s="1"/>
  <c r="S16" i="22"/>
  <c r="T16" i="22" s="1"/>
  <c r="W16" i="22"/>
  <c r="X16" i="22" s="1"/>
  <c r="Y16" i="22" s="1"/>
  <c r="Q162" i="22"/>
  <c r="V162" i="22" s="1"/>
  <c r="Q182" i="20"/>
  <c r="V182" i="20" s="1"/>
  <c r="Q235" i="22"/>
  <c r="V235" i="22" s="1"/>
  <c r="Q316" i="20"/>
  <c r="V316" i="20" s="1"/>
  <c r="Q321" i="20"/>
  <c r="V321" i="20" s="1"/>
  <c r="Q303" i="20"/>
  <c r="V303" i="20" s="1"/>
  <c r="Q14" i="4"/>
  <c r="V14" i="4" s="1"/>
  <c r="B41" i="11" s="1"/>
  <c r="Q304" i="22"/>
  <c r="V304" i="22" s="1"/>
  <c r="Q145" i="20"/>
  <c r="V145" i="20" s="1"/>
  <c r="Q237" i="22"/>
  <c r="V237" i="22" s="1"/>
  <c r="Q283" i="20"/>
  <c r="V283" i="20" s="1"/>
  <c r="Q165" i="22"/>
  <c r="V165" i="22" s="1"/>
  <c r="Q300" i="20"/>
  <c r="V300" i="20" s="1"/>
  <c r="Q65" i="22"/>
  <c r="V65" i="22" s="1"/>
  <c r="Q128" i="22"/>
  <c r="V128" i="22" s="1"/>
  <c r="R128" i="22"/>
  <c r="Q213" i="22"/>
  <c r="V213" i="22" s="1"/>
  <c r="Q313" i="22"/>
  <c r="V313" i="22" s="1"/>
  <c r="R313" i="22"/>
  <c r="Q211" i="22"/>
  <c r="V211" i="22" s="1"/>
  <c r="Q210" i="22"/>
  <c r="V210" i="22" s="1"/>
  <c r="Q216" i="20"/>
  <c r="V216" i="20" s="1"/>
  <c r="R111" i="20"/>
  <c r="Q111" i="20"/>
  <c r="V111" i="20" s="1"/>
  <c r="Q154" i="22"/>
  <c r="V154" i="22" s="1"/>
  <c r="Q220" i="20"/>
  <c r="V220" i="20" s="1"/>
  <c r="Q203" i="22"/>
  <c r="V203" i="22" s="1"/>
  <c r="Q158" i="20"/>
  <c r="V158" i="20" s="1"/>
  <c r="Q140" i="22"/>
  <c r="V140" i="22" s="1"/>
  <c r="Q250" i="22"/>
  <c r="V250" i="22" s="1"/>
  <c r="Q282" i="20"/>
  <c r="V282" i="20" s="1"/>
  <c r="Q264" i="20"/>
  <c r="V264" i="20" s="1"/>
  <c r="Q198" i="20"/>
  <c r="V198" i="20" s="1"/>
  <c r="Q172" i="20"/>
  <c r="V172" i="20" s="1"/>
  <c r="R172" i="20"/>
  <c r="Q192" i="20"/>
  <c r="V192" i="20" s="1"/>
  <c r="R290" i="20"/>
  <c r="Q290" i="20"/>
  <c r="V290" i="20" s="1"/>
  <c r="Q197" i="20"/>
  <c r="V197" i="20" s="1"/>
  <c r="Q190" i="20"/>
  <c r="V190" i="20" s="1"/>
  <c r="Q122" i="22"/>
  <c r="V122" i="22" s="1"/>
  <c r="Q324" i="20"/>
  <c r="V324" i="20" s="1"/>
  <c r="Q59" i="22"/>
  <c r="V59" i="22" s="1"/>
  <c r="Q155" i="20"/>
  <c r="V155" i="20" s="1"/>
  <c r="Q305" i="22"/>
  <c r="V305" i="22" s="1"/>
  <c r="Q306" i="20"/>
  <c r="V306" i="20" s="1"/>
  <c r="Q330" i="20"/>
  <c r="V330" i="20" s="1"/>
  <c r="J38" i="18"/>
  <c r="J30" i="18"/>
  <c r="N89" i="6"/>
  <c r="T89" i="6" s="1"/>
  <c r="Y89" i="6" s="1"/>
  <c r="B76" i="18" s="1"/>
  <c r="N87" i="6"/>
  <c r="T87" i="6" s="1"/>
  <c r="Y87" i="6" s="1"/>
  <c r="B74" i="18" s="1"/>
  <c r="J74" i="18" s="1"/>
  <c r="N62" i="6"/>
  <c r="T62" i="6" s="1"/>
  <c r="M231" i="4"/>
  <c r="Q231" i="4" s="1"/>
  <c r="V231" i="4" s="1"/>
  <c r="D38" i="19" s="1"/>
  <c r="O142" i="6"/>
  <c r="U142" i="6" s="1"/>
  <c r="V142" i="6" s="1"/>
  <c r="W142" i="6" s="1"/>
  <c r="N185" i="6"/>
  <c r="T185" i="6" s="1"/>
  <c r="Y185" i="6" s="1"/>
  <c r="H62" i="18" s="1"/>
  <c r="N40" i="6"/>
  <c r="T40" i="6" s="1"/>
  <c r="Y40" i="6" s="1"/>
  <c r="H71" i="11" s="1"/>
  <c r="M54" i="4"/>
  <c r="Q54" i="4" s="1"/>
  <c r="V54" i="4" s="1"/>
  <c r="J37" i="11" s="1"/>
  <c r="M206" i="4"/>
  <c r="Q206" i="4" s="1"/>
  <c r="V206" i="4" s="1"/>
  <c r="B35" i="19" s="1"/>
  <c r="O115" i="6"/>
  <c r="U115" i="6" s="1"/>
  <c r="V115" i="6" s="1"/>
  <c r="W115" i="6" s="1"/>
  <c r="N193" i="6"/>
  <c r="T193" i="6" s="1"/>
  <c r="Y193" i="6" s="1"/>
  <c r="H70" i="18" s="1"/>
  <c r="M29" i="4"/>
  <c r="Q29" i="4" s="1"/>
  <c r="V29" i="4" s="1"/>
  <c r="H34" i="11" s="1"/>
  <c r="L34" i="11" s="1"/>
  <c r="M268" i="4"/>
  <c r="N50" i="6"/>
  <c r="T50" i="6" s="1"/>
  <c r="N91" i="6"/>
  <c r="N37" i="6"/>
  <c r="N80" i="6"/>
  <c r="M135" i="4"/>
  <c r="Q135" i="4" s="1"/>
  <c r="V135" i="4" s="1"/>
  <c r="F30" i="11" s="1"/>
  <c r="M118" i="4"/>
  <c r="N161" i="6"/>
  <c r="T161" i="6" s="1"/>
  <c r="Y161" i="6" s="1"/>
  <c r="F60" i="18" s="1"/>
  <c r="N72" i="6"/>
  <c r="T72" i="6" s="1"/>
  <c r="Y72" i="6" s="1"/>
  <c r="B59" i="18" s="1"/>
  <c r="M5" i="4"/>
  <c r="N224" i="6"/>
  <c r="M106" i="4"/>
  <c r="N115" i="4"/>
  <c r="R115" i="4" s="1"/>
  <c r="W115" i="4" s="1"/>
  <c r="M302" i="4"/>
  <c r="N8" i="6"/>
  <c r="N177" i="6"/>
  <c r="N252" i="6"/>
  <c r="T252" i="6" s="1"/>
  <c r="Y252" i="6" s="1"/>
  <c r="F63" i="19" s="1"/>
  <c r="M75" i="4"/>
  <c r="Q75" i="4" s="1"/>
  <c r="V75" i="4" s="1"/>
  <c r="B36" i="18" s="1"/>
  <c r="M10" i="4"/>
  <c r="M92" i="4"/>
  <c r="N194" i="6"/>
  <c r="N182" i="4"/>
  <c r="N58" i="6"/>
  <c r="M100" i="4"/>
  <c r="Q100" i="4" s="1"/>
  <c r="V100" i="4" s="1"/>
  <c r="D39" i="11" s="1"/>
  <c r="M319" i="4"/>
  <c r="Q319" i="4" s="1"/>
  <c r="V319" i="4" s="1"/>
  <c r="L38" i="19" s="1"/>
  <c r="N311" i="6"/>
  <c r="N327" i="6"/>
  <c r="T327" i="6" s="1"/>
  <c r="Y327" i="6" s="1"/>
  <c r="L72" i="19" s="1"/>
  <c r="O227" i="6"/>
  <c r="N66" i="6"/>
  <c r="M126" i="4"/>
  <c r="Q126" i="4" s="1"/>
  <c r="V126" i="4" s="1"/>
  <c r="D43" i="18" s="1"/>
  <c r="J43" i="18" s="1"/>
  <c r="M301" i="4"/>
  <c r="O150" i="6"/>
  <c r="N247" i="4"/>
  <c r="N119" i="6"/>
  <c r="M88" i="4"/>
  <c r="N70" i="6"/>
  <c r="N169" i="6"/>
  <c r="T169" i="6" s="1"/>
  <c r="Y169" i="6" s="1"/>
  <c r="F68" i="18" s="1"/>
  <c r="J68" i="18" s="1"/>
  <c r="N176" i="6"/>
  <c r="T148" i="6"/>
  <c r="Y148" i="6" s="1"/>
  <c r="F69" i="11" s="1"/>
  <c r="M33" i="4"/>
  <c r="N224" i="4"/>
  <c r="M309" i="4"/>
  <c r="Q309" i="4" s="1"/>
  <c r="V309" i="4" s="1"/>
  <c r="J50" i="19" s="1"/>
  <c r="N50" i="19" s="1"/>
  <c r="N143" i="6"/>
  <c r="M31" i="4"/>
  <c r="N30" i="6"/>
  <c r="N214" i="6"/>
  <c r="T214" i="6" s="1"/>
  <c r="Y214" i="6" s="1"/>
  <c r="B69" i="19" s="1"/>
  <c r="N57" i="6"/>
  <c r="N151" i="6"/>
  <c r="N97" i="6"/>
  <c r="N36" i="6"/>
  <c r="N164" i="4"/>
  <c r="N104" i="6"/>
  <c r="N103" i="6"/>
  <c r="N25" i="6"/>
  <c r="N45" i="6"/>
  <c r="T45" i="6" s="1"/>
  <c r="N240" i="6"/>
  <c r="N53" i="6"/>
  <c r="T53" i="6" s="1"/>
  <c r="O229" i="6"/>
  <c r="N64" i="6"/>
  <c r="N260" i="6"/>
  <c r="N38" i="6"/>
  <c r="N96" i="6"/>
  <c r="N63" i="6"/>
  <c r="O312" i="6"/>
  <c r="O235" i="6"/>
  <c r="N152" i="6"/>
  <c r="O93" i="6"/>
  <c r="N17" i="6"/>
  <c r="N144" i="6"/>
  <c r="N18" i="6"/>
  <c r="O317" i="6"/>
  <c r="N108" i="6"/>
  <c r="N284" i="6"/>
  <c r="N21" i="6"/>
  <c r="N251" i="4"/>
  <c r="R251" i="4" s="1"/>
  <c r="O232" i="6"/>
  <c r="N285" i="6"/>
  <c r="T285" i="6" s="1"/>
  <c r="M326" i="4"/>
  <c r="M107" i="4"/>
  <c r="N12" i="6"/>
  <c r="N41" i="6"/>
  <c r="N105" i="6"/>
  <c r="O103" i="6"/>
  <c r="N232" i="4"/>
  <c r="O88" i="6"/>
  <c r="N56" i="6"/>
  <c r="N227" i="4"/>
  <c r="N274" i="4"/>
  <c r="R274" i="4" s="1"/>
  <c r="W274" i="4" s="1"/>
  <c r="N88" i="4"/>
  <c r="O291" i="6"/>
  <c r="U291" i="6" s="1"/>
  <c r="Z291" i="6" s="1"/>
  <c r="N58" i="4"/>
  <c r="N59" i="4"/>
  <c r="O272" i="6"/>
  <c r="N269" i="4"/>
  <c r="N272" i="4"/>
  <c r="O204" i="6"/>
  <c r="N106" i="4"/>
  <c r="O128" i="6"/>
  <c r="O21" i="6"/>
  <c r="O45" i="6"/>
  <c r="T19" i="6"/>
  <c r="Y19" i="6" s="1"/>
  <c r="B72" i="11" s="1"/>
  <c r="T92" i="6"/>
  <c r="Y92" i="6" s="1"/>
  <c r="D57" i="11" s="1"/>
  <c r="T100" i="6"/>
  <c r="Y100" i="6" s="1"/>
  <c r="D65" i="11" s="1"/>
  <c r="T98" i="6"/>
  <c r="Y98" i="6" s="1"/>
  <c r="D63" i="11" s="1"/>
  <c r="Z3" i="6"/>
  <c r="O241" i="6"/>
  <c r="O175" i="6"/>
  <c r="O253" i="6"/>
  <c r="O269" i="6"/>
  <c r="U269" i="6" s="1"/>
  <c r="N235" i="4"/>
  <c r="O185" i="6"/>
  <c r="O59" i="6"/>
  <c r="U59" i="6" s="1"/>
  <c r="O40" i="6"/>
  <c r="O101" i="6"/>
  <c r="U101" i="6" s="1"/>
  <c r="O230" i="6"/>
  <c r="O92" i="6"/>
  <c r="N70" i="4"/>
  <c r="N321" i="4"/>
  <c r="N11" i="4"/>
  <c r="O255" i="6"/>
  <c r="N327" i="4"/>
  <c r="O212" i="6"/>
  <c r="N69" i="4"/>
  <c r="O108" i="6"/>
  <c r="Q86" i="4"/>
  <c r="V86" i="4" s="1"/>
  <c r="B47" i="18" s="1"/>
  <c r="Q72" i="4"/>
  <c r="V72" i="4" s="1"/>
  <c r="B33" i="18" s="1"/>
  <c r="Q136" i="4"/>
  <c r="V136" i="4" s="1"/>
  <c r="F31" i="11" s="1"/>
  <c r="Q116" i="4"/>
  <c r="V116" i="4" s="1"/>
  <c r="D33" i="18" s="1"/>
  <c r="Q232" i="4"/>
  <c r="V232" i="4" s="1"/>
  <c r="D39" i="19" s="1"/>
  <c r="Q186" i="4"/>
  <c r="V186" i="4" s="1"/>
  <c r="H37" i="18" s="1"/>
  <c r="Q294" i="4"/>
  <c r="V294" i="4" s="1"/>
  <c r="J35" i="19" s="1"/>
  <c r="Q251" i="4"/>
  <c r="V251" i="4" s="1"/>
  <c r="F36" i="19" s="1"/>
  <c r="Q215" i="4"/>
  <c r="V215" i="4" s="1"/>
  <c r="B44" i="19" s="1"/>
  <c r="Q73" i="4"/>
  <c r="V73" i="4" s="1"/>
  <c r="B34" i="18" s="1"/>
  <c r="Q239" i="4"/>
  <c r="V239" i="4" s="1"/>
  <c r="D46" i="19" s="1"/>
  <c r="O155" i="6"/>
  <c r="O110" i="6"/>
  <c r="U110" i="6" s="1"/>
  <c r="Q259" i="4"/>
  <c r="V259" i="4" s="1"/>
  <c r="F44" i="19" s="1"/>
  <c r="Q160" i="4"/>
  <c r="V160" i="4" s="1"/>
  <c r="F33" i="18" s="1"/>
  <c r="Q318" i="4"/>
  <c r="V318" i="4" s="1"/>
  <c r="L37" i="19" s="1"/>
  <c r="N37" i="19" s="1"/>
  <c r="Q119" i="4"/>
  <c r="V119" i="4" s="1"/>
  <c r="D36" i="18" s="1"/>
  <c r="Q207" i="4"/>
  <c r="V207" i="4" s="1"/>
  <c r="B36" i="19" s="1"/>
  <c r="Q127" i="4"/>
  <c r="V127" i="4" s="1"/>
  <c r="D44" i="18" s="1"/>
  <c r="Q81" i="4"/>
  <c r="V81" i="4" s="1"/>
  <c r="B42" i="18" s="1"/>
  <c r="N152" i="4"/>
  <c r="N295" i="4"/>
  <c r="Q293" i="4"/>
  <c r="V293" i="4" s="1"/>
  <c r="J34" i="19" s="1"/>
  <c r="O198" i="6"/>
  <c r="N98" i="4"/>
  <c r="Q269" i="4"/>
  <c r="V269" i="4" s="1"/>
  <c r="H32" i="19" s="1"/>
  <c r="O282" i="6"/>
  <c r="O207" i="6"/>
  <c r="U207" i="6" s="1"/>
  <c r="Q98" i="4"/>
  <c r="V98" i="4" s="1"/>
  <c r="D37" i="11" s="1"/>
  <c r="Q327" i="4"/>
  <c r="V327" i="4" s="1"/>
  <c r="L46" i="19" s="1"/>
  <c r="O28" i="6"/>
  <c r="U28" i="6" s="1"/>
  <c r="Q55" i="4"/>
  <c r="V55" i="4" s="1"/>
  <c r="J38" i="11" s="1"/>
  <c r="Q48" i="4"/>
  <c r="V48" i="4" s="1"/>
  <c r="J31" i="11" s="1"/>
  <c r="Q47" i="4"/>
  <c r="V47" i="4" s="1"/>
  <c r="J30" i="11" s="1"/>
  <c r="O239" i="6"/>
  <c r="N8" i="4"/>
  <c r="N294" i="4"/>
  <c r="R294" i="4" s="1"/>
  <c r="N108" i="4"/>
  <c r="O65" i="6"/>
  <c r="U65" i="6" s="1"/>
  <c r="N101" i="4"/>
  <c r="R101" i="4" s="1"/>
  <c r="N239" i="4"/>
  <c r="R239" i="4" s="1"/>
  <c r="N292" i="4"/>
  <c r="R292" i="4" s="1"/>
  <c r="N32" i="4"/>
  <c r="R32" i="4" s="1"/>
  <c r="N196" i="4"/>
  <c r="O126" i="6"/>
  <c r="N73" i="4"/>
  <c r="O233" i="6"/>
  <c r="N220" i="4"/>
  <c r="O95" i="6"/>
  <c r="U95" i="6" s="1"/>
  <c r="O305" i="6"/>
  <c r="N189" i="4"/>
  <c r="R189" i="4" s="1"/>
  <c r="O102" i="6"/>
  <c r="U102" i="6" s="1"/>
  <c r="O313" i="6"/>
  <c r="O237" i="6"/>
  <c r="O293" i="6"/>
  <c r="O309" i="6"/>
  <c r="O109" i="6"/>
  <c r="U109" i="6" s="1"/>
  <c r="O66" i="6"/>
  <c r="O72" i="6"/>
  <c r="O129" i="6"/>
  <c r="N126" i="4"/>
  <c r="O184" i="6"/>
  <c r="N233" i="4"/>
  <c r="R233" i="4" s="1"/>
  <c r="O180" i="6"/>
  <c r="N30" i="4"/>
  <c r="O249" i="6"/>
  <c r="N95" i="4"/>
  <c r="N305" i="4"/>
  <c r="O118" i="6"/>
  <c r="N302" i="4"/>
  <c r="O199" i="6"/>
  <c r="N313" i="4"/>
  <c r="O105" i="6"/>
  <c r="N212" i="4"/>
  <c r="N83" i="4"/>
  <c r="N13" i="4"/>
  <c r="O30" i="6"/>
  <c r="N191" i="4"/>
  <c r="N237" i="4"/>
  <c r="N293" i="4"/>
  <c r="R293" i="4" s="1"/>
  <c r="N309" i="4"/>
  <c r="O11" i="6"/>
  <c r="U11" i="6" s="1"/>
  <c r="N109" i="4"/>
  <c r="R109" i="4" s="1"/>
  <c r="N66" i="4"/>
  <c r="N72" i="4"/>
  <c r="N129" i="4"/>
  <c r="R129" i="4" s="1"/>
  <c r="O321" i="6"/>
  <c r="N184" i="4"/>
  <c r="R184" i="4" s="1"/>
  <c r="O70" i="6"/>
  <c r="N180" i="4"/>
  <c r="R180" i="4" s="1"/>
  <c r="O327" i="6"/>
  <c r="O69" i="6"/>
  <c r="U69" i="6" s="1"/>
  <c r="Z69" i="6" s="1"/>
  <c r="C56" i="18" s="1"/>
  <c r="N249" i="4"/>
  <c r="R249" i="4" s="1"/>
  <c r="O248" i="6"/>
  <c r="O139" i="6"/>
  <c r="O294" i="6"/>
  <c r="O138" i="6"/>
  <c r="O194" i="6"/>
  <c r="N105" i="4"/>
  <c r="O275" i="6"/>
  <c r="O263" i="6"/>
  <c r="N138" i="4"/>
  <c r="O44" i="6"/>
  <c r="U44" i="6" s="1"/>
  <c r="O35" i="6"/>
  <c r="U35" i="6" s="1"/>
  <c r="O215" i="6"/>
  <c r="U215" i="6" s="1"/>
  <c r="N65" i="4"/>
  <c r="R65" i="4" s="1"/>
  <c r="N252" i="4"/>
  <c r="N158" i="4"/>
  <c r="R158" i="4" s="1"/>
  <c r="O209" i="6"/>
  <c r="O303" i="6"/>
  <c r="O158" i="6"/>
  <c r="N275" i="4"/>
  <c r="N263" i="4"/>
  <c r="R263" i="4" s="1"/>
  <c r="O140" i="6"/>
  <c r="O298" i="6"/>
  <c r="N44" i="4"/>
  <c r="R44" i="4" s="1"/>
  <c r="O4" i="6"/>
  <c r="U4" i="6" s="1"/>
  <c r="N35" i="4"/>
  <c r="R35" i="4" s="1"/>
  <c r="O48" i="6"/>
  <c r="U48" i="6" s="1"/>
  <c r="O148" i="6"/>
  <c r="U148" i="6" s="1"/>
  <c r="O123" i="6"/>
  <c r="N215" i="4"/>
  <c r="R215" i="4" s="1"/>
  <c r="N94" i="4"/>
  <c r="R94" i="4" s="1"/>
  <c r="O264" i="6"/>
  <c r="N193" i="4"/>
  <c r="N303" i="4"/>
  <c r="N255" i="4"/>
  <c r="O252" i="6"/>
  <c r="O62" i="6"/>
  <c r="O292" i="6"/>
  <c r="N140" i="4"/>
  <c r="N298" i="4"/>
  <c r="R298" i="4" s="1"/>
  <c r="O32" i="6"/>
  <c r="N4" i="4"/>
  <c r="O196" i="6"/>
  <c r="N48" i="4"/>
  <c r="R48" i="4" s="1"/>
  <c r="N148" i="4"/>
  <c r="N123" i="4"/>
  <c r="O73" i="6"/>
  <c r="U73" i="6" s="1"/>
  <c r="O13" i="6"/>
  <c r="U13" i="6" s="1"/>
  <c r="O220" i="6"/>
  <c r="O191" i="6"/>
  <c r="N264" i="4"/>
  <c r="R264" i="4" s="1"/>
  <c r="O189" i="6"/>
  <c r="O50" i="6"/>
  <c r="O8" i="6"/>
  <c r="O86" i="6"/>
  <c r="N139" i="4"/>
  <c r="R139" i="4" s="1"/>
  <c r="N107" i="4"/>
  <c r="N26" i="4"/>
  <c r="R26" i="4" s="1"/>
  <c r="O302" i="6"/>
  <c r="O83" i="6"/>
  <c r="U83" i="6" s="1"/>
  <c r="N199" i="4"/>
  <c r="R199" i="4" s="1"/>
  <c r="N194" i="4"/>
  <c r="N248" i="4"/>
  <c r="R248" i="4" s="1"/>
  <c r="N102" i="4"/>
  <c r="R102" i="4" s="1"/>
  <c r="O56" i="6"/>
  <c r="O49" i="6"/>
  <c r="U49" i="6" s="1"/>
  <c r="O181" i="6"/>
  <c r="N253" i="4"/>
  <c r="N179" i="4"/>
  <c r="R179" i="4" s="1"/>
  <c r="O273" i="6"/>
  <c r="N124" i="4"/>
  <c r="R124" i="4" s="1"/>
  <c r="N283" i="4"/>
  <c r="N273" i="4"/>
  <c r="O259" i="6"/>
  <c r="O311" i="6"/>
  <c r="N243" i="4"/>
  <c r="R243" i="4" s="1"/>
  <c r="O71" i="6"/>
  <c r="U71" i="6" s="1"/>
  <c r="O38" i="6"/>
  <c r="O176" i="6"/>
  <c r="O289" i="6"/>
  <c r="N75" i="4"/>
  <c r="N81" i="4"/>
  <c r="R81" i="4" s="1"/>
  <c r="O145" i="6"/>
  <c r="N256" i="4"/>
  <c r="O39" i="6"/>
  <c r="U39" i="6" s="1"/>
  <c r="O330" i="6"/>
  <c r="O107" i="6"/>
  <c r="N209" i="4"/>
  <c r="R209" i="4" s="1"/>
  <c r="N169" i="4"/>
  <c r="O328" i="6"/>
  <c r="N62" i="4"/>
  <c r="O234" i="6"/>
  <c r="O29" i="6"/>
  <c r="N53" i="4"/>
  <c r="O147" i="6"/>
  <c r="N254" i="4"/>
  <c r="R254" i="4" s="1"/>
  <c r="O120" i="6"/>
  <c r="N147" i="4"/>
  <c r="R147" i="4" s="1"/>
  <c r="O100" i="6"/>
  <c r="O91" i="6"/>
  <c r="N39" i="4"/>
  <c r="N240" i="4"/>
  <c r="N117" i="4"/>
  <c r="R117" i="4" s="1"/>
  <c r="N315" i="4"/>
  <c r="R315" i="4" s="1"/>
  <c r="O67" i="6"/>
  <c r="U67" i="6" s="1"/>
  <c r="N316" i="4"/>
  <c r="R316" i="4" s="1"/>
  <c r="N258" i="4"/>
  <c r="R258" i="4" s="1"/>
  <c r="O47" i="6"/>
  <c r="U47" i="6" s="1"/>
  <c r="O278" i="6"/>
  <c r="N104" i="4"/>
  <c r="N118" i="4"/>
  <c r="N86" i="4"/>
  <c r="R86" i="4" s="1"/>
  <c r="O171" i="6"/>
  <c r="N29" i="4"/>
  <c r="N119" i="4"/>
  <c r="N133" i="4"/>
  <c r="R133" i="4" s="1"/>
  <c r="W133" i="4" s="1"/>
  <c r="E50" i="18" s="1"/>
  <c r="O257" i="6"/>
  <c r="O258" i="6"/>
  <c r="O172" i="6"/>
  <c r="N15" i="4"/>
  <c r="N245" i="4"/>
  <c r="R245" i="4" s="1"/>
  <c r="N300" i="4"/>
  <c r="R300" i="4" s="1"/>
  <c r="N18" i="4"/>
  <c r="O318" i="6"/>
  <c r="U318" i="6" s="1"/>
  <c r="N47" i="4"/>
  <c r="R47" i="4" s="1"/>
  <c r="O290" i="6"/>
  <c r="O202" i="6"/>
  <c r="O25" i="6"/>
  <c r="N141" i="4"/>
  <c r="R141" i="4" s="1"/>
  <c r="O149" i="6"/>
  <c r="O168" i="6"/>
  <c r="U168" i="6" s="1"/>
  <c r="N171" i="4"/>
  <c r="R171" i="4" s="1"/>
  <c r="O22" i="6"/>
  <c r="U22" i="6" s="1"/>
  <c r="N242" i="4"/>
  <c r="R242" i="4" s="1"/>
  <c r="N306" i="4"/>
  <c r="R306" i="4" s="1"/>
  <c r="O322" i="6"/>
  <c r="O183" i="6"/>
  <c r="O301" i="6"/>
  <c r="N151" i="4"/>
  <c r="O323" i="6"/>
  <c r="N225" i="4"/>
  <c r="R225" i="4" s="1"/>
  <c r="N149" i="4"/>
  <c r="R149" i="4" s="1"/>
  <c r="N168" i="4"/>
  <c r="O297" i="6"/>
  <c r="N22" i="4"/>
  <c r="O296" i="6"/>
  <c r="O326" i="6"/>
  <c r="O162" i="6"/>
  <c r="N79" i="4"/>
  <c r="N20" i="4"/>
  <c r="N195" i="4"/>
  <c r="R195" i="4" s="1"/>
  <c r="O111" i="6"/>
  <c r="U111" i="6" s="1"/>
  <c r="N177" i="4"/>
  <c r="O60" i="6"/>
  <c r="U60" i="6" s="1"/>
  <c r="N301" i="4"/>
  <c r="N323" i="4"/>
  <c r="R323" i="4" s="1"/>
  <c r="N14" i="4"/>
  <c r="O94" i="6"/>
  <c r="U94" i="6" s="1"/>
  <c r="O193" i="6"/>
  <c r="N297" i="4"/>
  <c r="R297" i="4" s="1"/>
  <c r="N296" i="4"/>
  <c r="R296" i="4" s="1"/>
  <c r="N326" i="4"/>
  <c r="O26" i="6"/>
  <c r="N162" i="4"/>
  <c r="R162" i="4" s="1"/>
  <c r="N85" i="4"/>
  <c r="R85" i="4" s="1"/>
  <c r="O117" i="6"/>
  <c r="O165" i="6"/>
  <c r="O208" i="6"/>
  <c r="O97" i="6"/>
  <c r="N208" i="4"/>
  <c r="R208" i="4" s="1"/>
  <c r="O114" i="6"/>
  <c r="O167" i="6"/>
  <c r="O53" i="6"/>
  <c r="N78" i="4"/>
  <c r="R78" i="4" s="1"/>
  <c r="N329" i="4"/>
  <c r="N55" i="4"/>
  <c r="R55" i="4" s="1"/>
  <c r="O157" i="6"/>
  <c r="O135" i="6"/>
  <c r="N250" i="4"/>
  <c r="R250" i="4" s="1"/>
  <c r="N127" i="4"/>
  <c r="R127" i="4" s="1"/>
  <c r="N188" i="4"/>
  <c r="R188" i="4" s="1"/>
  <c r="O34" i="6"/>
  <c r="N161" i="4"/>
  <c r="N214" i="4"/>
  <c r="O319" i="6"/>
  <c r="N37" i="4"/>
  <c r="N246" i="4"/>
  <c r="O80" i="6"/>
  <c r="N113" i="4"/>
  <c r="R113" i="4" s="1"/>
  <c r="O166" i="6"/>
  <c r="N192" i="4"/>
  <c r="R192" i="4" s="1"/>
  <c r="O17" i="6"/>
  <c r="N6" i="4"/>
  <c r="N160" i="4"/>
  <c r="R160" i="4" s="1"/>
  <c r="O152" i="6"/>
  <c r="N157" i="4"/>
  <c r="R157" i="4" s="1"/>
  <c r="O295" i="6"/>
  <c r="N135" i="4"/>
  <c r="N34" i="4"/>
  <c r="R34" i="4" s="1"/>
  <c r="O98" i="6"/>
  <c r="U98" i="6" s="1"/>
  <c r="N319" i="4"/>
  <c r="N80" i="4"/>
  <c r="O81" i="6"/>
  <c r="N166" i="4"/>
  <c r="O256" i="6"/>
  <c r="N17" i="4"/>
  <c r="O75" i="6"/>
  <c r="N282" i="4"/>
  <c r="O78" i="6"/>
  <c r="O33" i="6"/>
  <c r="N230" i="4"/>
  <c r="R230" i="4" s="1"/>
  <c r="O211" i="6"/>
  <c r="O159" i="6"/>
  <c r="N198" i="4"/>
  <c r="R198" i="4" s="1"/>
  <c r="N207" i="4"/>
  <c r="R207" i="4" s="1"/>
  <c r="O286" i="6"/>
  <c r="N155" i="4"/>
  <c r="R155" i="4" s="1"/>
  <c r="N92" i="4"/>
  <c r="N110" i="4"/>
  <c r="R110" i="4" s="1"/>
  <c r="O10" i="6"/>
  <c r="O236" i="6"/>
  <c r="O82" i="6"/>
  <c r="N328" i="4"/>
  <c r="N50" i="4"/>
  <c r="O74" i="6"/>
  <c r="U74" i="6" s="1"/>
  <c r="O271" i="6"/>
  <c r="N289" i="4"/>
  <c r="R289" i="4" s="1"/>
  <c r="O163" i="6"/>
  <c r="N145" i="4"/>
  <c r="R145" i="4" s="1"/>
  <c r="O218" i="6"/>
  <c r="N211" i="4"/>
  <c r="R211" i="4" s="1"/>
  <c r="N159" i="4"/>
  <c r="R159" i="4" s="1"/>
  <c r="O144" i="6"/>
  <c r="N286" i="4"/>
  <c r="R286" i="4" s="1"/>
  <c r="O51" i="6"/>
  <c r="U51" i="6" s="1"/>
  <c r="O136" i="6"/>
  <c r="O314" i="6"/>
  <c r="O226" i="6"/>
  <c r="O23" i="6"/>
  <c r="U23" i="6" s="1"/>
  <c r="Z23" i="6" s="1"/>
  <c r="AA23" i="6" s="1"/>
  <c r="O125" i="6"/>
  <c r="N10" i="4"/>
  <c r="N236" i="4"/>
  <c r="R236" i="4" s="1"/>
  <c r="O231" i="6"/>
  <c r="N82" i="4"/>
  <c r="R82" i="4" s="1"/>
  <c r="N74" i="4"/>
  <c r="N271" i="4"/>
  <c r="R271" i="4" s="1"/>
  <c r="N163" i="4"/>
  <c r="R163" i="4" s="1"/>
  <c r="O174" i="6"/>
  <c r="N218" i="4"/>
  <c r="R218" i="4" s="1"/>
  <c r="O267" i="6"/>
  <c r="N144" i="4"/>
  <c r="N51" i="4"/>
  <c r="R51" i="4" s="1"/>
  <c r="O122" i="6"/>
  <c r="O64" i="6"/>
  <c r="O281" i="6"/>
  <c r="N136" i="4"/>
  <c r="R136" i="4" s="1"/>
  <c r="N314" i="4"/>
  <c r="R314" i="4" s="1"/>
  <c r="N226" i="4"/>
  <c r="R226" i="4" s="1"/>
  <c r="N23" i="4"/>
  <c r="R23" i="4" s="1"/>
  <c r="W23" i="4" s="1"/>
  <c r="X23" i="4" s="1"/>
  <c r="Z23" i="4" s="1"/>
  <c r="N125" i="4"/>
  <c r="R125" i="4" s="1"/>
  <c r="O221" i="6"/>
  <c r="O270" i="6"/>
  <c r="O203" i="6"/>
  <c r="N231" i="4"/>
  <c r="O54" i="6"/>
  <c r="O238" i="6"/>
  <c r="N33" i="4"/>
  <c r="N174" i="4"/>
  <c r="R174" i="4" s="1"/>
  <c r="O137" i="6"/>
  <c r="N267" i="4"/>
  <c r="R267" i="4" s="1"/>
  <c r="O210" i="6"/>
  <c r="O143" i="6"/>
  <c r="N122" i="4"/>
  <c r="R122" i="4" s="1"/>
  <c r="N64" i="4"/>
  <c r="N281" i="4"/>
  <c r="R281" i="4" s="1"/>
  <c r="O36" i="6"/>
  <c r="O280" i="6"/>
  <c r="O84" i="6"/>
  <c r="N221" i="4"/>
  <c r="R221" i="4" s="1"/>
  <c r="N270" i="4"/>
  <c r="R270" i="4" s="1"/>
  <c r="O154" i="6"/>
  <c r="O223" i="6"/>
  <c r="U223" i="6" s="1"/>
  <c r="N203" i="4"/>
  <c r="R203" i="4" s="1"/>
  <c r="O42" i="6"/>
  <c r="U42" i="6" s="1"/>
  <c r="O170" i="6"/>
  <c r="N54" i="4"/>
  <c r="O228" i="6"/>
  <c r="N238" i="4"/>
  <c r="R238" i="4" s="1"/>
  <c r="O329" i="6"/>
  <c r="O55" i="6"/>
  <c r="U55" i="6" s="1"/>
  <c r="N137" i="4"/>
  <c r="R137" i="4" s="1"/>
  <c r="N210" i="4"/>
  <c r="R210" i="4" s="1"/>
  <c r="N143" i="4"/>
  <c r="O250" i="6"/>
  <c r="O127" i="6"/>
  <c r="O188" i="6"/>
  <c r="N36" i="4"/>
  <c r="N280" i="4"/>
  <c r="R280" i="4" s="1"/>
  <c r="O161" i="6"/>
  <c r="N84" i="4"/>
  <c r="R84" i="4" s="1"/>
  <c r="O214" i="6"/>
  <c r="O37" i="6"/>
  <c r="O246" i="6"/>
  <c r="N154" i="4"/>
  <c r="R154" i="4" s="1"/>
  <c r="N223" i="4"/>
  <c r="N42" i="4"/>
  <c r="R42" i="4" s="1"/>
  <c r="N170" i="4"/>
  <c r="R170" i="4" s="1"/>
  <c r="O113" i="6"/>
  <c r="N228" i="4"/>
  <c r="R228" i="4" s="1"/>
  <c r="O192" i="6"/>
  <c r="O6" i="6"/>
  <c r="U6" i="6" s="1"/>
  <c r="O160" i="6"/>
  <c r="U160" i="6" s="1"/>
  <c r="O77" i="6"/>
  <c r="N142" i="4"/>
  <c r="R142" i="4" s="1"/>
  <c r="O277" i="6"/>
  <c r="U277" i="6" s="1"/>
  <c r="N103" i="4"/>
  <c r="N28" i="4"/>
  <c r="R28" i="4" s="1"/>
  <c r="N93" i="4"/>
  <c r="R93" i="4" s="1"/>
  <c r="N128" i="4"/>
  <c r="R128" i="4" s="1"/>
  <c r="N312" i="4"/>
  <c r="R312" i="4" s="1"/>
  <c r="N229" i="4"/>
  <c r="R229" i="4" s="1"/>
  <c r="N204" i="4"/>
  <c r="R204" i="4" s="1"/>
  <c r="O219" i="6"/>
  <c r="O299" i="6"/>
  <c r="N259" i="4"/>
  <c r="R259" i="4" s="1"/>
  <c r="N38" i="4"/>
  <c r="N49" i="4"/>
  <c r="R49" i="4" s="1"/>
  <c r="N311" i="4"/>
  <c r="N176" i="4"/>
  <c r="N261" i="4"/>
  <c r="R261" i="4" s="1"/>
  <c r="N77" i="4"/>
  <c r="R77" i="4" s="1"/>
  <c r="N277" i="4"/>
  <c r="O182" i="6"/>
  <c r="O224" i="6"/>
  <c r="O58" i="6"/>
  <c r="O179" i="6"/>
  <c r="N219" i="4"/>
  <c r="R219" i="4" s="1"/>
  <c r="O243" i="6"/>
  <c r="N291" i="4"/>
  <c r="R291" i="4" s="1"/>
  <c r="N206" i="4"/>
  <c r="O52" i="6"/>
  <c r="U52" i="6" s="1"/>
  <c r="N21" i="4"/>
  <c r="O41" i="6"/>
  <c r="O213" i="6"/>
  <c r="N45" i="4"/>
  <c r="N241" i="4"/>
  <c r="R241" i="4" s="1"/>
  <c r="N317" i="4"/>
  <c r="R317" i="4" s="1"/>
  <c r="N185" i="4"/>
  <c r="O146" i="6"/>
  <c r="O268" i="6"/>
  <c r="N150" i="4"/>
  <c r="R150" i="4" s="1"/>
  <c r="O89" i="6"/>
  <c r="O121" i="6"/>
  <c r="N187" i="4"/>
  <c r="R187" i="4" s="1"/>
  <c r="O31" i="6"/>
  <c r="O153" i="6"/>
  <c r="O99" i="6"/>
  <c r="U99" i="6" s="1"/>
  <c r="O131" i="6"/>
  <c r="N71" i="4"/>
  <c r="N40" i="4"/>
  <c r="N175" i="4"/>
  <c r="R175" i="4" s="1"/>
  <c r="W175" i="4" s="1"/>
  <c r="X175" i="4" s="1"/>
  <c r="Z175" i="4" s="1"/>
  <c r="N217" i="4"/>
  <c r="O284" i="6"/>
  <c r="O285" i="6"/>
  <c r="O43" i="6"/>
  <c r="U43" i="6" s="1"/>
  <c r="N56" i="4"/>
  <c r="N52" i="4"/>
  <c r="R52" i="4" s="1"/>
  <c r="O205" i="6"/>
  <c r="N41" i="4"/>
  <c r="O57" i="6"/>
  <c r="N213" i="4"/>
  <c r="R213" i="4" s="1"/>
  <c r="N146" i="4"/>
  <c r="R146" i="4" s="1"/>
  <c r="N268" i="4"/>
  <c r="N89" i="4"/>
  <c r="O76" i="6"/>
  <c r="N121" i="4"/>
  <c r="R121" i="4" s="1"/>
  <c r="N31" i="4"/>
  <c r="N153" i="4"/>
  <c r="R153" i="4" s="1"/>
  <c r="O87" i="6"/>
  <c r="N99" i="4"/>
  <c r="R99" i="4" s="1"/>
  <c r="N131" i="4"/>
  <c r="R131" i="4" s="1"/>
  <c r="O12" i="6"/>
  <c r="N27" i="4"/>
  <c r="R27" i="4" s="1"/>
  <c r="N284" i="4"/>
  <c r="N285" i="4"/>
  <c r="O304" i="6"/>
  <c r="N43" i="4"/>
  <c r="R43" i="4" s="1"/>
  <c r="O279" i="6"/>
  <c r="O106" i="6"/>
  <c r="N205" i="4"/>
  <c r="R205" i="4" s="1"/>
  <c r="N57" i="4"/>
  <c r="O164" i="6"/>
  <c r="O274" i="6"/>
  <c r="O251" i="6"/>
  <c r="O247" i="6"/>
  <c r="N76" i="4"/>
  <c r="R76" i="4" s="1"/>
  <c r="N87" i="4"/>
  <c r="O283" i="6"/>
  <c r="N12" i="4"/>
  <c r="O124" i="6"/>
  <c r="N304" i="4"/>
  <c r="R304" i="4" s="1"/>
  <c r="O320" i="6"/>
  <c r="N279" i="4"/>
  <c r="R279" i="4" s="1"/>
  <c r="O63" i="6"/>
  <c r="N318" i="4"/>
  <c r="R318" i="4" s="1"/>
  <c r="O225" i="6"/>
  <c r="O306" i="6"/>
  <c r="O85" i="6"/>
  <c r="N63" i="4"/>
  <c r="N257" i="4"/>
  <c r="R257" i="4" s="1"/>
  <c r="N330" i="4"/>
  <c r="R330" i="4" s="1"/>
  <c r="N172" i="4"/>
  <c r="R172" i="4" s="1"/>
  <c r="N100" i="4"/>
  <c r="N67" i="4"/>
  <c r="R67" i="4" s="1"/>
  <c r="N322" i="4"/>
  <c r="R322" i="4" s="1"/>
  <c r="N290" i="4"/>
  <c r="R290" i="4" s="1"/>
  <c r="N202" i="4"/>
  <c r="R202" i="4" s="1"/>
  <c r="N234" i="4"/>
  <c r="R234" i="4" s="1"/>
  <c r="N278" i="4"/>
  <c r="R278" i="4" s="1"/>
  <c r="N120" i="4"/>
  <c r="R120" i="4" s="1"/>
  <c r="N25" i="4"/>
  <c r="N91" i="4"/>
  <c r="O190" i="6"/>
  <c r="O27" i="6"/>
  <c r="U27" i="6" s="1"/>
  <c r="O276" i="6"/>
  <c r="U276" i="6" s="1"/>
  <c r="O217" i="6"/>
  <c r="O261" i="6"/>
  <c r="N165" i="4"/>
  <c r="R165" i="4" s="1"/>
  <c r="N114" i="4"/>
  <c r="R114" i="4" s="1"/>
  <c r="N97" i="4"/>
  <c r="N167" i="4"/>
  <c r="R167" i="4" s="1"/>
  <c r="O197" i="6"/>
  <c r="N181" i="4"/>
  <c r="R181" i="4" s="1"/>
  <c r="O15" i="6"/>
  <c r="U15" i="6" s="1"/>
  <c r="O245" i="6"/>
  <c r="O79" i="6"/>
  <c r="U79" i="6" s="1"/>
  <c r="O195" i="6"/>
  <c r="O61" i="6"/>
  <c r="U61" i="6" s="1"/>
  <c r="O173" i="6"/>
  <c r="O201" i="6"/>
  <c r="O265" i="6"/>
  <c r="O287" i="6"/>
  <c r="O324" i="6"/>
  <c r="O116" i="6"/>
  <c r="U116" i="6" s="1"/>
  <c r="N190" i="4"/>
  <c r="R190" i="4" s="1"/>
  <c r="N276" i="4"/>
  <c r="O260" i="6"/>
  <c r="N197" i="4"/>
  <c r="R197" i="4" s="1"/>
  <c r="N173" i="4"/>
  <c r="R173" i="4" s="1"/>
  <c r="N201" i="4"/>
  <c r="R201" i="4" s="1"/>
  <c r="N265" i="4"/>
  <c r="R265" i="4" s="1"/>
  <c r="N287" i="4"/>
  <c r="R287" i="4" s="1"/>
  <c r="N324" i="4"/>
  <c r="R324" i="4" s="1"/>
  <c r="N116" i="4"/>
  <c r="R116" i="4" s="1"/>
  <c r="O19" i="6"/>
  <c r="O262" i="6"/>
  <c r="O216" i="6"/>
  <c r="O7" i="6"/>
  <c r="U7" i="6" s="1"/>
  <c r="O5" i="6"/>
  <c r="N260" i="4"/>
  <c r="O186" i="6"/>
  <c r="N61" i="4"/>
  <c r="R61" i="4" s="1"/>
  <c r="O315" i="6"/>
  <c r="O177" i="6"/>
  <c r="O169" i="6"/>
  <c r="O240" i="6"/>
  <c r="O316" i="6"/>
  <c r="O254" i="6"/>
  <c r="O300" i="6"/>
  <c r="O119" i="6"/>
  <c r="O18" i="6"/>
  <c r="O242" i="6"/>
  <c r="N183" i="4"/>
  <c r="R183" i="4" s="1"/>
  <c r="N111" i="4"/>
  <c r="R111" i="4" s="1"/>
  <c r="N60" i="4"/>
  <c r="R60" i="4" s="1"/>
  <c r="O151" i="6"/>
  <c r="O20" i="6"/>
  <c r="U20" i="6" s="1"/>
  <c r="O14" i="6"/>
  <c r="U14" i="6" s="1"/>
  <c r="O141" i="6"/>
  <c r="O104" i="6"/>
  <c r="N19" i="4"/>
  <c r="R19" i="4" s="1"/>
  <c r="N262" i="4"/>
  <c r="R262" i="4" s="1"/>
  <c r="N299" i="4"/>
  <c r="R299" i="4" s="1"/>
  <c r="N216" i="4"/>
  <c r="N7" i="4"/>
  <c r="N5" i="4"/>
  <c r="O96" i="6"/>
  <c r="N320" i="4"/>
  <c r="R320" i="4" s="1"/>
  <c r="N186" i="4"/>
  <c r="R186" i="4" s="1"/>
  <c r="O9" i="6"/>
  <c r="U9" i="6" s="1"/>
  <c r="N9" i="4"/>
  <c r="R9" i="4" s="1"/>
  <c r="N96" i="4"/>
  <c r="O331" i="6"/>
  <c r="N331" i="4"/>
  <c r="R331" i="4" s="1"/>
  <c r="O325" i="6"/>
  <c r="N325" i="4"/>
  <c r="R325" i="4" s="1"/>
  <c r="O307" i="6"/>
  <c r="N307" i="4"/>
  <c r="R307" i="4" s="1"/>
  <c r="O308" i="6"/>
  <c r="N308" i="4"/>
  <c r="R308" i="4" s="1"/>
  <c r="O132" i="6"/>
  <c r="O133" i="6"/>
  <c r="O130" i="6"/>
  <c r="N132" i="4"/>
  <c r="R132" i="4" s="1"/>
  <c r="N130" i="4"/>
  <c r="R130" i="4" s="1"/>
  <c r="T48" i="6"/>
  <c r="T31" i="6"/>
  <c r="T47" i="6"/>
  <c r="T39" i="6"/>
  <c r="T64" i="6"/>
  <c r="T55" i="6"/>
  <c r="Z187" i="6"/>
  <c r="V187" i="6"/>
  <c r="W187" i="6" s="1"/>
  <c r="Z16" i="6"/>
  <c r="V16" i="6"/>
  <c r="W16" i="6" s="1"/>
  <c r="S3" i="4"/>
  <c r="W16" i="4"/>
  <c r="S16" i="4"/>
  <c r="T136" i="6"/>
  <c r="Y136" i="6" s="1"/>
  <c r="F57" i="11" s="1"/>
  <c r="Y51" i="6"/>
  <c r="J60" i="11" s="1"/>
  <c r="T223" i="6"/>
  <c r="Y223" i="6" s="1"/>
  <c r="D56" i="19" s="1"/>
  <c r="T160" i="6"/>
  <c r="Y160" i="6" s="1"/>
  <c r="F59" i="18" s="1"/>
  <c r="T294" i="6"/>
  <c r="Y294" i="6" s="1"/>
  <c r="J61" i="19" s="1"/>
  <c r="T116" i="6"/>
  <c r="Y116" i="6" s="1"/>
  <c r="D59" i="18" s="1"/>
  <c r="T79" i="6"/>
  <c r="Y79" i="6" s="1"/>
  <c r="B66" i="18" s="1"/>
  <c r="J66" i="18" s="1"/>
  <c r="T207" i="6"/>
  <c r="Y207" i="6" s="1"/>
  <c r="B62" i="19" s="1"/>
  <c r="T318" i="6"/>
  <c r="Y318" i="6" s="1"/>
  <c r="L63" i="19" s="1"/>
  <c r="N63" i="19" s="1"/>
  <c r="T293" i="6"/>
  <c r="Y293" i="6" s="1"/>
  <c r="J60" i="19" s="1"/>
  <c r="N60" i="19" s="1"/>
  <c r="T215" i="6"/>
  <c r="Y215" i="6" s="1"/>
  <c r="B70" i="19" s="1"/>
  <c r="T73" i="6"/>
  <c r="Y73" i="6" s="1"/>
  <c r="B60" i="18" s="1"/>
  <c r="T83" i="6"/>
  <c r="Y83" i="6" s="1"/>
  <c r="B70" i="18" s="1"/>
  <c r="T86" i="6"/>
  <c r="Y86" i="6" s="1"/>
  <c r="B73" i="18" s="1"/>
  <c r="J73" i="18" s="1"/>
  <c r="T276" i="6"/>
  <c r="Y276" i="6" s="1"/>
  <c r="H65" i="19" s="1"/>
  <c r="T269" i="6"/>
  <c r="Y269" i="6" s="1"/>
  <c r="H58" i="19" s="1"/>
  <c r="Y35" i="6"/>
  <c r="H66" i="11" s="1"/>
  <c r="Y65" i="6"/>
  <c r="J74" i="11" s="1"/>
  <c r="Y61" i="6"/>
  <c r="J70" i="11" s="1"/>
  <c r="T126" i="6"/>
  <c r="Y126" i="6" s="1"/>
  <c r="D69" i="18" s="1"/>
  <c r="T75" i="6"/>
  <c r="Y75" i="6" s="1"/>
  <c r="B62" i="18" s="1"/>
  <c r="Y43" i="6"/>
  <c r="H74" i="11" s="1"/>
  <c r="T74" i="6"/>
  <c r="Y74" i="6" s="1"/>
  <c r="B61" i="18" s="1"/>
  <c r="T277" i="6"/>
  <c r="Y277" i="6" s="1"/>
  <c r="H66" i="19" s="1"/>
  <c r="N66" i="19" s="1"/>
  <c r="T71" i="6"/>
  <c r="Y71" i="6" s="1"/>
  <c r="B58" i="18" s="1"/>
  <c r="Y59" i="6"/>
  <c r="J68" i="11" s="1"/>
  <c r="Y52" i="6"/>
  <c r="J61" i="11" s="1"/>
  <c r="T168" i="6"/>
  <c r="Y168" i="6" s="1"/>
  <c r="F67" i="18" s="1"/>
  <c r="N72" i="19" l="1"/>
  <c r="N36" i="19"/>
  <c r="N30" i="19"/>
  <c r="N58" i="19"/>
  <c r="N32" i="19"/>
  <c r="N59" i="19"/>
  <c r="N62" i="19"/>
  <c r="N67" i="19"/>
  <c r="N68" i="19"/>
  <c r="N64" i="19"/>
  <c r="N70" i="19"/>
  <c r="N44" i="19"/>
  <c r="N39" i="19"/>
  <c r="N69" i="19"/>
  <c r="N65" i="19"/>
  <c r="J69" i="18"/>
  <c r="N46" i="19"/>
  <c r="N38" i="19"/>
  <c r="N35" i="19"/>
  <c r="N34" i="19"/>
  <c r="Y135" i="6"/>
  <c r="F56" i="11" s="1"/>
  <c r="J61" i="18"/>
  <c r="L40" i="11"/>
  <c r="L42" i="11"/>
  <c r="J56" i="18"/>
  <c r="AB23" i="6"/>
  <c r="AC23" i="6"/>
  <c r="J58" i="18"/>
  <c r="J60" i="18"/>
  <c r="L49" i="11"/>
  <c r="L44" i="11"/>
  <c r="J70" i="18"/>
  <c r="L30" i="11"/>
  <c r="J59" i="18"/>
  <c r="Z115" i="6"/>
  <c r="AA115" i="6" s="1"/>
  <c r="U259" i="6"/>
  <c r="S115" i="4"/>
  <c r="T115" i="4" s="1"/>
  <c r="R92" i="20"/>
  <c r="X3" i="4"/>
  <c r="Z3" i="4" s="1"/>
  <c r="J47" i="18"/>
  <c r="R96" i="20"/>
  <c r="R73" i="22"/>
  <c r="S73" i="22" s="1"/>
  <c r="T73" i="22" s="1"/>
  <c r="R106" i="22"/>
  <c r="Z142" i="6"/>
  <c r="R58" i="22"/>
  <c r="S58" i="22" s="1"/>
  <c r="T58" i="22" s="1"/>
  <c r="R64" i="22"/>
  <c r="V291" i="6"/>
  <c r="W291" i="6" s="1"/>
  <c r="J34" i="18"/>
  <c r="R194" i="22"/>
  <c r="W194" i="22" s="1"/>
  <c r="X194" i="22" s="1"/>
  <c r="Y194" i="22" s="1"/>
  <c r="T206" i="6"/>
  <c r="Y206" i="6" s="1"/>
  <c r="B61" i="19" s="1"/>
  <c r="N61" i="19" s="1"/>
  <c r="R62" i="22"/>
  <c r="W62" i="22" s="1"/>
  <c r="X62" i="22" s="1"/>
  <c r="Y62" i="22" s="1"/>
  <c r="J37" i="18"/>
  <c r="R98" i="22"/>
  <c r="W98" i="22" s="1"/>
  <c r="X98" i="22" s="1"/>
  <c r="Y98" i="22" s="1"/>
  <c r="S274" i="4"/>
  <c r="T274" i="4" s="1"/>
  <c r="U45" i="6"/>
  <c r="U124" i="6"/>
  <c r="Z124" i="6" s="1"/>
  <c r="U179" i="6"/>
  <c r="Z179" i="6" s="1"/>
  <c r="R7" i="4"/>
  <c r="S7" i="4" s="1"/>
  <c r="T7" i="4" s="1"/>
  <c r="U300" i="6"/>
  <c r="V300" i="6" s="1"/>
  <c r="W300" i="6" s="1"/>
  <c r="U195" i="6"/>
  <c r="Z195" i="6" s="1"/>
  <c r="U146" i="6"/>
  <c r="Z146" i="6" s="1"/>
  <c r="U182" i="6"/>
  <c r="Z182" i="6" s="1"/>
  <c r="U170" i="6"/>
  <c r="Z170" i="6" s="1"/>
  <c r="U137" i="6"/>
  <c r="Z137" i="6" s="1"/>
  <c r="U221" i="6"/>
  <c r="Z221" i="6" s="1"/>
  <c r="U122" i="6"/>
  <c r="Z122" i="6" s="1"/>
  <c r="AA122" i="6" s="1"/>
  <c r="U314" i="6"/>
  <c r="Z314" i="6" s="1"/>
  <c r="U236" i="6"/>
  <c r="Z236" i="6" s="1"/>
  <c r="U159" i="6"/>
  <c r="V159" i="6" s="1"/>
  <c r="W159" i="6" s="1"/>
  <c r="U256" i="6"/>
  <c r="Z256" i="6" s="1"/>
  <c r="AA256" i="6" s="1"/>
  <c r="U295" i="6"/>
  <c r="Z295" i="6" s="1"/>
  <c r="U257" i="6"/>
  <c r="Z257" i="6" s="1"/>
  <c r="U278" i="6"/>
  <c r="V278" i="6" s="1"/>
  <c r="W278" i="6" s="1"/>
  <c r="R148" i="4"/>
  <c r="W148" i="4" s="1"/>
  <c r="U123" i="6"/>
  <c r="Z123" i="6" s="1"/>
  <c r="U138" i="6"/>
  <c r="V138" i="6" s="1"/>
  <c r="W138" i="6" s="1"/>
  <c r="U255" i="6"/>
  <c r="Z255" i="6" s="1"/>
  <c r="AA255" i="6" s="1"/>
  <c r="U128" i="6"/>
  <c r="Z128" i="6" s="1"/>
  <c r="T17" i="6"/>
  <c r="Y17" i="6" s="1"/>
  <c r="B70" i="11" s="1"/>
  <c r="U17" i="6"/>
  <c r="Z17" i="6" s="1"/>
  <c r="T260" i="6"/>
  <c r="Y260" i="6" s="1"/>
  <c r="F71" i="19" s="1"/>
  <c r="N71" i="19" s="1"/>
  <c r="U260" i="6"/>
  <c r="Z260" i="6" s="1"/>
  <c r="T104" i="6"/>
  <c r="Y104" i="6" s="1"/>
  <c r="D69" i="11" s="1"/>
  <c r="U104" i="6"/>
  <c r="Z104" i="6" s="1"/>
  <c r="U169" i="6"/>
  <c r="T66" i="6"/>
  <c r="Y66" i="6" s="1"/>
  <c r="J75" i="11" s="1"/>
  <c r="L75" i="11" s="1"/>
  <c r="U66" i="6"/>
  <c r="T194" i="6"/>
  <c r="Y194" i="6" s="1"/>
  <c r="H71" i="18" s="1"/>
  <c r="J71" i="18" s="1"/>
  <c r="U194" i="6"/>
  <c r="Z194" i="6" s="1"/>
  <c r="R135" i="4"/>
  <c r="W135" i="4" s="1"/>
  <c r="U62" i="6"/>
  <c r="W324" i="20"/>
  <c r="X324" i="20" s="1"/>
  <c r="S324" i="20"/>
  <c r="T324" i="20" s="1"/>
  <c r="W220" i="20"/>
  <c r="X220" i="20" s="1"/>
  <c r="S220" i="20"/>
  <c r="T220" i="20" s="1"/>
  <c r="S216" i="20"/>
  <c r="T216" i="20" s="1"/>
  <c r="W216" i="20"/>
  <c r="X216" i="20" s="1"/>
  <c r="R14" i="4"/>
  <c r="W14" i="4" s="1"/>
  <c r="S316" i="20"/>
  <c r="T316" i="20" s="1"/>
  <c r="W316" i="20"/>
  <c r="X316" i="20" s="1"/>
  <c r="W115" i="20"/>
  <c r="X115" i="20" s="1"/>
  <c r="Y115" i="20" s="1"/>
  <c r="S115" i="20"/>
  <c r="T115" i="20" s="1"/>
  <c r="S67" i="20"/>
  <c r="T67" i="20" s="1"/>
  <c r="W67" i="20"/>
  <c r="X67" i="20" s="1"/>
  <c r="Y67" i="20" s="1"/>
  <c r="W125" i="22"/>
  <c r="X125" i="22" s="1"/>
  <c r="Y125" i="22" s="1"/>
  <c r="S125" i="22"/>
  <c r="T125" i="22" s="1"/>
  <c r="S245" i="20"/>
  <c r="T245" i="20" s="1"/>
  <c r="W245" i="20"/>
  <c r="X245" i="20" s="1"/>
  <c r="S113" i="22"/>
  <c r="T113" i="22" s="1"/>
  <c r="W113" i="22"/>
  <c r="X113" i="22" s="1"/>
  <c r="Y113" i="22" s="1"/>
  <c r="S271" i="20"/>
  <c r="T271" i="20" s="1"/>
  <c r="W271" i="20"/>
  <c r="X271" i="20" s="1"/>
  <c r="S328" i="22"/>
  <c r="T328" i="22" s="1"/>
  <c r="W328" i="22"/>
  <c r="X328" i="22" s="1"/>
  <c r="S99" i="20"/>
  <c r="T99" i="20" s="1"/>
  <c r="W99" i="20"/>
  <c r="X99" i="20" s="1"/>
  <c r="Y99" i="20" s="1"/>
  <c r="S249" i="20"/>
  <c r="T249" i="20" s="1"/>
  <c r="W249" i="20"/>
  <c r="X249" i="20" s="1"/>
  <c r="W241" i="22"/>
  <c r="X241" i="22" s="1"/>
  <c r="S241" i="22"/>
  <c r="T241" i="22" s="1"/>
  <c r="W218" i="20"/>
  <c r="X218" i="20" s="1"/>
  <c r="S218" i="20"/>
  <c r="T218" i="20" s="1"/>
  <c r="S173" i="22"/>
  <c r="T173" i="22" s="1"/>
  <c r="W173" i="22"/>
  <c r="X173" i="22" s="1"/>
  <c r="Y173" i="22" s="1"/>
  <c r="W114" i="22"/>
  <c r="X114" i="22" s="1"/>
  <c r="Y114" i="22" s="1"/>
  <c r="S114" i="22"/>
  <c r="T114" i="22" s="1"/>
  <c r="W208" i="22"/>
  <c r="X208" i="22" s="1"/>
  <c r="S208" i="22"/>
  <c r="T208" i="22" s="1"/>
  <c r="W273" i="20"/>
  <c r="X273" i="20" s="1"/>
  <c r="S273" i="20"/>
  <c r="T273" i="20" s="1"/>
  <c r="S76" i="20"/>
  <c r="T76" i="20" s="1"/>
  <c r="W76" i="20"/>
  <c r="X76" i="20" s="1"/>
  <c r="Y76" i="20" s="1"/>
  <c r="S180" i="20"/>
  <c r="T180" i="20" s="1"/>
  <c r="W180" i="20"/>
  <c r="X180" i="20" s="1"/>
  <c r="Y180" i="20" s="1"/>
  <c r="S324" i="22"/>
  <c r="T324" i="22" s="1"/>
  <c r="W324" i="22"/>
  <c r="X324" i="22" s="1"/>
  <c r="S149" i="20"/>
  <c r="T149" i="20" s="1"/>
  <c r="W149" i="20"/>
  <c r="X149" i="20" s="1"/>
  <c r="Y149" i="20" s="1"/>
  <c r="S138" i="20"/>
  <c r="T138" i="20" s="1"/>
  <c r="W138" i="20"/>
  <c r="X138" i="20" s="1"/>
  <c r="Y138" i="20" s="1"/>
  <c r="U163" i="6"/>
  <c r="Z163" i="6" s="1"/>
  <c r="U167" i="6"/>
  <c r="Z167" i="6" s="1"/>
  <c r="U162" i="6"/>
  <c r="Z162" i="6" s="1"/>
  <c r="U323" i="6"/>
  <c r="V323" i="6" s="1"/>
  <c r="W323" i="6" s="1"/>
  <c r="U234" i="6"/>
  <c r="V234" i="6" s="1"/>
  <c r="W234" i="6" s="1"/>
  <c r="R256" i="4"/>
  <c r="W256" i="4" s="1"/>
  <c r="R253" i="4"/>
  <c r="S253" i="4" s="1"/>
  <c r="T253" i="4" s="1"/>
  <c r="U189" i="6"/>
  <c r="Z189" i="6" s="1"/>
  <c r="AA189" i="6" s="1"/>
  <c r="R275" i="4"/>
  <c r="S275" i="4" s="1"/>
  <c r="T275" i="4" s="1"/>
  <c r="R313" i="4"/>
  <c r="W313" i="4" s="1"/>
  <c r="U180" i="6"/>
  <c r="Z180" i="6" s="1"/>
  <c r="R220" i="4"/>
  <c r="S220" i="4" s="1"/>
  <c r="T220" i="4" s="1"/>
  <c r="U64" i="6"/>
  <c r="R164" i="4"/>
  <c r="W164" i="4" s="1"/>
  <c r="Q31" i="4"/>
  <c r="V31" i="4" s="1"/>
  <c r="H36" i="11" s="1"/>
  <c r="R31" i="4"/>
  <c r="T70" i="6"/>
  <c r="Y70" i="6" s="1"/>
  <c r="B57" i="18" s="1"/>
  <c r="J57" i="18" s="1"/>
  <c r="U70" i="6"/>
  <c r="Z70" i="6" s="1"/>
  <c r="U227" i="6"/>
  <c r="Z227" i="6" s="1"/>
  <c r="AA227" i="6" s="1"/>
  <c r="Q92" i="4"/>
  <c r="V92" i="4" s="1"/>
  <c r="D31" i="11" s="1"/>
  <c r="L31" i="11" s="1"/>
  <c r="R92" i="4"/>
  <c r="R106" i="4"/>
  <c r="W106" i="4" s="1"/>
  <c r="T80" i="6"/>
  <c r="Y80" i="6" s="1"/>
  <c r="B67" i="18" s="1"/>
  <c r="J67" i="18" s="1"/>
  <c r="U80" i="6"/>
  <c r="Z80" i="6" s="1"/>
  <c r="U87" i="6"/>
  <c r="Z87" i="6" s="1"/>
  <c r="S305" i="22"/>
  <c r="T305" i="22" s="1"/>
  <c r="W305" i="22"/>
  <c r="X305" i="22" s="1"/>
  <c r="S122" i="22"/>
  <c r="T122" i="22" s="1"/>
  <c r="W122" i="22"/>
  <c r="X122" i="22" s="1"/>
  <c r="Y122" i="22" s="1"/>
  <c r="S290" i="20"/>
  <c r="T290" i="20" s="1"/>
  <c r="W290" i="20"/>
  <c r="X290" i="20" s="1"/>
  <c r="S264" i="20"/>
  <c r="T264" i="20" s="1"/>
  <c r="W264" i="20"/>
  <c r="X264" i="20" s="1"/>
  <c r="S158" i="20"/>
  <c r="T158" i="20" s="1"/>
  <c r="W158" i="20"/>
  <c r="X158" i="20" s="1"/>
  <c r="Y158" i="20" s="1"/>
  <c r="S283" i="20"/>
  <c r="T283" i="20" s="1"/>
  <c r="W283" i="20"/>
  <c r="X283" i="20" s="1"/>
  <c r="W115" i="22"/>
  <c r="X115" i="22" s="1"/>
  <c r="Y115" i="22" s="1"/>
  <c r="S115" i="22"/>
  <c r="T115" i="22" s="1"/>
  <c r="W67" i="22"/>
  <c r="X67" i="22" s="1"/>
  <c r="Y67" i="22" s="1"/>
  <c r="S67" i="22"/>
  <c r="T67" i="22" s="1"/>
  <c r="S245" i="22"/>
  <c r="T245" i="22" s="1"/>
  <c r="W245" i="22"/>
  <c r="X245" i="22" s="1"/>
  <c r="S271" i="22"/>
  <c r="T271" i="22" s="1"/>
  <c r="W271" i="22"/>
  <c r="X271" i="22" s="1"/>
  <c r="W289" i="20"/>
  <c r="X289" i="20" s="1"/>
  <c r="S289" i="20"/>
  <c r="T289" i="20" s="1"/>
  <c r="W99" i="22"/>
  <c r="X99" i="22" s="1"/>
  <c r="Y99" i="22" s="1"/>
  <c r="S99" i="22"/>
  <c r="T99" i="22" s="1"/>
  <c r="W249" i="22"/>
  <c r="X249" i="22" s="1"/>
  <c r="S249" i="22"/>
  <c r="T249" i="22" s="1"/>
  <c r="S218" i="22"/>
  <c r="T218" i="22" s="1"/>
  <c r="W218" i="22"/>
  <c r="X218" i="22" s="1"/>
  <c r="W315" i="20"/>
  <c r="X315" i="20" s="1"/>
  <c r="S315" i="20"/>
  <c r="T315" i="20" s="1"/>
  <c r="S283" i="22"/>
  <c r="T283" i="22" s="1"/>
  <c r="W283" i="22"/>
  <c r="X283" i="22" s="1"/>
  <c r="S253" i="20"/>
  <c r="T253" i="20" s="1"/>
  <c r="W253" i="20"/>
  <c r="X253" i="20" s="1"/>
  <c r="S297" i="20"/>
  <c r="T297" i="20" s="1"/>
  <c r="W297" i="20"/>
  <c r="X297" i="20" s="1"/>
  <c r="W164" i="20"/>
  <c r="X164" i="20" s="1"/>
  <c r="Y164" i="20" s="1"/>
  <c r="S164" i="20"/>
  <c r="T164" i="20" s="1"/>
  <c r="S179" i="20"/>
  <c r="T179" i="20" s="1"/>
  <c r="W179" i="20"/>
  <c r="X179" i="20" s="1"/>
  <c r="Y179" i="20" s="1"/>
  <c r="S273" i="22"/>
  <c r="T273" i="22" s="1"/>
  <c r="W273" i="22"/>
  <c r="X273" i="22" s="1"/>
  <c r="W76" i="22"/>
  <c r="X76" i="22" s="1"/>
  <c r="Y76" i="22" s="1"/>
  <c r="S76" i="22"/>
  <c r="T76" i="22" s="1"/>
  <c r="S78" i="20"/>
  <c r="T78" i="20" s="1"/>
  <c r="W78" i="20"/>
  <c r="X78" i="20" s="1"/>
  <c r="Y78" i="20" s="1"/>
  <c r="W174" i="20"/>
  <c r="X174" i="20" s="1"/>
  <c r="Y174" i="20" s="1"/>
  <c r="S174" i="20"/>
  <c r="T174" i="20" s="1"/>
  <c r="S197" i="22"/>
  <c r="T197" i="22" s="1"/>
  <c r="W197" i="22"/>
  <c r="X197" i="22" s="1"/>
  <c r="Y197" i="22" s="1"/>
  <c r="S199" i="20"/>
  <c r="T199" i="20" s="1"/>
  <c r="W199" i="20"/>
  <c r="X199" i="20" s="1"/>
  <c r="Y199" i="20" s="1"/>
  <c r="R216" i="4"/>
  <c r="S216" i="4" s="1"/>
  <c r="T216" i="4" s="1"/>
  <c r="U279" i="6"/>
  <c r="Z279" i="6" s="1"/>
  <c r="U211" i="6"/>
  <c r="Z211" i="6" s="1"/>
  <c r="U316" i="6"/>
  <c r="Z316" i="6" s="1"/>
  <c r="U324" i="6"/>
  <c r="V324" i="6" s="1"/>
  <c r="W324" i="6" s="1"/>
  <c r="U245" i="6"/>
  <c r="Z245" i="6" s="1"/>
  <c r="U261" i="6"/>
  <c r="Z261" i="6" s="1"/>
  <c r="U247" i="6"/>
  <c r="Z247" i="6" s="1"/>
  <c r="U219" i="6"/>
  <c r="V219" i="6" s="1"/>
  <c r="W219" i="6" s="1"/>
  <c r="R246" i="4"/>
  <c r="S246" i="4" s="1"/>
  <c r="T246" i="4" s="1"/>
  <c r="U114" i="6"/>
  <c r="Z114" i="6" s="1"/>
  <c r="U26" i="6"/>
  <c r="Z26" i="6" s="1"/>
  <c r="U145" i="6"/>
  <c r="V145" i="6" s="1"/>
  <c r="W145" i="6" s="1"/>
  <c r="U181" i="6"/>
  <c r="Z181" i="6" s="1"/>
  <c r="R255" i="4"/>
  <c r="S255" i="4" s="1"/>
  <c r="T255" i="4" s="1"/>
  <c r="U158" i="6"/>
  <c r="Z158" i="6" s="1"/>
  <c r="U139" i="6"/>
  <c r="Z139" i="6" s="1"/>
  <c r="AA139" i="6" s="1"/>
  <c r="U321" i="6"/>
  <c r="Z321" i="6" s="1"/>
  <c r="AA321" i="6" s="1"/>
  <c r="R237" i="4"/>
  <c r="S237" i="4" s="1"/>
  <c r="T237" i="4" s="1"/>
  <c r="U199" i="6"/>
  <c r="Z199" i="6" s="1"/>
  <c r="U233" i="6"/>
  <c r="V233" i="6" s="1"/>
  <c r="W233" i="6" s="1"/>
  <c r="R295" i="4"/>
  <c r="W295" i="4" s="1"/>
  <c r="U155" i="6"/>
  <c r="V155" i="6" s="1"/>
  <c r="W155" i="6" s="1"/>
  <c r="R321" i="4"/>
  <c r="W321" i="4" s="1"/>
  <c r="R235" i="4"/>
  <c r="S235" i="4" s="1"/>
  <c r="T235" i="4" s="1"/>
  <c r="U204" i="6"/>
  <c r="Z204" i="6" s="1"/>
  <c r="T105" i="6"/>
  <c r="Y105" i="6" s="1"/>
  <c r="D70" i="11" s="1"/>
  <c r="U105" i="6"/>
  <c r="V105" i="6" s="1"/>
  <c r="W105" i="6" s="1"/>
  <c r="T21" i="6"/>
  <c r="Y21" i="6" s="1"/>
  <c r="B74" i="11" s="1"/>
  <c r="L74" i="11" s="1"/>
  <c r="U21" i="6"/>
  <c r="T152" i="6"/>
  <c r="Y152" i="6" s="1"/>
  <c r="F73" i="11" s="1"/>
  <c r="U152" i="6"/>
  <c r="U229" i="6"/>
  <c r="Z229" i="6" s="1"/>
  <c r="T36" i="6"/>
  <c r="Y36" i="6" s="1"/>
  <c r="H67" i="11" s="1"/>
  <c r="U36" i="6"/>
  <c r="T143" i="6"/>
  <c r="Y143" i="6" s="1"/>
  <c r="F64" i="11" s="1"/>
  <c r="U143" i="6"/>
  <c r="Z143" i="6" s="1"/>
  <c r="Q88" i="4"/>
  <c r="V88" i="4" s="1"/>
  <c r="B49" i="18" s="1"/>
  <c r="J49" i="18" s="1"/>
  <c r="R88" i="4"/>
  <c r="W88" i="4" s="1"/>
  <c r="U327" i="6"/>
  <c r="Q10" i="4"/>
  <c r="V10" i="4" s="1"/>
  <c r="B37" i="11" s="1"/>
  <c r="L37" i="11" s="1"/>
  <c r="R10" i="4"/>
  <c r="S10" i="4" s="1"/>
  <c r="T10" i="4" s="1"/>
  <c r="T224" i="6"/>
  <c r="Y224" i="6" s="1"/>
  <c r="D57" i="19" s="1"/>
  <c r="N57" i="19" s="1"/>
  <c r="U224" i="6"/>
  <c r="V224" i="6" s="1"/>
  <c r="W224" i="6" s="1"/>
  <c r="T37" i="6"/>
  <c r="Y37" i="6" s="1"/>
  <c r="H68" i="11" s="1"/>
  <c r="U37" i="6"/>
  <c r="R206" i="4"/>
  <c r="W206" i="4" s="1"/>
  <c r="U89" i="6"/>
  <c r="U93" i="6"/>
  <c r="Z93" i="6" s="1"/>
  <c r="U325" i="6"/>
  <c r="V325" i="6" s="1"/>
  <c r="W325" i="6" s="1"/>
  <c r="S192" i="20"/>
  <c r="T192" i="20" s="1"/>
  <c r="W192" i="20"/>
  <c r="X192" i="20" s="1"/>
  <c r="Y192" i="20" s="1"/>
  <c r="W154" i="22"/>
  <c r="X154" i="22" s="1"/>
  <c r="Y154" i="22" s="1"/>
  <c r="S154" i="22"/>
  <c r="T154" i="22" s="1"/>
  <c r="S165" i="22"/>
  <c r="T165" i="22" s="1"/>
  <c r="W165" i="22"/>
  <c r="X165" i="22" s="1"/>
  <c r="Y165" i="22" s="1"/>
  <c r="W237" i="22"/>
  <c r="X237" i="22" s="1"/>
  <c r="S237" i="22"/>
  <c r="T237" i="22" s="1"/>
  <c r="S121" i="20"/>
  <c r="T121" i="20" s="1"/>
  <c r="W121" i="20"/>
  <c r="X121" i="20" s="1"/>
  <c r="Y121" i="20" s="1"/>
  <c r="S211" i="20"/>
  <c r="T211" i="20" s="1"/>
  <c r="W211" i="20"/>
  <c r="X211" i="20" s="1"/>
  <c r="S141" i="20"/>
  <c r="T141" i="20" s="1"/>
  <c r="W141" i="20"/>
  <c r="X141" i="20" s="1"/>
  <c r="Y141" i="20" s="1"/>
  <c r="W102" i="20"/>
  <c r="X102" i="20" s="1"/>
  <c r="Y102" i="20" s="1"/>
  <c r="S102" i="20"/>
  <c r="T102" i="20" s="1"/>
  <c r="S289" i="22"/>
  <c r="T289" i="22" s="1"/>
  <c r="W289" i="22"/>
  <c r="X289" i="22" s="1"/>
  <c r="W139" i="20"/>
  <c r="X139" i="20" s="1"/>
  <c r="Y139" i="20" s="1"/>
  <c r="S139" i="20"/>
  <c r="T139" i="20" s="1"/>
  <c r="S184" i="20"/>
  <c r="T184" i="20" s="1"/>
  <c r="W184" i="20"/>
  <c r="X184" i="20" s="1"/>
  <c r="Y184" i="20" s="1"/>
  <c r="W322" i="20"/>
  <c r="X322" i="20" s="1"/>
  <c r="S322" i="20"/>
  <c r="T322" i="20" s="1"/>
  <c r="S315" i="22"/>
  <c r="T315" i="22" s="1"/>
  <c r="W315" i="22"/>
  <c r="X315" i="22" s="1"/>
  <c r="S292" i="20"/>
  <c r="T292" i="20" s="1"/>
  <c r="W292" i="20"/>
  <c r="X292" i="20" s="1"/>
  <c r="S205" i="20"/>
  <c r="T205" i="20" s="1"/>
  <c r="W205" i="20"/>
  <c r="X205" i="20" s="1"/>
  <c r="W253" i="22"/>
  <c r="X253" i="22" s="1"/>
  <c r="S253" i="22"/>
  <c r="T253" i="22" s="1"/>
  <c r="W296" i="20"/>
  <c r="X296" i="20" s="1"/>
  <c r="S296" i="20"/>
  <c r="T296" i="20" s="1"/>
  <c r="S297" i="22"/>
  <c r="T297" i="22" s="1"/>
  <c r="W297" i="22"/>
  <c r="X297" i="22" s="1"/>
  <c r="S236" i="20"/>
  <c r="T236" i="20" s="1"/>
  <c r="W236" i="20"/>
  <c r="X236" i="20" s="1"/>
  <c r="S254" i="20"/>
  <c r="T254" i="20" s="1"/>
  <c r="W254" i="20"/>
  <c r="X254" i="20" s="1"/>
  <c r="W15" i="20"/>
  <c r="X15" i="20" s="1"/>
  <c r="Y15" i="20" s="1"/>
  <c r="S15" i="20"/>
  <c r="T15" i="20" s="1"/>
  <c r="S179" i="22"/>
  <c r="T179" i="22" s="1"/>
  <c r="W179" i="22"/>
  <c r="X179" i="22" s="1"/>
  <c r="Y179" i="22" s="1"/>
  <c r="S267" i="20"/>
  <c r="T267" i="20" s="1"/>
  <c r="W267" i="20"/>
  <c r="X267" i="20" s="1"/>
  <c r="S78" i="22"/>
  <c r="T78" i="22" s="1"/>
  <c r="W78" i="22"/>
  <c r="X78" i="22" s="1"/>
  <c r="Y78" i="22" s="1"/>
  <c r="S155" i="22"/>
  <c r="T155" i="22" s="1"/>
  <c r="W155" i="22"/>
  <c r="X155" i="22" s="1"/>
  <c r="Y155" i="22" s="1"/>
  <c r="S4" i="20"/>
  <c r="T4" i="20" s="1"/>
  <c r="W4" i="20"/>
  <c r="X4" i="20" s="1"/>
  <c r="Y4" i="20" s="1"/>
  <c r="S174" i="22"/>
  <c r="T174" i="22" s="1"/>
  <c r="W174" i="22"/>
  <c r="X174" i="22" s="1"/>
  <c r="Y174" i="22" s="1"/>
  <c r="W199" i="22"/>
  <c r="X199" i="22" s="1"/>
  <c r="Y199" i="22" s="1"/>
  <c r="S199" i="22"/>
  <c r="T199" i="22" s="1"/>
  <c r="S331" i="20"/>
  <c r="T331" i="20" s="1"/>
  <c r="W331" i="20"/>
  <c r="X331" i="20" s="1"/>
  <c r="S306" i="22"/>
  <c r="T306" i="22" s="1"/>
  <c r="W306" i="22"/>
  <c r="X306" i="22" s="1"/>
  <c r="U308" i="6"/>
  <c r="Z308" i="6" s="1"/>
  <c r="U254" i="6"/>
  <c r="Z254" i="6" s="1"/>
  <c r="R166" i="4"/>
  <c r="W166" i="4" s="1"/>
  <c r="U287" i="6"/>
  <c r="Z287" i="6" s="1"/>
  <c r="AA287" i="6" s="1"/>
  <c r="U217" i="6"/>
  <c r="V217" i="6" s="1"/>
  <c r="W217" i="6" s="1"/>
  <c r="U320" i="6"/>
  <c r="Z320" i="6" s="1"/>
  <c r="U304" i="6"/>
  <c r="V304" i="6" s="1"/>
  <c r="W304" i="6" s="1"/>
  <c r="R217" i="4"/>
  <c r="W217" i="4" s="1"/>
  <c r="U243" i="6"/>
  <c r="V243" i="6" s="1"/>
  <c r="W243" i="6" s="1"/>
  <c r="U238" i="6"/>
  <c r="V238" i="6" s="1"/>
  <c r="W238" i="6" s="1"/>
  <c r="U267" i="6"/>
  <c r="Z267" i="6" s="1"/>
  <c r="U271" i="6"/>
  <c r="Z271" i="6" s="1"/>
  <c r="U296" i="6"/>
  <c r="Z296" i="6" s="1"/>
  <c r="U149" i="6"/>
  <c r="Z149" i="6" s="1"/>
  <c r="U328" i="6"/>
  <c r="V328" i="6" s="1"/>
  <c r="W328" i="6" s="1"/>
  <c r="U191" i="6"/>
  <c r="V191" i="6" s="1"/>
  <c r="W191" i="6" s="1"/>
  <c r="R4" i="4"/>
  <c r="S4" i="4" s="1"/>
  <c r="T4" i="4" s="1"/>
  <c r="R303" i="4"/>
  <c r="S303" i="4" s="1"/>
  <c r="T303" i="4" s="1"/>
  <c r="U303" i="6"/>
  <c r="Z303" i="6" s="1"/>
  <c r="R138" i="4"/>
  <c r="W138" i="4" s="1"/>
  <c r="X138" i="4" s="1"/>
  <c r="U248" i="6"/>
  <c r="V248" i="6" s="1"/>
  <c r="W248" i="6" s="1"/>
  <c r="R191" i="4"/>
  <c r="W191" i="4" s="1"/>
  <c r="U184" i="6"/>
  <c r="Z184" i="6" s="1"/>
  <c r="U237" i="6"/>
  <c r="Z237" i="6" s="1"/>
  <c r="R73" i="4"/>
  <c r="S73" i="4" s="1"/>
  <c r="T73" i="4" s="1"/>
  <c r="R98" i="4"/>
  <c r="W98" i="4" s="1"/>
  <c r="J33" i="18"/>
  <c r="R272" i="4"/>
  <c r="W272" i="4" s="1"/>
  <c r="X272" i="4" s="1"/>
  <c r="T41" i="6"/>
  <c r="U41" i="6"/>
  <c r="T284" i="6"/>
  <c r="Y284" i="6" s="1"/>
  <c r="H73" i="19" s="1"/>
  <c r="U284" i="6"/>
  <c r="Z284" i="6" s="1"/>
  <c r="U235" i="6"/>
  <c r="Z235" i="6" s="1"/>
  <c r="U53" i="6"/>
  <c r="T97" i="6"/>
  <c r="Y97" i="6" s="1"/>
  <c r="D62" i="11" s="1"/>
  <c r="U97" i="6"/>
  <c r="Z97" i="6" s="1"/>
  <c r="R309" i="4"/>
  <c r="S309" i="4" s="1"/>
  <c r="T309" i="4" s="1"/>
  <c r="T119" i="6"/>
  <c r="Y119" i="6" s="1"/>
  <c r="D62" i="18" s="1"/>
  <c r="J62" i="18" s="1"/>
  <c r="U119" i="6"/>
  <c r="Z119" i="6" s="1"/>
  <c r="T311" i="6"/>
  <c r="Y311" i="6" s="1"/>
  <c r="L56" i="19" s="1"/>
  <c r="N56" i="19" s="1"/>
  <c r="U311" i="6"/>
  <c r="V311" i="6" s="1"/>
  <c r="W311" i="6" s="1"/>
  <c r="R75" i="4"/>
  <c r="S75" i="4" s="1"/>
  <c r="T75" i="4" s="1"/>
  <c r="Q5" i="4"/>
  <c r="V5" i="4" s="1"/>
  <c r="B32" i="11" s="1"/>
  <c r="L32" i="11" s="1"/>
  <c r="R5" i="4"/>
  <c r="S5" i="4" s="1"/>
  <c r="T5" i="4" s="1"/>
  <c r="T91" i="6"/>
  <c r="Y91" i="6" s="1"/>
  <c r="D56" i="11" s="1"/>
  <c r="U91" i="6"/>
  <c r="Z91" i="6" s="1"/>
  <c r="R54" i="4"/>
  <c r="S54" i="4" s="1"/>
  <c r="W155" i="20"/>
  <c r="X155" i="20" s="1"/>
  <c r="Y155" i="20" s="1"/>
  <c r="S155" i="20"/>
  <c r="T155" i="20" s="1"/>
  <c r="U196" i="6"/>
  <c r="Z196" i="6" s="1"/>
  <c r="S282" i="20"/>
  <c r="T282" i="20" s="1"/>
  <c r="W282" i="20"/>
  <c r="X282" i="20" s="1"/>
  <c r="S121" i="22"/>
  <c r="T121" i="22" s="1"/>
  <c r="W121" i="22"/>
  <c r="X121" i="22" s="1"/>
  <c r="Y121" i="22" s="1"/>
  <c r="W280" i="20"/>
  <c r="X280" i="20" s="1"/>
  <c r="S280" i="20"/>
  <c r="T280" i="20" s="1"/>
  <c r="W166" i="20"/>
  <c r="X166" i="20" s="1"/>
  <c r="Y166" i="20" s="1"/>
  <c r="S166" i="20"/>
  <c r="T166" i="20" s="1"/>
  <c r="W139" i="22"/>
  <c r="X139" i="22" s="1"/>
  <c r="Y139" i="22" s="1"/>
  <c r="S139" i="22"/>
  <c r="T139" i="22" s="1"/>
  <c r="S299" i="20"/>
  <c r="T299" i="20" s="1"/>
  <c r="W299" i="20"/>
  <c r="X299" i="20" s="1"/>
  <c r="W322" i="22"/>
  <c r="X322" i="22" s="1"/>
  <c r="S322" i="22"/>
  <c r="T322" i="22" s="1"/>
  <c r="S292" i="22"/>
  <c r="T292" i="22" s="1"/>
  <c r="W292" i="22"/>
  <c r="X292" i="22" s="1"/>
  <c r="S205" i="22"/>
  <c r="T205" i="22" s="1"/>
  <c r="W205" i="22"/>
  <c r="X205" i="22" s="1"/>
  <c r="S296" i="22"/>
  <c r="T296" i="22" s="1"/>
  <c r="W296" i="22"/>
  <c r="X296" i="22" s="1"/>
  <c r="S236" i="22"/>
  <c r="T236" i="22" s="1"/>
  <c r="W236" i="22"/>
  <c r="X236" i="22" s="1"/>
  <c r="S229" i="20"/>
  <c r="T229" i="20" s="1"/>
  <c r="W229" i="20"/>
  <c r="X229" i="20" s="1"/>
  <c r="W254" i="22"/>
  <c r="X254" i="22" s="1"/>
  <c r="S254" i="22"/>
  <c r="T254" i="22" s="1"/>
  <c r="S15" i="22"/>
  <c r="T15" i="22" s="1"/>
  <c r="W15" i="22"/>
  <c r="X15" i="22" s="1"/>
  <c r="Y15" i="22" s="1"/>
  <c r="W267" i="22"/>
  <c r="X267" i="22" s="1"/>
  <c r="S267" i="22"/>
  <c r="T267" i="22" s="1"/>
  <c r="W295" i="20"/>
  <c r="X295" i="20" s="1"/>
  <c r="S295" i="20"/>
  <c r="T295" i="20" s="1"/>
  <c r="S34" i="20"/>
  <c r="T34" i="20" s="1"/>
  <c r="W34" i="20"/>
  <c r="X34" i="20" s="1"/>
  <c r="Y34" i="20" s="1"/>
  <c r="S4" i="22"/>
  <c r="T4" i="22" s="1"/>
  <c r="W4" i="22"/>
  <c r="X4" i="22" s="1"/>
  <c r="Y4" i="22" s="1"/>
  <c r="S303" i="22"/>
  <c r="T303" i="22" s="1"/>
  <c r="W303" i="22"/>
  <c r="X303" i="22" s="1"/>
  <c r="W167" i="20"/>
  <c r="X167" i="20" s="1"/>
  <c r="Y167" i="20" s="1"/>
  <c r="S167" i="20"/>
  <c r="T167" i="20" s="1"/>
  <c r="S264" i="22"/>
  <c r="T264" i="22" s="1"/>
  <c r="W264" i="22"/>
  <c r="X264" i="22" s="1"/>
  <c r="S101" i="20"/>
  <c r="T101" i="20" s="1"/>
  <c r="W101" i="20"/>
  <c r="X101" i="20" s="1"/>
  <c r="Y101" i="20" s="1"/>
  <c r="U153" i="6"/>
  <c r="Z153" i="6" s="1"/>
  <c r="U299" i="6"/>
  <c r="V299" i="6" s="1"/>
  <c r="W299" i="6" s="1"/>
  <c r="U113" i="6"/>
  <c r="Z113" i="6" s="1"/>
  <c r="AA16" i="6"/>
  <c r="C69" i="11"/>
  <c r="U307" i="6"/>
  <c r="V307" i="6" s="1"/>
  <c r="W307" i="6" s="1"/>
  <c r="U216" i="6"/>
  <c r="V216" i="6" s="1"/>
  <c r="W216" i="6" s="1"/>
  <c r="U265" i="6"/>
  <c r="V265" i="6" s="1"/>
  <c r="W265" i="6" s="1"/>
  <c r="U274" i="6"/>
  <c r="V274" i="6" s="1"/>
  <c r="W274" i="6" s="1"/>
  <c r="U121" i="6"/>
  <c r="Z121" i="6" s="1"/>
  <c r="U77" i="6"/>
  <c r="V77" i="6" s="1"/>
  <c r="W77" i="6" s="1"/>
  <c r="U329" i="6"/>
  <c r="Z329" i="6" s="1"/>
  <c r="U154" i="6"/>
  <c r="V154" i="6" s="1"/>
  <c r="W154" i="6" s="1"/>
  <c r="U78" i="6"/>
  <c r="V78" i="6" s="1"/>
  <c r="W78" i="6" s="1"/>
  <c r="R6" i="4"/>
  <c r="S6" i="4" s="1"/>
  <c r="T6" i="4" s="1"/>
  <c r="U157" i="6"/>
  <c r="Z157" i="6" s="1"/>
  <c r="R22" i="4"/>
  <c r="W22" i="4" s="1"/>
  <c r="U183" i="6"/>
  <c r="Z183" i="6" s="1"/>
  <c r="U171" i="6"/>
  <c r="V171" i="6" s="1"/>
  <c r="W171" i="6" s="1"/>
  <c r="U120" i="6"/>
  <c r="Z120" i="6" s="1"/>
  <c r="R273" i="4"/>
  <c r="W273" i="4" s="1"/>
  <c r="U220" i="6"/>
  <c r="Z220" i="6" s="1"/>
  <c r="U32" i="6"/>
  <c r="Z32" i="6" s="1"/>
  <c r="U209" i="6"/>
  <c r="V209" i="6" s="1"/>
  <c r="W209" i="6" s="1"/>
  <c r="U263" i="6"/>
  <c r="Z263" i="6" s="1"/>
  <c r="U313" i="6"/>
  <c r="V313" i="6" s="1"/>
  <c r="W313" i="6" s="1"/>
  <c r="U282" i="6"/>
  <c r="Z282" i="6" s="1"/>
  <c r="U253" i="6"/>
  <c r="V253" i="6" s="1"/>
  <c r="W253" i="6" s="1"/>
  <c r="R269" i="4"/>
  <c r="W269" i="4" s="1"/>
  <c r="R227" i="4"/>
  <c r="S227" i="4" s="1"/>
  <c r="T227" i="4" s="1"/>
  <c r="T12" i="6"/>
  <c r="Y12" i="6" s="1"/>
  <c r="B65" i="11" s="1"/>
  <c r="U12" i="6"/>
  <c r="Z12" i="6" s="1"/>
  <c r="T108" i="6"/>
  <c r="Y108" i="6" s="1"/>
  <c r="D73" i="11" s="1"/>
  <c r="U108" i="6"/>
  <c r="Z108" i="6" s="1"/>
  <c r="U312" i="6"/>
  <c r="Z312" i="6" s="1"/>
  <c r="T240" i="6"/>
  <c r="Y240" i="6" s="1"/>
  <c r="D73" i="19" s="1"/>
  <c r="U240" i="6"/>
  <c r="V240" i="6" s="1"/>
  <c r="W240" i="6" s="1"/>
  <c r="T151" i="6"/>
  <c r="Y151" i="6" s="1"/>
  <c r="F72" i="11" s="1"/>
  <c r="U151" i="6"/>
  <c r="V151" i="6" s="1"/>
  <c r="W151" i="6" s="1"/>
  <c r="R247" i="4"/>
  <c r="W247" i="4" s="1"/>
  <c r="R319" i="4"/>
  <c r="W319" i="4" s="1"/>
  <c r="U252" i="6"/>
  <c r="V252" i="6" s="1"/>
  <c r="W252" i="6" s="1"/>
  <c r="U72" i="6"/>
  <c r="U50" i="6"/>
  <c r="U40" i="6"/>
  <c r="Z40" i="6" s="1"/>
  <c r="S330" i="20"/>
  <c r="T330" i="20" s="1"/>
  <c r="W330" i="20"/>
  <c r="X330" i="20" s="1"/>
  <c r="S190" i="20"/>
  <c r="T190" i="20" s="1"/>
  <c r="W190" i="20"/>
  <c r="X190" i="20" s="1"/>
  <c r="Y190" i="20" s="1"/>
  <c r="W172" i="20"/>
  <c r="X172" i="20" s="1"/>
  <c r="Y172" i="20" s="1"/>
  <c r="S172" i="20"/>
  <c r="T172" i="20" s="1"/>
  <c r="W250" i="22"/>
  <c r="X250" i="22" s="1"/>
  <c r="S250" i="22"/>
  <c r="T250" i="22" s="1"/>
  <c r="S203" i="22"/>
  <c r="T203" i="22" s="1"/>
  <c r="W203" i="22"/>
  <c r="X203" i="22" s="1"/>
  <c r="W211" i="22"/>
  <c r="X211" i="22" s="1"/>
  <c r="S211" i="22"/>
  <c r="T211" i="22" s="1"/>
  <c r="W145" i="20"/>
  <c r="X145" i="20" s="1"/>
  <c r="Y145" i="20" s="1"/>
  <c r="S145" i="20"/>
  <c r="T145" i="20" s="1"/>
  <c r="S147" i="20"/>
  <c r="T147" i="20" s="1"/>
  <c r="W147" i="20"/>
  <c r="X147" i="20" s="1"/>
  <c r="Y147" i="20" s="1"/>
  <c r="S242" i="20"/>
  <c r="T242" i="20" s="1"/>
  <c r="W242" i="20"/>
  <c r="X242" i="20" s="1"/>
  <c r="S142" i="20"/>
  <c r="T142" i="20" s="1"/>
  <c r="W142" i="20"/>
  <c r="X142" i="20" s="1"/>
  <c r="Y142" i="20" s="1"/>
  <c r="W280" i="22"/>
  <c r="X280" i="22" s="1"/>
  <c r="S280" i="22"/>
  <c r="T280" i="22" s="1"/>
  <c r="W59" i="20"/>
  <c r="X59" i="20" s="1"/>
  <c r="Y59" i="20" s="1"/>
  <c r="S59" i="20"/>
  <c r="T59" i="20" s="1"/>
  <c r="W166" i="22"/>
  <c r="X166" i="22" s="1"/>
  <c r="Y166" i="22" s="1"/>
  <c r="S166" i="22"/>
  <c r="T166" i="22" s="1"/>
  <c r="S7" i="20"/>
  <c r="T7" i="20" s="1"/>
  <c r="W7" i="20"/>
  <c r="X7" i="20" s="1"/>
  <c r="Y7" i="20" s="1"/>
  <c r="S299" i="22"/>
  <c r="T299" i="22" s="1"/>
  <c r="W299" i="22"/>
  <c r="X299" i="22" s="1"/>
  <c r="W329" i="20"/>
  <c r="X329" i="20" s="1"/>
  <c r="S329" i="20"/>
  <c r="T329" i="20" s="1"/>
  <c r="S312" i="20"/>
  <c r="T312" i="20" s="1"/>
  <c r="W312" i="20"/>
  <c r="X312" i="20" s="1"/>
  <c r="S228" i="20"/>
  <c r="T228" i="20" s="1"/>
  <c r="W228" i="20"/>
  <c r="X228" i="20" s="1"/>
  <c r="S234" i="20"/>
  <c r="T234" i="20" s="1"/>
  <c r="W234" i="20"/>
  <c r="X234" i="20" s="1"/>
  <c r="S229" i="22"/>
  <c r="T229" i="22" s="1"/>
  <c r="W229" i="22"/>
  <c r="X229" i="22" s="1"/>
  <c r="S275" i="20"/>
  <c r="T275" i="20" s="1"/>
  <c r="W275" i="20"/>
  <c r="X275" i="20" s="1"/>
  <c r="S246" i="20"/>
  <c r="T246" i="20" s="1"/>
  <c r="W246" i="20"/>
  <c r="X246" i="20" s="1"/>
  <c r="W34" i="22"/>
  <c r="X34" i="22" s="1"/>
  <c r="Y34" i="22" s="1"/>
  <c r="S34" i="22"/>
  <c r="T34" i="22" s="1"/>
  <c r="S212" i="20"/>
  <c r="T212" i="20" s="1"/>
  <c r="W212" i="20"/>
  <c r="X212" i="20" s="1"/>
  <c r="W230" i="20"/>
  <c r="X230" i="20" s="1"/>
  <c r="S230" i="20"/>
  <c r="T230" i="20" s="1"/>
  <c r="S48" i="20"/>
  <c r="T48" i="20" s="1"/>
  <c r="W48" i="20"/>
  <c r="X48" i="20" s="1"/>
  <c r="Y48" i="20" s="1"/>
  <c r="S167" i="22"/>
  <c r="T167" i="22" s="1"/>
  <c r="W167" i="22"/>
  <c r="X167" i="22" s="1"/>
  <c r="Y167" i="22" s="1"/>
  <c r="S216" i="22"/>
  <c r="T216" i="22" s="1"/>
  <c r="W216" i="22"/>
  <c r="X216" i="22" s="1"/>
  <c r="S220" i="22"/>
  <c r="T220" i="22" s="1"/>
  <c r="W220" i="22"/>
  <c r="X220" i="22" s="1"/>
  <c r="U242" i="6"/>
  <c r="Z242" i="6" s="1"/>
  <c r="U201" i="6"/>
  <c r="V201" i="6" s="1"/>
  <c r="W201" i="6" s="1"/>
  <c r="U85" i="6"/>
  <c r="Z85" i="6" s="1"/>
  <c r="AA85" i="6" s="1"/>
  <c r="U205" i="6"/>
  <c r="Z205" i="6" s="1"/>
  <c r="U208" i="6"/>
  <c r="Z208" i="6" s="1"/>
  <c r="U297" i="6"/>
  <c r="Z297" i="6" s="1"/>
  <c r="U322" i="6"/>
  <c r="V322" i="6" s="1"/>
  <c r="W322" i="6" s="1"/>
  <c r="R15" i="4"/>
  <c r="W15" i="4" s="1"/>
  <c r="U289" i="6"/>
  <c r="Z289" i="6" s="1"/>
  <c r="R283" i="4"/>
  <c r="S283" i="4" s="1"/>
  <c r="T283" i="4" s="1"/>
  <c r="U264" i="6"/>
  <c r="Z264" i="6" s="1"/>
  <c r="U275" i="6"/>
  <c r="V275" i="6" s="1"/>
  <c r="W275" i="6" s="1"/>
  <c r="R13" i="4"/>
  <c r="W13" i="4" s="1"/>
  <c r="R305" i="4"/>
  <c r="W305" i="4" s="1"/>
  <c r="U129" i="6"/>
  <c r="Z129" i="6" s="1"/>
  <c r="AA129" i="6" s="1"/>
  <c r="R196" i="4"/>
  <c r="W196" i="4" s="1"/>
  <c r="R69" i="4"/>
  <c r="W69" i="4" s="1"/>
  <c r="U230" i="6"/>
  <c r="V230" i="6" s="1"/>
  <c r="W230" i="6" s="1"/>
  <c r="U175" i="6"/>
  <c r="V175" i="6" s="1"/>
  <c r="W175" i="6" s="1"/>
  <c r="U272" i="6"/>
  <c r="Z272" i="6" s="1"/>
  <c r="T56" i="6"/>
  <c r="Y56" i="6" s="1"/>
  <c r="J65" i="11" s="1"/>
  <c r="U56" i="6"/>
  <c r="Q107" i="4"/>
  <c r="V107" i="4" s="1"/>
  <c r="D46" i="11" s="1"/>
  <c r="L46" i="11" s="1"/>
  <c r="R107" i="4"/>
  <c r="W107" i="4" s="1"/>
  <c r="U317" i="6"/>
  <c r="Z317" i="6" s="1"/>
  <c r="T63" i="6"/>
  <c r="Y63" i="6" s="1"/>
  <c r="J72" i="11" s="1"/>
  <c r="U63" i="6"/>
  <c r="T57" i="6"/>
  <c r="Y57" i="6" s="1"/>
  <c r="J66" i="11" s="1"/>
  <c r="L66" i="11" s="1"/>
  <c r="U57" i="6"/>
  <c r="R33" i="4"/>
  <c r="S33" i="4" s="1"/>
  <c r="U150" i="6"/>
  <c r="V150" i="6" s="1"/>
  <c r="W150" i="6" s="1"/>
  <c r="R100" i="4"/>
  <c r="W100" i="4" s="1"/>
  <c r="T177" i="6"/>
  <c r="Y177" i="6" s="1"/>
  <c r="F76" i="18" s="1"/>
  <c r="J76" i="18" s="1"/>
  <c r="U177" i="6"/>
  <c r="V177" i="6" s="1"/>
  <c r="W177" i="6" s="1"/>
  <c r="Q268" i="4"/>
  <c r="V268" i="4" s="1"/>
  <c r="H31" i="19" s="1"/>
  <c r="N31" i="19" s="1"/>
  <c r="R268" i="4"/>
  <c r="U185" i="6"/>
  <c r="Z185" i="6" s="1"/>
  <c r="W147" i="22"/>
  <c r="X147" i="22" s="1"/>
  <c r="Y147" i="22" s="1"/>
  <c r="S147" i="22"/>
  <c r="T147" i="22" s="1"/>
  <c r="S314" i="20"/>
  <c r="T314" i="20" s="1"/>
  <c r="W314" i="20"/>
  <c r="X314" i="20" s="1"/>
  <c r="S242" i="22"/>
  <c r="T242" i="22" s="1"/>
  <c r="W242" i="22"/>
  <c r="X242" i="22" s="1"/>
  <c r="W255" i="20"/>
  <c r="X255" i="20" s="1"/>
  <c r="S255" i="20"/>
  <c r="T255" i="20" s="1"/>
  <c r="S142" i="22"/>
  <c r="T142" i="22" s="1"/>
  <c r="W142" i="22"/>
  <c r="X142" i="22" s="1"/>
  <c r="Y142" i="22" s="1"/>
  <c r="W227" i="20"/>
  <c r="X227" i="20" s="1"/>
  <c r="S227" i="20"/>
  <c r="T227" i="20" s="1"/>
  <c r="S183" i="20"/>
  <c r="T183" i="20" s="1"/>
  <c r="W183" i="20"/>
  <c r="X183" i="20" s="1"/>
  <c r="Y183" i="20" s="1"/>
  <c r="W95" i="22"/>
  <c r="X95" i="22" s="1"/>
  <c r="Y95" i="22" s="1"/>
  <c r="S95" i="22"/>
  <c r="T95" i="22" s="1"/>
  <c r="W52" i="20"/>
  <c r="X52" i="20" s="1"/>
  <c r="Y52" i="20" s="1"/>
  <c r="S52" i="20"/>
  <c r="T52" i="20" s="1"/>
  <c r="W329" i="22"/>
  <c r="X329" i="22" s="1"/>
  <c r="S329" i="22"/>
  <c r="T329" i="22" s="1"/>
  <c r="W23" i="20"/>
  <c r="X23" i="20" s="1"/>
  <c r="Y23" i="20" s="1"/>
  <c r="S23" i="20"/>
  <c r="T23" i="20" s="1"/>
  <c r="S312" i="22"/>
  <c r="T312" i="22" s="1"/>
  <c r="W312" i="22"/>
  <c r="X312" i="22" s="1"/>
  <c r="S234" i="22"/>
  <c r="T234" i="22" s="1"/>
  <c r="W234" i="22"/>
  <c r="X234" i="22" s="1"/>
  <c r="S26" i="20"/>
  <c r="T26" i="20" s="1"/>
  <c r="W26" i="20"/>
  <c r="X26" i="20" s="1"/>
  <c r="Y26" i="20" s="1"/>
  <c r="W171" i="20"/>
  <c r="X171" i="20" s="1"/>
  <c r="Y171" i="20" s="1"/>
  <c r="S171" i="20"/>
  <c r="T171" i="20" s="1"/>
  <c r="S291" i="20"/>
  <c r="T291" i="20" s="1"/>
  <c r="W291" i="20"/>
  <c r="X291" i="20" s="1"/>
  <c r="W246" i="22"/>
  <c r="X246" i="22" s="1"/>
  <c r="S246" i="22"/>
  <c r="T246" i="22" s="1"/>
  <c r="S230" i="22"/>
  <c r="T230" i="22" s="1"/>
  <c r="W230" i="22"/>
  <c r="X230" i="22" s="1"/>
  <c r="S317" i="20"/>
  <c r="T317" i="20" s="1"/>
  <c r="W317" i="20"/>
  <c r="X317" i="20" s="1"/>
  <c r="S163" i="20"/>
  <c r="T163" i="20" s="1"/>
  <c r="W163" i="20"/>
  <c r="X163" i="20" s="1"/>
  <c r="Y163" i="20" s="1"/>
  <c r="S209" i="20"/>
  <c r="T209" i="20" s="1"/>
  <c r="W209" i="20"/>
  <c r="X209" i="20" s="1"/>
  <c r="S290" i="22"/>
  <c r="T290" i="22" s="1"/>
  <c r="W290" i="22"/>
  <c r="X290" i="22" s="1"/>
  <c r="U197" i="6"/>
  <c r="V197" i="6" s="1"/>
  <c r="W197" i="6" s="1"/>
  <c r="U213" i="6"/>
  <c r="Z213" i="6" s="1"/>
  <c r="U174" i="6"/>
  <c r="Z174" i="6" s="1"/>
  <c r="AA174" i="6" s="1"/>
  <c r="R282" i="4"/>
  <c r="W282" i="4" s="1"/>
  <c r="U133" i="6"/>
  <c r="Z133" i="6" s="1"/>
  <c r="U141" i="6"/>
  <c r="Z141" i="6" s="1"/>
  <c r="U315" i="6"/>
  <c r="V315" i="6" s="1"/>
  <c r="W315" i="6" s="1"/>
  <c r="U173" i="6"/>
  <c r="Z173" i="6" s="1"/>
  <c r="U190" i="6"/>
  <c r="Z190" i="6" s="1"/>
  <c r="U306" i="6"/>
  <c r="Z306" i="6" s="1"/>
  <c r="U76" i="6"/>
  <c r="Z76" i="6" s="1"/>
  <c r="U246" i="6"/>
  <c r="Z246" i="6" s="1"/>
  <c r="U228" i="6"/>
  <c r="V228" i="6" s="1"/>
  <c r="W228" i="6" s="1"/>
  <c r="U210" i="6"/>
  <c r="V210" i="6" s="1"/>
  <c r="W210" i="6" s="1"/>
  <c r="U203" i="6"/>
  <c r="Z203" i="6" s="1"/>
  <c r="U281" i="6"/>
  <c r="Z281" i="6" s="1"/>
  <c r="R328" i="4"/>
  <c r="S328" i="4" s="1"/>
  <c r="T328" i="4" s="1"/>
  <c r="R329" i="4"/>
  <c r="W329" i="4" s="1"/>
  <c r="U165" i="6"/>
  <c r="Z165" i="6" s="1"/>
  <c r="U202" i="6"/>
  <c r="Z202" i="6" s="1"/>
  <c r="U172" i="6"/>
  <c r="Z172" i="6" s="1"/>
  <c r="U147" i="6"/>
  <c r="Z147" i="6" s="1"/>
  <c r="W248" i="4"/>
  <c r="G33" i="19" s="1"/>
  <c r="R140" i="4"/>
  <c r="W140" i="4" s="1"/>
  <c r="U298" i="6"/>
  <c r="Z298" i="6" s="1"/>
  <c r="R95" i="4"/>
  <c r="W95" i="4" s="1"/>
  <c r="U198" i="6"/>
  <c r="Z198" i="6" s="1"/>
  <c r="AA198" i="6" s="1"/>
  <c r="Q106" i="4"/>
  <c r="V106" i="4" s="1"/>
  <c r="D45" i="11" s="1"/>
  <c r="U212" i="6"/>
  <c r="Z212" i="6" s="1"/>
  <c r="U241" i="6"/>
  <c r="Z241" i="6" s="1"/>
  <c r="R59" i="4"/>
  <c r="S59" i="4" s="1"/>
  <c r="T59" i="4" s="1"/>
  <c r="Q326" i="4"/>
  <c r="V326" i="4" s="1"/>
  <c r="L45" i="19" s="1"/>
  <c r="N45" i="19" s="1"/>
  <c r="R326" i="4"/>
  <c r="S326" i="4" s="1"/>
  <c r="T326" i="4" s="1"/>
  <c r="T18" i="6"/>
  <c r="Y18" i="6" s="1"/>
  <c r="B71" i="11" s="1"/>
  <c r="U18" i="6"/>
  <c r="Z18" i="6" s="1"/>
  <c r="T96" i="6"/>
  <c r="Y96" i="6" s="1"/>
  <c r="D61" i="11" s="1"/>
  <c r="U96" i="6"/>
  <c r="Z96" i="6" s="1"/>
  <c r="T25" i="6"/>
  <c r="Y25" i="6" s="1"/>
  <c r="H56" i="11" s="1"/>
  <c r="U25" i="6"/>
  <c r="U214" i="6"/>
  <c r="V214" i="6" s="1"/>
  <c r="W214" i="6" s="1"/>
  <c r="Q301" i="4"/>
  <c r="V301" i="4" s="1"/>
  <c r="J42" i="19" s="1"/>
  <c r="N42" i="19" s="1"/>
  <c r="R301" i="4"/>
  <c r="S301" i="4" s="1"/>
  <c r="T301" i="4" s="1"/>
  <c r="T58" i="6"/>
  <c r="Y58" i="6" s="1"/>
  <c r="J67" i="11" s="1"/>
  <c r="U58" i="6"/>
  <c r="T8" i="6"/>
  <c r="Y8" i="6" s="1"/>
  <c r="B61" i="11" s="1"/>
  <c r="U8" i="6"/>
  <c r="Z8" i="6" s="1"/>
  <c r="U161" i="6"/>
  <c r="Z161" i="6" s="1"/>
  <c r="R29" i="4"/>
  <c r="W29" i="4" s="1"/>
  <c r="W59" i="22"/>
  <c r="X59" i="22" s="1"/>
  <c r="Y59" i="22" s="1"/>
  <c r="S59" i="22"/>
  <c r="T59" i="22" s="1"/>
  <c r="U280" i="6"/>
  <c r="Z280" i="6" s="1"/>
  <c r="S65" i="22"/>
  <c r="T65" i="22" s="1"/>
  <c r="W65" i="22"/>
  <c r="X65" i="22" s="1"/>
  <c r="Y65" i="22" s="1"/>
  <c r="S314" i="22"/>
  <c r="T314" i="22" s="1"/>
  <c r="W314" i="22"/>
  <c r="X314" i="22" s="1"/>
  <c r="W255" i="22"/>
  <c r="X255" i="22" s="1"/>
  <c r="S255" i="22"/>
  <c r="T255" i="22" s="1"/>
  <c r="S227" i="22"/>
  <c r="T227" i="22" s="1"/>
  <c r="W227" i="22"/>
  <c r="X227" i="22" s="1"/>
  <c r="S308" i="20"/>
  <c r="T308" i="20" s="1"/>
  <c r="W308" i="20"/>
  <c r="X308" i="20" s="1"/>
  <c r="W219" i="20"/>
  <c r="X219" i="20" s="1"/>
  <c r="S219" i="20"/>
  <c r="T219" i="20" s="1"/>
  <c r="S323" i="20"/>
  <c r="T323" i="20" s="1"/>
  <c r="W323" i="20"/>
  <c r="X323" i="20" s="1"/>
  <c r="S159" i="20"/>
  <c r="T159" i="20" s="1"/>
  <c r="W159" i="20"/>
  <c r="X159" i="20" s="1"/>
  <c r="Y159" i="20" s="1"/>
  <c r="W52" i="22"/>
  <c r="X52" i="22" s="1"/>
  <c r="Y52" i="22" s="1"/>
  <c r="S52" i="22"/>
  <c r="T52" i="22" s="1"/>
  <c r="S23" i="22"/>
  <c r="T23" i="22" s="1"/>
  <c r="W23" i="22"/>
  <c r="X23" i="22" s="1"/>
  <c r="Y23" i="22" s="1"/>
  <c r="W238" i="20"/>
  <c r="X238" i="20" s="1"/>
  <c r="S238" i="20"/>
  <c r="T238" i="20" s="1"/>
  <c r="S22" i="20"/>
  <c r="T22" i="20" s="1"/>
  <c r="W22" i="20"/>
  <c r="X22" i="20" s="1"/>
  <c r="Y22" i="20" s="1"/>
  <c r="S287" i="20"/>
  <c r="T287" i="20" s="1"/>
  <c r="W287" i="20"/>
  <c r="X287" i="20" s="1"/>
  <c r="W265" i="20"/>
  <c r="X265" i="20" s="1"/>
  <c r="S265" i="20"/>
  <c r="T265" i="20" s="1"/>
  <c r="S148" i="20"/>
  <c r="T148" i="20" s="1"/>
  <c r="W148" i="20"/>
  <c r="X148" i="20" s="1"/>
  <c r="Y148" i="20" s="1"/>
  <c r="S26" i="22"/>
  <c r="T26" i="22" s="1"/>
  <c r="W26" i="22"/>
  <c r="X26" i="22" s="1"/>
  <c r="Y26" i="22" s="1"/>
  <c r="W263" i="20"/>
  <c r="X263" i="20" s="1"/>
  <c r="S263" i="20"/>
  <c r="T263" i="20" s="1"/>
  <c r="S291" i="22"/>
  <c r="T291" i="22" s="1"/>
  <c r="W291" i="22"/>
  <c r="X291" i="22" s="1"/>
  <c r="S201" i="20"/>
  <c r="T201" i="20" s="1"/>
  <c r="W201" i="20"/>
  <c r="X201" i="20" s="1"/>
  <c r="S317" i="22"/>
  <c r="T317" i="22" s="1"/>
  <c r="W317" i="22"/>
  <c r="X317" i="22" s="1"/>
  <c r="W217" i="20"/>
  <c r="X217" i="20" s="1"/>
  <c r="S217" i="20"/>
  <c r="T217" i="20" s="1"/>
  <c r="S330" i="22"/>
  <c r="T330" i="22" s="1"/>
  <c r="W330" i="22"/>
  <c r="X330" i="22" s="1"/>
  <c r="W209" i="22"/>
  <c r="X209" i="22" s="1"/>
  <c r="S209" i="22"/>
  <c r="T209" i="22" s="1"/>
  <c r="S111" i="22"/>
  <c r="T111" i="22" s="1"/>
  <c r="W111" i="22"/>
  <c r="X111" i="22" s="1"/>
  <c r="Y111" i="22" s="1"/>
  <c r="U130" i="6"/>
  <c r="Z130" i="6" s="1"/>
  <c r="U262" i="6"/>
  <c r="Z262" i="6" s="1"/>
  <c r="U164" i="6"/>
  <c r="Z164" i="6" s="1"/>
  <c r="U188" i="6"/>
  <c r="Z188" i="6" s="1"/>
  <c r="U125" i="6"/>
  <c r="Z125" i="6" s="1"/>
  <c r="U286" i="6"/>
  <c r="V286" i="6" s="1"/>
  <c r="W286" i="6" s="1"/>
  <c r="U132" i="6"/>
  <c r="Z132" i="6" s="1"/>
  <c r="U331" i="6"/>
  <c r="V331" i="6" s="1"/>
  <c r="W331" i="6" s="1"/>
  <c r="U225" i="6"/>
  <c r="Z225" i="6" s="1"/>
  <c r="U283" i="6"/>
  <c r="V283" i="6" s="1"/>
  <c r="W283" i="6" s="1"/>
  <c r="U131" i="6"/>
  <c r="Z131" i="6" s="1"/>
  <c r="U192" i="6"/>
  <c r="Z192" i="6" s="1"/>
  <c r="U250" i="6"/>
  <c r="V250" i="6" s="1"/>
  <c r="W250" i="6" s="1"/>
  <c r="U84" i="6"/>
  <c r="Z84" i="6" s="1"/>
  <c r="AA84" i="6" s="1"/>
  <c r="U270" i="6"/>
  <c r="Z270" i="6" s="1"/>
  <c r="AA270" i="6" s="1"/>
  <c r="U226" i="6"/>
  <c r="Z226" i="6" s="1"/>
  <c r="U218" i="6"/>
  <c r="Z218" i="6" s="1"/>
  <c r="U82" i="6"/>
  <c r="Z82" i="6" s="1"/>
  <c r="U166" i="6"/>
  <c r="Z166" i="6" s="1"/>
  <c r="U34" i="6"/>
  <c r="Z34" i="6" s="1"/>
  <c r="U117" i="6"/>
  <c r="V117" i="6" s="1"/>
  <c r="W117" i="6" s="1"/>
  <c r="R20" i="4"/>
  <c r="W20" i="4" s="1"/>
  <c r="U290" i="6"/>
  <c r="Z290" i="6" s="1"/>
  <c r="U258" i="6"/>
  <c r="Z258" i="6" s="1"/>
  <c r="U330" i="6"/>
  <c r="Z330" i="6" s="1"/>
  <c r="U273" i="6"/>
  <c r="Z273" i="6" s="1"/>
  <c r="R123" i="4"/>
  <c r="W123" i="4" s="1"/>
  <c r="U292" i="6"/>
  <c r="V292" i="6" s="1"/>
  <c r="W292" i="6" s="1"/>
  <c r="U140" i="6"/>
  <c r="Z140" i="6" s="1"/>
  <c r="R212" i="4"/>
  <c r="S212" i="4" s="1"/>
  <c r="T212" i="4" s="1"/>
  <c r="U249" i="6"/>
  <c r="Z249" i="6" s="1"/>
  <c r="U305" i="6"/>
  <c r="Z305" i="6" s="1"/>
  <c r="Q33" i="4"/>
  <c r="V33" i="4" s="1"/>
  <c r="H38" i="11" s="1"/>
  <c r="AA3" i="6"/>
  <c r="C56" i="11"/>
  <c r="R232" i="4"/>
  <c r="S232" i="4" s="1"/>
  <c r="T232" i="4" s="1"/>
  <c r="Y285" i="6"/>
  <c r="H74" i="19" s="1"/>
  <c r="N74" i="19" s="1"/>
  <c r="U285" i="6"/>
  <c r="Z285" i="6" s="1"/>
  <c r="T144" i="6"/>
  <c r="Y144" i="6" s="1"/>
  <c r="F65" i="11" s="1"/>
  <c r="U144" i="6"/>
  <c r="T38" i="6"/>
  <c r="Y38" i="6" s="1"/>
  <c r="H69" i="11" s="1"/>
  <c r="U38" i="6"/>
  <c r="T103" i="6"/>
  <c r="Y103" i="6" s="1"/>
  <c r="D68" i="11" s="1"/>
  <c r="U103" i="6"/>
  <c r="V103" i="6" s="1"/>
  <c r="W103" i="6" s="1"/>
  <c r="T30" i="6"/>
  <c r="Y30" i="6" s="1"/>
  <c r="H61" i="11" s="1"/>
  <c r="U30" i="6"/>
  <c r="T176" i="6"/>
  <c r="Y176" i="6" s="1"/>
  <c r="F75" i="18" s="1"/>
  <c r="J75" i="18" s="1"/>
  <c r="U176" i="6"/>
  <c r="R126" i="4"/>
  <c r="W126" i="4" s="1"/>
  <c r="R182" i="4"/>
  <c r="S182" i="4" s="1"/>
  <c r="T182" i="4" s="1"/>
  <c r="Q302" i="4"/>
  <c r="V302" i="4" s="1"/>
  <c r="J43" i="19" s="1"/>
  <c r="N43" i="19" s="1"/>
  <c r="R302" i="4"/>
  <c r="S302" i="4" s="1"/>
  <c r="T302" i="4" s="1"/>
  <c r="Q118" i="4"/>
  <c r="V118" i="4" s="1"/>
  <c r="D35" i="18" s="1"/>
  <c r="J35" i="18" s="1"/>
  <c r="R118" i="4"/>
  <c r="W118" i="4" s="1"/>
  <c r="U193" i="6"/>
  <c r="V193" i="6" s="1"/>
  <c r="W193" i="6" s="1"/>
  <c r="R231" i="4"/>
  <c r="S231" i="4" s="1"/>
  <c r="T231" i="4" s="1"/>
  <c r="S197" i="20"/>
  <c r="T197" i="20" s="1"/>
  <c r="W197" i="20"/>
  <c r="X197" i="20" s="1"/>
  <c r="Y197" i="20" s="1"/>
  <c r="S140" i="22"/>
  <c r="T140" i="22" s="1"/>
  <c r="W140" i="22"/>
  <c r="X140" i="22" s="1"/>
  <c r="Y140" i="22" s="1"/>
  <c r="W213" i="22"/>
  <c r="X213" i="22" s="1"/>
  <c r="S213" i="22"/>
  <c r="T213" i="22" s="1"/>
  <c r="S321" i="22"/>
  <c r="T321" i="22" s="1"/>
  <c r="W321" i="22"/>
  <c r="X321" i="22" s="1"/>
  <c r="S125" i="20"/>
  <c r="T125" i="20" s="1"/>
  <c r="W125" i="20"/>
  <c r="X125" i="20" s="1"/>
  <c r="Y125" i="20" s="1"/>
  <c r="S308" i="22"/>
  <c r="T308" i="22" s="1"/>
  <c r="W308" i="22"/>
  <c r="X308" i="22" s="1"/>
  <c r="W113" i="20"/>
  <c r="X113" i="20" s="1"/>
  <c r="Y113" i="20" s="1"/>
  <c r="S113" i="20"/>
  <c r="T113" i="20" s="1"/>
  <c r="S219" i="22"/>
  <c r="T219" i="22" s="1"/>
  <c r="W219" i="22"/>
  <c r="X219" i="22" s="1"/>
  <c r="W328" i="20"/>
  <c r="X328" i="20" s="1"/>
  <c r="S328" i="20"/>
  <c r="T328" i="20" s="1"/>
  <c r="S323" i="22"/>
  <c r="T323" i="22" s="1"/>
  <c r="W323" i="22"/>
  <c r="X323" i="22" s="1"/>
  <c r="S281" i="20"/>
  <c r="T281" i="20" s="1"/>
  <c r="W281" i="20"/>
  <c r="X281" i="20" s="1"/>
  <c r="S159" i="22"/>
  <c r="T159" i="22" s="1"/>
  <c r="W159" i="22"/>
  <c r="X159" i="22" s="1"/>
  <c r="Y159" i="22" s="1"/>
  <c r="S241" i="20"/>
  <c r="T241" i="20" s="1"/>
  <c r="W241" i="20"/>
  <c r="X241" i="20" s="1"/>
  <c r="S173" i="20"/>
  <c r="T173" i="20" s="1"/>
  <c r="W173" i="20"/>
  <c r="X173" i="20" s="1"/>
  <c r="Y173" i="20" s="1"/>
  <c r="S238" i="22"/>
  <c r="T238" i="22" s="1"/>
  <c r="W238" i="22"/>
  <c r="X238" i="22" s="1"/>
  <c r="W114" i="20"/>
  <c r="X114" i="20" s="1"/>
  <c r="Y114" i="20" s="1"/>
  <c r="S114" i="20"/>
  <c r="T114" i="20" s="1"/>
  <c r="W22" i="22"/>
  <c r="X22" i="22" s="1"/>
  <c r="Y22" i="22" s="1"/>
  <c r="S22" i="22"/>
  <c r="T22" i="22" s="1"/>
  <c r="S287" i="22"/>
  <c r="T287" i="22" s="1"/>
  <c r="W287" i="22"/>
  <c r="X287" i="22" s="1"/>
  <c r="S298" i="20"/>
  <c r="T298" i="20" s="1"/>
  <c r="W298" i="20"/>
  <c r="X298" i="20" s="1"/>
  <c r="S148" i="22"/>
  <c r="T148" i="22" s="1"/>
  <c r="W148" i="22"/>
  <c r="X148" i="22" s="1"/>
  <c r="Y148" i="22" s="1"/>
  <c r="S208" i="20"/>
  <c r="T208" i="20" s="1"/>
  <c r="W208" i="20"/>
  <c r="X208" i="20" s="1"/>
  <c r="S263" i="22"/>
  <c r="T263" i="22" s="1"/>
  <c r="W263" i="22"/>
  <c r="X263" i="22" s="1"/>
  <c r="S201" i="22"/>
  <c r="T201" i="22" s="1"/>
  <c r="W201" i="22"/>
  <c r="X201" i="22" s="1"/>
  <c r="S146" i="20"/>
  <c r="T146" i="20" s="1"/>
  <c r="W146" i="20"/>
  <c r="X146" i="20" s="1"/>
  <c r="Y146" i="20" s="1"/>
  <c r="S130" i="20"/>
  <c r="T130" i="20" s="1"/>
  <c r="W130" i="20"/>
  <c r="X130" i="20" s="1"/>
  <c r="Y130" i="20" s="1"/>
  <c r="R252" i="22"/>
  <c r="Q252" i="22"/>
  <c r="V252" i="22" s="1"/>
  <c r="Q135" i="22"/>
  <c r="V135" i="22" s="1"/>
  <c r="R135" i="22"/>
  <c r="R50" i="20"/>
  <c r="Q50" i="20"/>
  <c r="V50" i="20" s="1"/>
  <c r="Q17" i="20"/>
  <c r="V17" i="20" s="1"/>
  <c r="R17" i="20"/>
  <c r="R108" i="4"/>
  <c r="S108" i="4" s="1"/>
  <c r="S182" i="22"/>
  <c r="T182" i="22" s="1"/>
  <c r="W182" i="22"/>
  <c r="X182" i="22" s="1"/>
  <c r="Y182" i="22" s="1"/>
  <c r="S250" i="20"/>
  <c r="T250" i="20" s="1"/>
  <c r="W250" i="20"/>
  <c r="X250" i="20" s="1"/>
  <c r="S157" i="22"/>
  <c r="T157" i="22" s="1"/>
  <c r="W157" i="22"/>
  <c r="X157" i="22" s="1"/>
  <c r="Y157" i="22" s="1"/>
  <c r="S262" i="22"/>
  <c r="T262" i="22" s="1"/>
  <c r="W262" i="22"/>
  <c r="X262" i="22" s="1"/>
  <c r="W320" i="22"/>
  <c r="X320" i="22" s="1"/>
  <c r="S320" i="22"/>
  <c r="T320" i="22" s="1"/>
  <c r="W35" i="22"/>
  <c r="X35" i="22" s="1"/>
  <c r="Y35" i="22" s="1"/>
  <c r="S35" i="22"/>
  <c r="T35" i="22" s="1"/>
  <c r="R168" i="20"/>
  <c r="Q168" i="20"/>
  <c r="V168" i="20" s="1"/>
  <c r="Q71" i="22"/>
  <c r="V71" i="22" s="1"/>
  <c r="R71" i="22"/>
  <c r="R83" i="4"/>
  <c r="W83" i="4" s="1"/>
  <c r="R185" i="22"/>
  <c r="Q185" i="22"/>
  <c r="V185" i="22" s="1"/>
  <c r="R309" i="20"/>
  <c r="Q309" i="20"/>
  <c r="V309" i="20" s="1"/>
  <c r="Q143" i="20"/>
  <c r="V143" i="20" s="1"/>
  <c r="R143" i="20"/>
  <c r="S188" i="22"/>
  <c r="T188" i="22" s="1"/>
  <c r="W188" i="22"/>
  <c r="X188" i="22" s="1"/>
  <c r="Y188" i="22" s="1"/>
  <c r="W95" i="20"/>
  <c r="X95" i="20" s="1"/>
  <c r="Y95" i="20" s="1"/>
  <c r="S95" i="20"/>
  <c r="T95" i="20" s="1"/>
  <c r="R54" i="22"/>
  <c r="S28" i="20"/>
  <c r="T28" i="20" s="1"/>
  <c r="W28" i="20"/>
  <c r="X28" i="20" s="1"/>
  <c r="Y28" i="20" s="1"/>
  <c r="S256" i="22"/>
  <c r="T256" i="22" s="1"/>
  <c r="W256" i="22"/>
  <c r="X256" i="22" s="1"/>
  <c r="W181" i="22"/>
  <c r="X181" i="22" s="1"/>
  <c r="Y181" i="22" s="1"/>
  <c r="S181" i="22"/>
  <c r="T181" i="22" s="1"/>
  <c r="W35" i="20"/>
  <c r="X35" i="20" s="1"/>
  <c r="Y35" i="20" s="1"/>
  <c r="S35" i="20"/>
  <c r="T35" i="20" s="1"/>
  <c r="W44" i="22"/>
  <c r="X44" i="22" s="1"/>
  <c r="Y44" i="22" s="1"/>
  <c r="S44" i="22"/>
  <c r="T44" i="22" s="1"/>
  <c r="R119" i="20"/>
  <c r="Q119" i="20"/>
  <c r="V119" i="20" s="1"/>
  <c r="R215" i="22"/>
  <c r="Q215" i="22"/>
  <c r="V215" i="22" s="1"/>
  <c r="R18" i="22"/>
  <c r="Q18" i="22"/>
  <c r="V18" i="22" s="1"/>
  <c r="Q285" i="22"/>
  <c r="V285" i="22" s="1"/>
  <c r="R285" i="22"/>
  <c r="W198" i="22"/>
  <c r="X198" i="22" s="1"/>
  <c r="Y198" i="22" s="1"/>
  <c r="S198" i="22"/>
  <c r="T198" i="22" s="1"/>
  <c r="R91" i="20"/>
  <c r="W307" i="20"/>
  <c r="X307" i="20" s="1"/>
  <c r="S307" i="20"/>
  <c r="T307" i="20" s="1"/>
  <c r="W202" i="22"/>
  <c r="X202" i="22" s="1"/>
  <c r="S202" i="22"/>
  <c r="T202" i="22" s="1"/>
  <c r="S257" i="22"/>
  <c r="T257" i="22" s="1"/>
  <c r="W257" i="22"/>
  <c r="X257" i="22" s="1"/>
  <c r="S129" i="20"/>
  <c r="T129" i="20" s="1"/>
  <c r="W129" i="20"/>
  <c r="X129" i="20" s="1"/>
  <c r="Y129" i="20" s="1"/>
  <c r="Q118" i="22"/>
  <c r="V118" i="22" s="1"/>
  <c r="R118" i="22"/>
  <c r="R160" i="20"/>
  <c r="Q160" i="20"/>
  <c r="V160" i="20" s="1"/>
  <c r="Q136" i="20"/>
  <c r="V136" i="20" s="1"/>
  <c r="R136" i="20"/>
  <c r="Q8" i="4"/>
  <c r="V8" i="4" s="1"/>
  <c r="B35" i="11" s="1"/>
  <c r="R8" i="4"/>
  <c r="W8" i="4" s="1"/>
  <c r="Q302" i="22"/>
  <c r="V302" i="22" s="1"/>
  <c r="R302" i="22"/>
  <c r="R18" i="20"/>
  <c r="S48" i="22"/>
  <c r="T48" i="22" s="1"/>
  <c r="W48" i="22"/>
  <c r="X48" i="22" s="1"/>
  <c r="Y48" i="22" s="1"/>
  <c r="W43" i="22"/>
  <c r="X43" i="22" s="1"/>
  <c r="Y43" i="22" s="1"/>
  <c r="S43" i="22"/>
  <c r="T43" i="22" s="1"/>
  <c r="W189" i="20"/>
  <c r="X189" i="20" s="1"/>
  <c r="Y189" i="20" s="1"/>
  <c r="S189" i="20"/>
  <c r="T189" i="20" s="1"/>
  <c r="R193" i="22"/>
  <c r="Q193" i="22"/>
  <c r="V193" i="22" s="1"/>
  <c r="R37" i="4"/>
  <c r="S37" i="4" s="1"/>
  <c r="Q214" i="22"/>
  <c r="V214" i="22" s="1"/>
  <c r="R214" i="22"/>
  <c r="R107" i="22"/>
  <c r="Q107" i="22"/>
  <c r="V107" i="22" s="1"/>
  <c r="Q96" i="22"/>
  <c r="V96" i="22" s="1"/>
  <c r="R96" i="22"/>
  <c r="S190" i="22"/>
  <c r="T190" i="22" s="1"/>
  <c r="W190" i="22"/>
  <c r="X190" i="22" s="1"/>
  <c r="Y190" i="22" s="1"/>
  <c r="W153" i="20"/>
  <c r="X153" i="20" s="1"/>
  <c r="Y153" i="20" s="1"/>
  <c r="S153" i="20"/>
  <c r="T153" i="20" s="1"/>
  <c r="S146" i="22"/>
  <c r="T146" i="22" s="1"/>
  <c r="W146" i="22"/>
  <c r="X146" i="22" s="1"/>
  <c r="Y146" i="22" s="1"/>
  <c r="R318" i="22"/>
  <c r="Q318" i="22"/>
  <c r="V318" i="22" s="1"/>
  <c r="R176" i="20"/>
  <c r="Q176" i="20"/>
  <c r="V176" i="20" s="1"/>
  <c r="R194" i="4"/>
  <c r="W194" i="4" s="1"/>
  <c r="Q33" i="22"/>
  <c r="V33" i="22" s="1"/>
  <c r="R33" i="22"/>
  <c r="Q30" i="20"/>
  <c r="V30" i="20" s="1"/>
  <c r="R30" i="20"/>
  <c r="R36" i="4"/>
  <c r="W36" i="4" s="1"/>
  <c r="S150" i="20"/>
  <c r="T150" i="20" s="1"/>
  <c r="W150" i="20"/>
  <c r="X150" i="20" s="1"/>
  <c r="Y150" i="20" s="1"/>
  <c r="W191" i="20"/>
  <c r="X191" i="20" s="1"/>
  <c r="Y191" i="20" s="1"/>
  <c r="S191" i="20"/>
  <c r="T191" i="20" s="1"/>
  <c r="Q186" i="20"/>
  <c r="V186" i="20" s="1"/>
  <c r="R186" i="20"/>
  <c r="R239" i="22"/>
  <c r="Q239" i="22"/>
  <c r="V239" i="22" s="1"/>
  <c r="Q41" i="20"/>
  <c r="V41" i="20" s="1"/>
  <c r="R41" i="20"/>
  <c r="Q58" i="20"/>
  <c r="V58" i="20" s="1"/>
  <c r="R58" i="20"/>
  <c r="U106" i="6"/>
  <c r="Z106" i="6" s="1"/>
  <c r="S153" i="22"/>
  <c r="T153" i="22" s="1"/>
  <c r="W153" i="22"/>
  <c r="X153" i="22" s="1"/>
  <c r="Y153" i="22" s="1"/>
  <c r="U251" i="6"/>
  <c r="V251" i="6" s="1"/>
  <c r="W251" i="6" s="1"/>
  <c r="U293" i="6"/>
  <c r="Z293" i="6" s="1"/>
  <c r="U232" i="6"/>
  <c r="Z232" i="6" s="1"/>
  <c r="R63" i="22"/>
  <c r="Q63" i="22"/>
  <c r="V63" i="22" s="1"/>
  <c r="R260" i="20"/>
  <c r="Q260" i="20"/>
  <c r="V260" i="20" s="1"/>
  <c r="W110" i="22"/>
  <c r="X110" i="22" s="1"/>
  <c r="Y110" i="22" s="1"/>
  <c r="S110" i="22"/>
  <c r="T110" i="22" s="1"/>
  <c r="S321" i="20"/>
  <c r="T321" i="20" s="1"/>
  <c r="W321" i="20"/>
  <c r="X321" i="20" s="1"/>
  <c r="S182" i="20"/>
  <c r="T182" i="20" s="1"/>
  <c r="W182" i="20"/>
  <c r="X182" i="20" s="1"/>
  <c r="Y182" i="20" s="1"/>
  <c r="R252" i="4"/>
  <c r="W252" i="4" s="1"/>
  <c r="R284" i="20"/>
  <c r="Q284" i="20"/>
  <c r="V284" i="20" s="1"/>
  <c r="U135" i="6"/>
  <c r="Z135" i="6" s="1"/>
  <c r="Q17" i="22"/>
  <c r="V17" i="22" s="1"/>
  <c r="R17" i="22"/>
  <c r="Q105" i="20"/>
  <c r="V105" i="20" s="1"/>
  <c r="R105" i="20"/>
  <c r="S313" i="20"/>
  <c r="T313" i="20" s="1"/>
  <c r="W313" i="20"/>
  <c r="X313" i="20" s="1"/>
  <c r="S165" i="20"/>
  <c r="T165" i="20" s="1"/>
  <c r="W165" i="20"/>
  <c r="X165" i="20" s="1"/>
  <c r="Y165" i="20" s="1"/>
  <c r="W123" i="22"/>
  <c r="X123" i="22" s="1"/>
  <c r="Y123" i="22" s="1"/>
  <c r="S123" i="22"/>
  <c r="T123" i="22" s="1"/>
  <c r="R168" i="22"/>
  <c r="Q168" i="22"/>
  <c r="V168" i="22" s="1"/>
  <c r="R71" i="4"/>
  <c r="W71" i="4" s="1"/>
  <c r="Q89" i="20"/>
  <c r="V89" i="20" s="1"/>
  <c r="R89" i="20"/>
  <c r="R185" i="4"/>
  <c r="W185" i="4" s="1"/>
  <c r="R309" i="22"/>
  <c r="Q309" i="22"/>
  <c r="V309" i="22" s="1"/>
  <c r="Q143" i="22"/>
  <c r="V143" i="22" s="1"/>
  <c r="R143" i="22"/>
  <c r="S307" i="22"/>
  <c r="T307" i="22" s="1"/>
  <c r="W307" i="22"/>
  <c r="X307" i="22" s="1"/>
  <c r="S124" i="20"/>
  <c r="T124" i="20" s="1"/>
  <c r="W124" i="20"/>
  <c r="X124" i="20" s="1"/>
  <c r="Y124" i="20" s="1"/>
  <c r="W164" i="22"/>
  <c r="X164" i="22" s="1"/>
  <c r="Y164" i="22" s="1"/>
  <c r="S164" i="22"/>
  <c r="T164" i="22" s="1"/>
  <c r="S320" i="20"/>
  <c r="T320" i="20" s="1"/>
  <c r="W320" i="20"/>
  <c r="X320" i="20" s="1"/>
  <c r="W226" i="22"/>
  <c r="X226" i="22" s="1"/>
  <c r="S226" i="22"/>
  <c r="T226" i="22" s="1"/>
  <c r="R119" i="22"/>
  <c r="Q119" i="22"/>
  <c r="V119" i="22" s="1"/>
  <c r="R13" i="20"/>
  <c r="Q13" i="20"/>
  <c r="V13" i="20" s="1"/>
  <c r="Q18" i="4"/>
  <c r="V18" i="4" s="1"/>
  <c r="B45" i="11" s="1"/>
  <c r="R18" i="4"/>
  <c r="W18" i="4" s="1"/>
  <c r="R285" i="4"/>
  <c r="S285" i="4" s="1"/>
  <c r="R161" i="22"/>
  <c r="W171" i="22"/>
  <c r="X171" i="22" s="1"/>
  <c r="Y171" i="22" s="1"/>
  <c r="S171" i="22"/>
  <c r="T171" i="22" s="1"/>
  <c r="W295" i="22"/>
  <c r="X295" i="22" s="1"/>
  <c r="S295" i="22"/>
  <c r="T295" i="22" s="1"/>
  <c r="S44" i="20"/>
  <c r="T44" i="20" s="1"/>
  <c r="W44" i="20"/>
  <c r="X44" i="20" s="1"/>
  <c r="Y44" i="20" s="1"/>
  <c r="S180" i="22"/>
  <c r="T180" i="22" s="1"/>
  <c r="W180" i="22"/>
  <c r="X180" i="22" s="1"/>
  <c r="Y180" i="22" s="1"/>
  <c r="U81" i="6"/>
  <c r="Z81" i="6" s="1"/>
  <c r="U118" i="6"/>
  <c r="Z118" i="6" s="1"/>
  <c r="R160" i="22"/>
  <c r="Q160" i="22"/>
  <c r="V160" i="22" s="1"/>
  <c r="R136" i="22"/>
  <c r="Q136" i="22"/>
  <c r="V136" i="22" s="1"/>
  <c r="R21" i="20"/>
  <c r="Q21" i="20"/>
  <c r="V21" i="20" s="1"/>
  <c r="U302" i="6"/>
  <c r="Z302" i="6" s="1"/>
  <c r="R81" i="22"/>
  <c r="S27" i="20"/>
  <c r="T27" i="20" s="1"/>
  <c r="W27" i="20"/>
  <c r="X27" i="20" s="1"/>
  <c r="Y27" i="20" s="1"/>
  <c r="R193" i="4"/>
  <c r="W193" i="4" s="1"/>
  <c r="Q25" i="20"/>
  <c r="V25" i="20" s="1"/>
  <c r="R25" i="20"/>
  <c r="R214" i="4"/>
  <c r="W214" i="4" s="1"/>
  <c r="U107" i="6"/>
  <c r="V107" i="6" s="1"/>
  <c r="W107" i="6" s="1"/>
  <c r="R96" i="4"/>
  <c r="W96" i="4" s="1"/>
  <c r="W117" i="20"/>
  <c r="X117" i="20" s="1"/>
  <c r="Y117" i="20" s="1"/>
  <c r="S117" i="20"/>
  <c r="T117" i="20" s="1"/>
  <c r="R176" i="22"/>
  <c r="Q176" i="22"/>
  <c r="V176" i="22" s="1"/>
  <c r="U33" i="6"/>
  <c r="Q30" i="22"/>
  <c r="V30" i="22" s="1"/>
  <c r="R30" i="22"/>
  <c r="S82" i="20"/>
  <c r="T82" i="20" s="1"/>
  <c r="W82" i="20"/>
  <c r="X82" i="20" s="1"/>
  <c r="Y82" i="20" s="1"/>
  <c r="R186" i="22"/>
  <c r="Q186" i="22"/>
  <c r="V186" i="22" s="1"/>
  <c r="Q100" i="20"/>
  <c r="V100" i="20" s="1"/>
  <c r="R100" i="20"/>
  <c r="U239" i="6"/>
  <c r="Z239" i="6" s="1"/>
  <c r="R41" i="22"/>
  <c r="Q41" i="22"/>
  <c r="V41" i="22" s="1"/>
  <c r="Q10" i="20"/>
  <c r="V10" i="20" s="1"/>
  <c r="R10" i="20"/>
  <c r="R127" i="20"/>
  <c r="Q127" i="20"/>
  <c r="V127" i="20" s="1"/>
  <c r="Q72" i="20"/>
  <c r="V72" i="20" s="1"/>
  <c r="R72" i="20"/>
  <c r="R269" i="20"/>
  <c r="Q269" i="20"/>
  <c r="V269" i="20" s="1"/>
  <c r="R276" i="20"/>
  <c r="Q276" i="20"/>
  <c r="V276" i="20" s="1"/>
  <c r="R63" i="4"/>
  <c r="W63" i="4" s="1"/>
  <c r="R260" i="22"/>
  <c r="Q260" i="22"/>
  <c r="V260" i="22" s="1"/>
  <c r="R268" i="20"/>
  <c r="Q268" i="20"/>
  <c r="V268" i="20" s="1"/>
  <c r="R284" i="22"/>
  <c r="Q54" i="20"/>
  <c r="V54" i="20" s="1"/>
  <c r="R54" i="20"/>
  <c r="R50" i="4"/>
  <c r="W50" i="4" s="1"/>
  <c r="R17" i="4"/>
  <c r="W17" i="4" s="1"/>
  <c r="R105" i="22"/>
  <c r="Q105" i="22"/>
  <c r="V105" i="22" s="1"/>
  <c r="S28" i="22"/>
  <c r="T28" i="22" s="1"/>
  <c r="W28" i="22"/>
  <c r="X28" i="22" s="1"/>
  <c r="Y28" i="22" s="1"/>
  <c r="S154" i="20"/>
  <c r="T154" i="20" s="1"/>
  <c r="W154" i="20"/>
  <c r="X154" i="20" s="1"/>
  <c r="Y154" i="20" s="1"/>
  <c r="W65" i="20"/>
  <c r="X65" i="20" s="1"/>
  <c r="Y65" i="20" s="1"/>
  <c r="S65" i="20"/>
  <c r="T65" i="20" s="1"/>
  <c r="S304" i="20"/>
  <c r="T304" i="20" s="1"/>
  <c r="W304" i="20"/>
  <c r="X304" i="20" s="1"/>
  <c r="R168" i="4"/>
  <c r="W168" i="4" s="1"/>
  <c r="Q177" i="20"/>
  <c r="V177" i="20" s="1"/>
  <c r="R177" i="20"/>
  <c r="Q88" i="20"/>
  <c r="V88" i="20" s="1"/>
  <c r="R88" i="20"/>
  <c r="R31" i="20"/>
  <c r="Q31" i="20"/>
  <c r="V31" i="20" s="1"/>
  <c r="U309" i="6"/>
  <c r="V309" i="6" s="1"/>
  <c r="W309" i="6" s="1"/>
  <c r="R143" i="4"/>
  <c r="S143" i="4" s="1"/>
  <c r="T143" i="4" s="1"/>
  <c r="S274" i="20"/>
  <c r="T274" i="20" s="1"/>
  <c r="W274" i="20"/>
  <c r="X274" i="20" s="1"/>
  <c r="S129" i="22"/>
  <c r="T129" i="22" s="1"/>
  <c r="W129" i="22"/>
  <c r="X129" i="22" s="1"/>
  <c r="Y129" i="22" s="1"/>
  <c r="W265" i="22"/>
  <c r="X265" i="22" s="1"/>
  <c r="S265" i="22"/>
  <c r="T265" i="22" s="1"/>
  <c r="W47" i="22"/>
  <c r="X47" i="22" s="1"/>
  <c r="Y47" i="22" s="1"/>
  <c r="S47" i="22"/>
  <c r="T47" i="22" s="1"/>
  <c r="S14" i="20"/>
  <c r="T14" i="20" s="1"/>
  <c r="W14" i="20"/>
  <c r="X14" i="20" s="1"/>
  <c r="Y14" i="20" s="1"/>
  <c r="R119" i="4"/>
  <c r="W119" i="4" s="1"/>
  <c r="Q13" i="22"/>
  <c r="V13" i="22" s="1"/>
  <c r="R13" i="22"/>
  <c r="Q9" i="20"/>
  <c r="V9" i="20" s="1"/>
  <c r="R9" i="20"/>
  <c r="R56" i="20"/>
  <c r="Q56" i="20"/>
  <c r="V56" i="20" s="1"/>
  <c r="S137" i="22"/>
  <c r="T137" i="22" s="1"/>
  <c r="W137" i="22"/>
  <c r="X137" i="22" s="1"/>
  <c r="Y137" i="22" s="1"/>
  <c r="S109" i="22"/>
  <c r="T109" i="22" s="1"/>
  <c r="W109" i="22"/>
  <c r="X109" i="22" s="1"/>
  <c r="Y109" i="22" s="1"/>
  <c r="S275" i="22"/>
  <c r="T275" i="22" s="1"/>
  <c r="W275" i="22"/>
  <c r="X275" i="22" s="1"/>
  <c r="W27" i="22"/>
  <c r="X27" i="22" s="1"/>
  <c r="Y27" i="22" s="1"/>
  <c r="S27" i="22"/>
  <c r="T27" i="22" s="1"/>
  <c r="S226" i="20"/>
  <c r="T226" i="20" s="1"/>
  <c r="W226" i="20"/>
  <c r="X226" i="20" s="1"/>
  <c r="Q224" i="20"/>
  <c r="V224" i="20" s="1"/>
  <c r="R224" i="20"/>
  <c r="U136" i="6"/>
  <c r="V136" i="6" s="1"/>
  <c r="W136" i="6" s="1"/>
  <c r="Q21" i="22"/>
  <c r="V21" i="22" s="1"/>
  <c r="R21" i="22"/>
  <c r="W96" i="20"/>
  <c r="X96" i="20" s="1"/>
  <c r="Y96" i="20" s="1"/>
  <c r="S96" i="20"/>
  <c r="T96" i="20" s="1"/>
  <c r="S149" i="22"/>
  <c r="T149" i="22" s="1"/>
  <c r="W149" i="22"/>
  <c r="X149" i="22" s="1"/>
  <c r="Y149" i="22" s="1"/>
  <c r="S133" i="22"/>
  <c r="T133" i="22" s="1"/>
  <c r="W133" i="22"/>
  <c r="X133" i="22" s="1"/>
  <c r="Y133" i="22" s="1"/>
  <c r="W94" i="20"/>
  <c r="X94" i="20" s="1"/>
  <c r="Y94" i="20" s="1"/>
  <c r="S94" i="20"/>
  <c r="T94" i="20" s="1"/>
  <c r="W20" i="20"/>
  <c r="X20" i="20" s="1"/>
  <c r="Y20" i="20" s="1"/>
  <c r="S20" i="20"/>
  <c r="T20" i="20" s="1"/>
  <c r="W217" i="22"/>
  <c r="X217" i="22" s="1"/>
  <c r="S217" i="22"/>
  <c r="T217" i="22" s="1"/>
  <c r="S117" i="22"/>
  <c r="T117" i="22" s="1"/>
  <c r="W117" i="22"/>
  <c r="X117" i="22" s="1"/>
  <c r="Y117" i="22" s="1"/>
  <c r="R223" i="20"/>
  <c r="Q223" i="20"/>
  <c r="V223" i="20" s="1"/>
  <c r="R25" i="22"/>
  <c r="Q25" i="22"/>
  <c r="V25" i="22" s="1"/>
  <c r="R144" i="20"/>
  <c r="Q144" i="20"/>
  <c r="V144" i="20" s="1"/>
  <c r="Q151" i="20"/>
  <c r="V151" i="20" s="1"/>
  <c r="R151" i="20"/>
  <c r="S221" i="22"/>
  <c r="T221" i="22" s="1"/>
  <c r="W221" i="22"/>
  <c r="X221" i="22" s="1"/>
  <c r="W133" i="20"/>
  <c r="X133" i="20" s="1"/>
  <c r="Y133" i="20" s="1"/>
  <c r="S133" i="20"/>
  <c r="T133" i="20" s="1"/>
  <c r="W131" i="22"/>
  <c r="X131" i="22" s="1"/>
  <c r="Y131" i="22" s="1"/>
  <c r="S131" i="22"/>
  <c r="T131" i="22" s="1"/>
  <c r="R86" i="20"/>
  <c r="Q86" i="20"/>
  <c r="V86" i="20" s="1"/>
  <c r="R176" i="4"/>
  <c r="W176" i="4" s="1"/>
  <c r="Q103" i="20"/>
  <c r="V103" i="20" s="1"/>
  <c r="R103" i="20"/>
  <c r="R30" i="4"/>
  <c r="S30" i="4" s="1"/>
  <c r="S316" i="22"/>
  <c r="T316" i="22" s="1"/>
  <c r="W316" i="22"/>
  <c r="X316" i="22" s="1"/>
  <c r="W77" i="20"/>
  <c r="X77" i="20" s="1"/>
  <c r="Y77" i="20" s="1"/>
  <c r="S77" i="20"/>
  <c r="T77" i="20" s="1"/>
  <c r="W6" i="22"/>
  <c r="X6" i="22" s="1"/>
  <c r="Y6" i="22" s="1"/>
  <c r="S6" i="22"/>
  <c r="T6" i="22" s="1"/>
  <c r="U186" i="6"/>
  <c r="Z186" i="6" s="1"/>
  <c r="Q100" i="22"/>
  <c r="V100" i="22" s="1"/>
  <c r="R100" i="22"/>
  <c r="R41" i="4"/>
  <c r="S41" i="4" s="1"/>
  <c r="R58" i="4"/>
  <c r="W58" i="4" s="1"/>
  <c r="R10" i="22"/>
  <c r="Q10" i="22"/>
  <c r="V10" i="22" s="1"/>
  <c r="Q127" i="22"/>
  <c r="V127" i="22" s="1"/>
  <c r="R127" i="22"/>
  <c r="R72" i="22"/>
  <c r="Q72" i="22"/>
  <c r="V72" i="22" s="1"/>
  <c r="R269" i="22"/>
  <c r="Q269" i="22"/>
  <c r="V269" i="22" s="1"/>
  <c r="R276" i="22"/>
  <c r="Q276" i="22"/>
  <c r="V276" i="22" s="1"/>
  <c r="R240" i="20"/>
  <c r="Q240" i="20"/>
  <c r="V240" i="20" s="1"/>
  <c r="R260" i="4"/>
  <c r="W260" i="4" s="1"/>
  <c r="S210" i="22"/>
  <c r="T210" i="22" s="1"/>
  <c r="W210" i="22"/>
  <c r="X210" i="22" s="1"/>
  <c r="W128" i="22"/>
  <c r="X128" i="22" s="1"/>
  <c r="Y128" i="22" s="1"/>
  <c r="S128" i="22"/>
  <c r="T128" i="22" s="1"/>
  <c r="S300" i="20"/>
  <c r="T300" i="20" s="1"/>
  <c r="W300" i="20"/>
  <c r="X300" i="20" s="1"/>
  <c r="W304" i="22"/>
  <c r="X304" i="22" s="1"/>
  <c r="S304" i="22"/>
  <c r="T304" i="22" s="1"/>
  <c r="W162" i="22"/>
  <c r="X162" i="22" s="1"/>
  <c r="Y162" i="22" s="1"/>
  <c r="S162" i="22"/>
  <c r="T162" i="22" s="1"/>
  <c r="R268" i="22"/>
  <c r="Q268" i="22"/>
  <c r="V268" i="22" s="1"/>
  <c r="R284" i="4"/>
  <c r="W284" i="4" s="1"/>
  <c r="Q152" i="20"/>
  <c r="V152" i="20" s="1"/>
  <c r="R152" i="20"/>
  <c r="R105" i="4"/>
  <c r="S105" i="4" s="1"/>
  <c r="S141" i="22"/>
  <c r="T141" i="22" s="1"/>
  <c r="W141" i="22"/>
  <c r="X141" i="22" s="1"/>
  <c r="Y141" i="22" s="1"/>
  <c r="W102" i="22"/>
  <c r="X102" i="22" s="1"/>
  <c r="Y102" i="22" s="1"/>
  <c r="S102" i="22"/>
  <c r="T102" i="22" s="1"/>
  <c r="W305" i="20"/>
  <c r="X305" i="20" s="1"/>
  <c r="S305" i="20"/>
  <c r="T305" i="20" s="1"/>
  <c r="S124" i="22"/>
  <c r="T124" i="22" s="1"/>
  <c r="W124" i="22"/>
  <c r="X124" i="22" s="1"/>
  <c r="Y124" i="22" s="1"/>
  <c r="S274" i="22"/>
  <c r="T274" i="22" s="1"/>
  <c r="W274" i="22"/>
  <c r="X274" i="22" s="1"/>
  <c r="W203" i="20"/>
  <c r="X203" i="20" s="1"/>
  <c r="S203" i="20"/>
  <c r="T203" i="20" s="1"/>
  <c r="W210" i="20"/>
  <c r="X210" i="20" s="1"/>
  <c r="S210" i="20"/>
  <c r="T210" i="20" s="1"/>
  <c r="W213" i="20"/>
  <c r="X213" i="20" s="1"/>
  <c r="S213" i="20"/>
  <c r="T213" i="20" s="1"/>
  <c r="S162" i="20"/>
  <c r="T162" i="20" s="1"/>
  <c r="W162" i="20"/>
  <c r="X162" i="20" s="1"/>
  <c r="Y162" i="20" s="1"/>
  <c r="Q177" i="22"/>
  <c r="V177" i="22" s="1"/>
  <c r="R177" i="22"/>
  <c r="R89" i="4"/>
  <c r="W89" i="4" s="1"/>
  <c r="R88" i="22"/>
  <c r="Q88" i="22"/>
  <c r="V88" i="22" s="1"/>
  <c r="R31" i="22"/>
  <c r="Q31" i="22"/>
  <c r="V31" i="22" s="1"/>
  <c r="S110" i="20"/>
  <c r="T110" i="20" s="1"/>
  <c r="W110" i="20"/>
  <c r="X110" i="20" s="1"/>
  <c r="Y110" i="20" s="1"/>
  <c r="W298" i="22"/>
  <c r="X298" i="22" s="1"/>
  <c r="S298" i="22"/>
  <c r="T298" i="22" s="1"/>
  <c r="S286" i="22"/>
  <c r="T286" i="22" s="1"/>
  <c r="W286" i="22"/>
  <c r="X286" i="22" s="1"/>
  <c r="S204" i="22"/>
  <c r="T204" i="22" s="1"/>
  <c r="W204" i="22"/>
  <c r="X204" i="22" s="1"/>
  <c r="R311" i="20"/>
  <c r="Q311" i="20"/>
  <c r="V311" i="20" s="1"/>
  <c r="Q9" i="22"/>
  <c r="V9" i="22" s="1"/>
  <c r="R9" i="22"/>
  <c r="Q56" i="22"/>
  <c r="V56" i="22" s="1"/>
  <c r="R56" i="22"/>
  <c r="R89" i="22"/>
  <c r="W51" i="20"/>
  <c r="X51" i="20" s="1"/>
  <c r="Y51" i="20" s="1"/>
  <c r="S51" i="20"/>
  <c r="T51" i="20" s="1"/>
  <c r="R224" i="22"/>
  <c r="Q224" i="22"/>
  <c r="V224" i="22" s="1"/>
  <c r="Q66" i="20"/>
  <c r="V66" i="20" s="1"/>
  <c r="R66" i="20"/>
  <c r="Q21" i="4"/>
  <c r="V21" i="4" s="1"/>
  <c r="B48" i="11" s="1"/>
  <c r="L48" i="11" s="1"/>
  <c r="R21" i="4"/>
  <c r="W21" i="4" s="1"/>
  <c r="W49" i="20"/>
  <c r="X49" i="20" s="1"/>
  <c r="Y49" i="20" s="1"/>
  <c r="S49" i="20"/>
  <c r="T49" i="20" s="1"/>
  <c r="W120" i="20"/>
  <c r="X120" i="20" s="1"/>
  <c r="Y120" i="20" s="1"/>
  <c r="S120" i="20"/>
  <c r="T120" i="20" s="1"/>
  <c r="S195" i="20"/>
  <c r="T195" i="20" s="1"/>
  <c r="W195" i="20"/>
  <c r="X195" i="20" s="1"/>
  <c r="Y195" i="20" s="1"/>
  <c r="W61" i="20"/>
  <c r="X61" i="20" s="1"/>
  <c r="Y61" i="20" s="1"/>
  <c r="S61" i="20"/>
  <c r="T61" i="20" s="1"/>
  <c r="S138" i="22"/>
  <c r="T138" i="22" s="1"/>
  <c r="W138" i="22"/>
  <c r="X138" i="22" s="1"/>
  <c r="Y138" i="22" s="1"/>
  <c r="Q223" i="22"/>
  <c r="V223" i="22" s="1"/>
  <c r="R223" i="22"/>
  <c r="R97" i="20"/>
  <c r="Q97" i="20"/>
  <c r="V97" i="20" s="1"/>
  <c r="R25" i="4"/>
  <c r="W25" i="4" s="1"/>
  <c r="R144" i="22"/>
  <c r="Q144" i="22"/>
  <c r="V144" i="22" s="1"/>
  <c r="Q151" i="22"/>
  <c r="V151" i="22" s="1"/>
  <c r="R151" i="22"/>
  <c r="W106" i="22"/>
  <c r="X106" i="22" s="1"/>
  <c r="Y106" i="22" s="1"/>
  <c r="S106" i="22"/>
  <c r="T106" i="22" s="1"/>
  <c r="W85" i="22"/>
  <c r="X85" i="22" s="1"/>
  <c r="Y85" i="22" s="1"/>
  <c r="S85" i="22"/>
  <c r="T85" i="22" s="1"/>
  <c r="S243" i="22"/>
  <c r="T243" i="22" s="1"/>
  <c r="W243" i="22"/>
  <c r="X243" i="22" s="1"/>
  <c r="R86" i="22"/>
  <c r="Q86" i="22"/>
  <c r="V86" i="22" s="1"/>
  <c r="R301" i="20"/>
  <c r="Q301" i="20"/>
  <c r="V301" i="20" s="1"/>
  <c r="R103" i="22"/>
  <c r="Q103" i="22"/>
  <c r="V103" i="22" s="1"/>
  <c r="Q45" i="20"/>
  <c r="V45" i="20" s="1"/>
  <c r="R45" i="20"/>
  <c r="S221" i="20"/>
  <c r="T221" i="20" s="1"/>
  <c r="W221" i="20"/>
  <c r="X221" i="20" s="1"/>
  <c r="S130" i="22"/>
  <c r="T130" i="22" s="1"/>
  <c r="W130" i="22"/>
  <c r="X130" i="22" s="1"/>
  <c r="Y130" i="22" s="1"/>
  <c r="S233" i="20"/>
  <c r="T233" i="20" s="1"/>
  <c r="W233" i="20"/>
  <c r="X233" i="20" s="1"/>
  <c r="Q87" i="20"/>
  <c r="V87" i="20" s="1"/>
  <c r="R87" i="20"/>
  <c r="U100" i="6"/>
  <c r="Z100" i="6" s="1"/>
  <c r="Q92" i="22"/>
  <c r="V92" i="22" s="1"/>
  <c r="R92" i="22"/>
  <c r="Q19" i="20"/>
  <c r="V19" i="20" s="1"/>
  <c r="R19" i="20"/>
  <c r="R327" i="20"/>
  <c r="Q327" i="20"/>
  <c r="V327" i="20" s="1"/>
  <c r="T10" i="6"/>
  <c r="Y10" i="6" s="1"/>
  <c r="B63" i="11" s="1"/>
  <c r="U10" i="6"/>
  <c r="Z10" i="6" s="1"/>
  <c r="W77" i="22"/>
  <c r="X77" i="22" s="1"/>
  <c r="Y77" i="22" s="1"/>
  <c r="S77" i="22"/>
  <c r="T77" i="22" s="1"/>
  <c r="W282" i="22"/>
  <c r="X282" i="22" s="1"/>
  <c r="S282" i="22"/>
  <c r="T282" i="22" s="1"/>
  <c r="U127" i="6"/>
  <c r="Z127" i="6" s="1"/>
  <c r="R72" i="4"/>
  <c r="W72" i="4" s="1"/>
  <c r="R79" i="20"/>
  <c r="Q79" i="20"/>
  <c r="V79" i="20" s="1"/>
  <c r="R276" i="4"/>
  <c r="W276" i="4" s="1"/>
  <c r="Q240" i="22"/>
  <c r="V240" i="22" s="1"/>
  <c r="R240" i="22"/>
  <c r="R38" i="20"/>
  <c r="Q38" i="20"/>
  <c r="V38" i="20" s="1"/>
  <c r="U268" i="6"/>
  <c r="Z268" i="6" s="1"/>
  <c r="R29" i="20"/>
  <c r="Q29" i="20"/>
  <c r="V29" i="20" s="1"/>
  <c r="U54" i="6"/>
  <c r="R91" i="22"/>
  <c r="Q91" i="22"/>
  <c r="V91" i="22" s="1"/>
  <c r="R152" i="22"/>
  <c r="Q152" i="22"/>
  <c r="V152" i="22" s="1"/>
  <c r="S122" i="20"/>
  <c r="T122" i="20" s="1"/>
  <c r="W122" i="20"/>
  <c r="X122" i="20" s="1"/>
  <c r="Y122" i="20" s="1"/>
  <c r="W128" i="20"/>
  <c r="X128" i="20" s="1"/>
  <c r="Y128" i="20" s="1"/>
  <c r="S128" i="20"/>
  <c r="T128" i="20" s="1"/>
  <c r="S132" i="20"/>
  <c r="T132" i="20" s="1"/>
  <c r="W132" i="20"/>
  <c r="X132" i="20" s="1"/>
  <c r="Y132" i="20" s="1"/>
  <c r="S248" i="22"/>
  <c r="T248" i="22" s="1"/>
  <c r="W248" i="22"/>
  <c r="X248" i="22" s="1"/>
  <c r="W237" i="20"/>
  <c r="X237" i="20" s="1"/>
  <c r="S237" i="20"/>
  <c r="T237" i="20" s="1"/>
  <c r="W14" i="22"/>
  <c r="X14" i="22" s="1"/>
  <c r="Y14" i="22" s="1"/>
  <c r="S14" i="22"/>
  <c r="T14" i="22" s="1"/>
  <c r="R74" i="20"/>
  <c r="Q74" i="20"/>
  <c r="V74" i="20" s="1"/>
  <c r="R177" i="4"/>
  <c r="W177" i="4" s="1"/>
  <c r="R277" i="20"/>
  <c r="Q277" i="20"/>
  <c r="V277" i="20" s="1"/>
  <c r="U88" i="6"/>
  <c r="Z88" i="6" s="1"/>
  <c r="U31" i="6"/>
  <c r="W132" i="22"/>
  <c r="X132" i="22" s="1"/>
  <c r="Y132" i="22" s="1"/>
  <c r="S132" i="22"/>
  <c r="T132" i="22" s="1"/>
  <c r="S325" i="20"/>
  <c r="T325" i="20" s="1"/>
  <c r="W325" i="20"/>
  <c r="X325" i="20" s="1"/>
  <c r="S247" i="20"/>
  <c r="T247" i="20" s="1"/>
  <c r="W247" i="20"/>
  <c r="X247" i="20" s="1"/>
  <c r="W51" i="22"/>
  <c r="X51" i="22" s="1"/>
  <c r="Y51" i="22" s="1"/>
  <c r="S51" i="22"/>
  <c r="T51" i="22" s="1"/>
  <c r="S258" i="22"/>
  <c r="T258" i="22" s="1"/>
  <c r="W258" i="22"/>
  <c r="X258" i="22" s="1"/>
  <c r="R311" i="22"/>
  <c r="Q311" i="22"/>
  <c r="V311" i="22" s="1"/>
  <c r="Q11" i="20"/>
  <c r="V11" i="20" s="1"/>
  <c r="R11" i="20"/>
  <c r="R56" i="4"/>
  <c r="W56" i="4" s="1"/>
  <c r="W189" i="22"/>
  <c r="X189" i="22" s="1"/>
  <c r="Y189" i="22" s="1"/>
  <c r="S189" i="22"/>
  <c r="T189" i="22" s="1"/>
  <c r="W20" i="22"/>
  <c r="X20" i="22" s="1"/>
  <c r="Y20" i="22" s="1"/>
  <c r="S20" i="22"/>
  <c r="T20" i="22" s="1"/>
  <c r="S258" i="20"/>
  <c r="T258" i="20" s="1"/>
  <c r="W258" i="20"/>
  <c r="X258" i="20" s="1"/>
  <c r="S286" i="20"/>
  <c r="T286" i="20" s="1"/>
  <c r="W286" i="20"/>
  <c r="X286" i="20" s="1"/>
  <c r="S204" i="20"/>
  <c r="T204" i="20" s="1"/>
  <c r="W204" i="20"/>
  <c r="X204" i="20" s="1"/>
  <c r="R169" i="20"/>
  <c r="Q169" i="20"/>
  <c r="V169" i="20" s="1"/>
  <c r="R75" i="20"/>
  <c r="Q75" i="20"/>
  <c r="V75" i="20" s="1"/>
  <c r="R224" i="4"/>
  <c r="W224" i="4" s="1"/>
  <c r="Q66" i="22"/>
  <c r="V66" i="22" s="1"/>
  <c r="R66" i="22"/>
  <c r="Q12" i="20"/>
  <c r="V12" i="20" s="1"/>
  <c r="R12" i="20"/>
  <c r="S175" i="20"/>
  <c r="T175" i="20" s="1"/>
  <c r="W175" i="20"/>
  <c r="X175" i="20" s="1"/>
  <c r="Y175" i="20" s="1"/>
  <c r="R223" i="4"/>
  <c r="W223" i="4" s="1"/>
  <c r="R97" i="22"/>
  <c r="Q97" i="22"/>
  <c r="V97" i="22" s="1"/>
  <c r="Q57" i="20"/>
  <c r="V57" i="20" s="1"/>
  <c r="R57" i="20"/>
  <c r="R144" i="4"/>
  <c r="W144" i="4" s="1"/>
  <c r="R151" i="4"/>
  <c r="W151" i="4" s="1"/>
  <c r="S32" i="20"/>
  <c r="T32" i="20" s="1"/>
  <c r="W32" i="20"/>
  <c r="X32" i="20" s="1"/>
  <c r="Y32" i="20" s="1"/>
  <c r="S187" i="20"/>
  <c r="T187" i="20" s="1"/>
  <c r="W187" i="20"/>
  <c r="X187" i="20" s="1"/>
  <c r="Y187" i="20" s="1"/>
  <c r="W191" i="22"/>
  <c r="X191" i="22" s="1"/>
  <c r="Y191" i="22" s="1"/>
  <c r="S191" i="22"/>
  <c r="T191" i="22" s="1"/>
  <c r="Q206" i="20"/>
  <c r="V206" i="20" s="1"/>
  <c r="R206" i="20"/>
  <c r="U86" i="6"/>
  <c r="Z86" i="6" s="1"/>
  <c r="Q301" i="22"/>
  <c r="V301" i="22" s="1"/>
  <c r="R301" i="22"/>
  <c r="R103" i="4"/>
  <c r="W103" i="4" s="1"/>
  <c r="R45" i="22"/>
  <c r="Q45" i="22"/>
  <c r="V45" i="22" s="1"/>
  <c r="R50" i="22"/>
  <c r="Q87" i="22"/>
  <c r="V87" i="22" s="1"/>
  <c r="R87" i="22"/>
  <c r="Q5" i="20"/>
  <c r="V5" i="20" s="1"/>
  <c r="R5" i="20"/>
  <c r="U92" i="6"/>
  <c r="Z92" i="6" s="1"/>
  <c r="R19" i="22"/>
  <c r="Q19" i="22"/>
  <c r="V19" i="22" s="1"/>
  <c r="R327" i="22"/>
  <c r="Q327" i="22"/>
  <c r="V327" i="22" s="1"/>
  <c r="S64" i="22"/>
  <c r="T64" i="22" s="1"/>
  <c r="W64" i="22"/>
  <c r="X64" i="22" s="1"/>
  <c r="Y64" i="22" s="1"/>
  <c r="S6" i="20"/>
  <c r="T6" i="20" s="1"/>
  <c r="W6" i="20"/>
  <c r="X6" i="20" s="1"/>
  <c r="Y6" i="20" s="1"/>
  <c r="Q126" i="20"/>
  <c r="V126" i="20" s="1"/>
  <c r="R126" i="20"/>
  <c r="Q79" i="22"/>
  <c r="V79" i="22" s="1"/>
  <c r="R79" i="22"/>
  <c r="Q231" i="20"/>
  <c r="V231" i="20" s="1"/>
  <c r="R231" i="20"/>
  <c r="Q62" i="20"/>
  <c r="V62" i="20" s="1"/>
  <c r="R62" i="20"/>
  <c r="R240" i="4"/>
  <c r="W240" i="4" s="1"/>
  <c r="R38" i="22"/>
  <c r="Q38" i="22"/>
  <c r="V38" i="22" s="1"/>
  <c r="S235" i="22"/>
  <c r="T235" i="22" s="1"/>
  <c r="W235" i="22"/>
  <c r="X235" i="22" s="1"/>
  <c r="Q161" i="20"/>
  <c r="V161" i="20" s="1"/>
  <c r="R161" i="20"/>
  <c r="R29" i="22"/>
  <c r="Q29" i="22"/>
  <c r="V29" i="22" s="1"/>
  <c r="Q40" i="20"/>
  <c r="V40" i="20" s="1"/>
  <c r="R40" i="20"/>
  <c r="R91" i="4"/>
  <c r="S91" i="4" s="1"/>
  <c r="T91" i="4" s="1"/>
  <c r="R152" i="4"/>
  <c r="W152" i="4" s="1"/>
  <c r="S7" i="22"/>
  <c r="T7" i="22" s="1"/>
  <c r="W7" i="22"/>
  <c r="X7" i="22" s="1"/>
  <c r="Y7" i="22" s="1"/>
  <c r="S325" i="22"/>
  <c r="T325" i="22" s="1"/>
  <c r="W325" i="22"/>
  <c r="X325" i="22" s="1"/>
  <c r="S247" i="22"/>
  <c r="T247" i="22" s="1"/>
  <c r="W247" i="22"/>
  <c r="X247" i="22" s="1"/>
  <c r="S93" i="22"/>
  <c r="T93" i="22" s="1"/>
  <c r="W93" i="22"/>
  <c r="X93" i="22" s="1"/>
  <c r="Y93" i="22" s="1"/>
  <c r="S140" i="20"/>
  <c r="T140" i="20" s="1"/>
  <c r="W140" i="20"/>
  <c r="X140" i="20" s="1"/>
  <c r="Y140" i="20" s="1"/>
  <c r="S183" i="22"/>
  <c r="T183" i="22" s="1"/>
  <c r="W183" i="22"/>
  <c r="X183" i="22" s="1"/>
  <c r="Y183" i="22" s="1"/>
  <c r="S137" i="20"/>
  <c r="T137" i="20" s="1"/>
  <c r="W137" i="20"/>
  <c r="X137" i="20" s="1"/>
  <c r="Y137" i="20" s="1"/>
  <c r="S281" i="22"/>
  <c r="T281" i="22" s="1"/>
  <c r="W281" i="22"/>
  <c r="X281" i="22" s="1"/>
  <c r="S235" i="20"/>
  <c r="T235" i="20" s="1"/>
  <c r="W235" i="20"/>
  <c r="X235" i="20" s="1"/>
  <c r="S188" i="20"/>
  <c r="T188" i="20" s="1"/>
  <c r="W188" i="20"/>
  <c r="X188" i="20" s="1"/>
  <c r="Y188" i="20" s="1"/>
  <c r="R294" i="20"/>
  <c r="Q294" i="20"/>
  <c r="V294" i="20" s="1"/>
  <c r="R74" i="22"/>
  <c r="Q74" i="22"/>
  <c r="V74" i="22" s="1"/>
  <c r="Q277" i="22"/>
  <c r="V277" i="22" s="1"/>
  <c r="R277" i="22"/>
  <c r="R326" i="20"/>
  <c r="Q326" i="20"/>
  <c r="V326" i="20" s="1"/>
  <c r="Q39" i="20"/>
  <c r="V39" i="20" s="1"/>
  <c r="R39" i="20"/>
  <c r="S158" i="22"/>
  <c r="T158" i="22" s="1"/>
  <c r="W158" i="22"/>
  <c r="X158" i="22" s="1"/>
  <c r="Y158" i="22" s="1"/>
  <c r="S196" i="20"/>
  <c r="T196" i="20" s="1"/>
  <c r="W196" i="20"/>
  <c r="X196" i="20" s="1"/>
  <c r="Y196" i="20" s="1"/>
  <c r="S157" i="20"/>
  <c r="T157" i="20" s="1"/>
  <c r="W157" i="20"/>
  <c r="X157" i="20" s="1"/>
  <c r="Y157" i="20" s="1"/>
  <c r="R311" i="4"/>
  <c r="W311" i="4" s="1"/>
  <c r="R11" i="22"/>
  <c r="Q11" i="22"/>
  <c r="V11" i="22" s="1"/>
  <c r="Q55" i="20"/>
  <c r="V55" i="20" s="1"/>
  <c r="R55" i="20"/>
  <c r="R259" i="20"/>
  <c r="Q259" i="20"/>
  <c r="V259" i="20" s="1"/>
  <c r="S170" i="20"/>
  <c r="T170" i="20" s="1"/>
  <c r="W170" i="20"/>
  <c r="X170" i="20" s="1"/>
  <c r="Y170" i="20" s="1"/>
  <c r="S261" i="22"/>
  <c r="T261" i="22" s="1"/>
  <c r="W261" i="22"/>
  <c r="X261" i="22" s="1"/>
  <c r="W278" i="20"/>
  <c r="X278" i="20" s="1"/>
  <c r="S278" i="20"/>
  <c r="T278" i="20" s="1"/>
  <c r="W195" i="22"/>
  <c r="X195" i="22" s="1"/>
  <c r="Y195" i="22" s="1"/>
  <c r="S195" i="22"/>
  <c r="T195" i="22" s="1"/>
  <c r="R319" i="20"/>
  <c r="Q319" i="20"/>
  <c r="V319" i="20" s="1"/>
  <c r="Q169" i="22"/>
  <c r="V169" i="22" s="1"/>
  <c r="R169" i="22"/>
  <c r="Q75" i="22"/>
  <c r="V75" i="22" s="1"/>
  <c r="R75" i="22"/>
  <c r="Q80" i="20"/>
  <c r="V80" i="20" s="1"/>
  <c r="R80" i="20"/>
  <c r="R66" i="4"/>
  <c r="S66" i="4" s="1"/>
  <c r="R12" i="22"/>
  <c r="Q12" i="22"/>
  <c r="V12" i="22" s="1"/>
  <c r="S145" i="22"/>
  <c r="T145" i="22" s="1"/>
  <c r="W145" i="22"/>
  <c r="X145" i="22" s="1"/>
  <c r="Y145" i="22" s="1"/>
  <c r="S109" i="20"/>
  <c r="T109" i="20" s="1"/>
  <c r="W109" i="20"/>
  <c r="X109" i="20" s="1"/>
  <c r="Y109" i="20" s="1"/>
  <c r="S202" i="20"/>
  <c r="T202" i="20" s="1"/>
  <c r="W202" i="20"/>
  <c r="X202" i="20" s="1"/>
  <c r="W261" i="20"/>
  <c r="X261" i="20" s="1"/>
  <c r="S261" i="20"/>
  <c r="T261" i="20" s="1"/>
  <c r="S225" i="22"/>
  <c r="T225" i="22" s="1"/>
  <c r="W225" i="22"/>
  <c r="X225" i="22" s="1"/>
  <c r="S279" i="20"/>
  <c r="T279" i="20" s="1"/>
  <c r="W279" i="20"/>
  <c r="X279" i="20" s="1"/>
  <c r="S163" i="22"/>
  <c r="T163" i="22" s="1"/>
  <c r="W163" i="22"/>
  <c r="X163" i="22" s="1"/>
  <c r="Y163" i="22" s="1"/>
  <c r="Q116" i="20"/>
  <c r="V116" i="20" s="1"/>
  <c r="R116" i="20"/>
  <c r="R97" i="4"/>
  <c r="S97" i="4" s="1"/>
  <c r="T97" i="4" s="1"/>
  <c r="R57" i="22"/>
  <c r="Q57" i="22"/>
  <c r="V57" i="22" s="1"/>
  <c r="S225" i="20"/>
  <c r="T225" i="20" s="1"/>
  <c r="W225" i="20"/>
  <c r="X225" i="20" s="1"/>
  <c r="S150" i="22"/>
  <c r="T150" i="22" s="1"/>
  <c r="W150" i="22"/>
  <c r="X150" i="22" s="1"/>
  <c r="Y150" i="22" s="1"/>
  <c r="Q206" i="22"/>
  <c r="V206" i="22" s="1"/>
  <c r="R206" i="22"/>
  <c r="Q70" i="20"/>
  <c r="V70" i="20" s="1"/>
  <c r="R70" i="20"/>
  <c r="U301" i="6"/>
  <c r="Z301" i="6" s="1"/>
  <c r="Q104" i="20"/>
  <c r="V104" i="20" s="1"/>
  <c r="R104" i="20"/>
  <c r="Q45" i="4"/>
  <c r="V45" i="4" s="1"/>
  <c r="H50" i="11" s="1"/>
  <c r="L50" i="11" s="1"/>
  <c r="R45" i="4"/>
  <c r="W45" i="4" s="1"/>
  <c r="W192" i="22"/>
  <c r="X192" i="22" s="1"/>
  <c r="Y192" i="22" s="1"/>
  <c r="S192" i="22"/>
  <c r="T192" i="22" s="1"/>
  <c r="S131" i="20"/>
  <c r="T131" i="20" s="1"/>
  <c r="W131" i="20"/>
  <c r="X131" i="20" s="1"/>
  <c r="Y131" i="20" s="1"/>
  <c r="S101" i="22"/>
  <c r="T101" i="22" s="1"/>
  <c r="W101" i="22"/>
  <c r="X101" i="22" s="1"/>
  <c r="Y101" i="22" s="1"/>
  <c r="R87" i="4"/>
  <c r="S87" i="4" s="1"/>
  <c r="Q5" i="22"/>
  <c r="V5" i="22" s="1"/>
  <c r="R5" i="22"/>
  <c r="Q53" i="20"/>
  <c r="V53" i="20" s="1"/>
  <c r="R53" i="20"/>
  <c r="U19" i="6"/>
  <c r="Z19" i="6" s="1"/>
  <c r="R327" i="4"/>
  <c r="W327" i="4" s="1"/>
  <c r="R126" i="22"/>
  <c r="Q126" i="22"/>
  <c r="V126" i="22" s="1"/>
  <c r="R79" i="4"/>
  <c r="W79" i="4" s="1"/>
  <c r="R231" i="22"/>
  <c r="Q231" i="22"/>
  <c r="V231" i="22" s="1"/>
  <c r="Q64" i="20"/>
  <c r="V64" i="20" s="1"/>
  <c r="R64" i="20"/>
  <c r="R38" i="4"/>
  <c r="S38" i="4" s="1"/>
  <c r="U29" i="6"/>
  <c r="R40" i="22"/>
  <c r="Q40" i="22"/>
  <c r="V40" i="22" s="1"/>
  <c r="Q108" i="20"/>
  <c r="V108" i="20" s="1"/>
  <c r="R108" i="20"/>
  <c r="S196" i="22"/>
  <c r="T196" i="22" s="1"/>
  <c r="W196" i="22"/>
  <c r="X196" i="22" s="1"/>
  <c r="Y196" i="22" s="1"/>
  <c r="S270" i="22"/>
  <c r="T270" i="22" s="1"/>
  <c r="W270" i="22"/>
  <c r="X270" i="22" s="1"/>
  <c r="S69" i="20"/>
  <c r="T69" i="20" s="1"/>
  <c r="W69" i="20"/>
  <c r="X69" i="20" s="1"/>
  <c r="Y69" i="20" s="1"/>
  <c r="W228" i="22"/>
  <c r="X228" i="22" s="1"/>
  <c r="S228" i="22"/>
  <c r="T228" i="22" s="1"/>
  <c r="W85" i="20"/>
  <c r="X85" i="20" s="1"/>
  <c r="Y85" i="20" s="1"/>
  <c r="S85" i="20"/>
  <c r="T85" i="20" s="1"/>
  <c r="R294" i="22"/>
  <c r="Q294" i="22"/>
  <c r="V294" i="22" s="1"/>
  <c r="R74" i="4"/>
  <c r="W74" i="4" s="1"/>
  <c r="Q83" i="20"/>
  <c r="V83" i="20" s="1"/>
  <c r="R83" i="20"/>
  <c r="R277" i="4"/>
  <c r="W277" i="4" s="1"/>
  <c r="Q326" i="22"/>
  <c r="V326" i="22" s="1"/>
  <c r="R326" i="22"/>
  <c r="R39" i="22"/>
  <c r="Q39" i="22"/>
  <c r="V39" i="22" s="1"/>
  <c r="W60" i="20"/>
  <c r="X60" i="20" s="1"/>
  <c r="Y60" i="20" s="1"/>
  <c r="S60" i="20"/>
  <c r="T60" i="20" s="1"/>
  <c r="S270" i="20"/>
  <c r="T270" i="20" s="1"/>
  <c r="W270" i="20"/>
  <c r="X270" i="20" s="1"/>
  <c r="S93" i="20"/>
  <c r="T93" i="20" s="1"/>
  <c r="W93" i="20"/>
  <c r="X93" i="20" s="1"/>
  <c r="Y93" i="20" s="1"/>
  <c r="S262" i="20"/>
  <c r="T262" i="20" s="1"/>
  <c r="W262" i="20"/>
  <c r="X262" i="20" s="1"/>
  <c r="W278" i="22"/>
  <c r="X278" i="22" s="1"/>
  <c r="S278" i="22"/>
  <c r="T278" i="22" s="1"/>
  <c r="Q11" i="4"/>
  <c r="V11" i="4" s="1"/>
  <c r="B38" i="11" s="1"/>
  <c r="R11" i="4"/>
  <c r="W11" i="4" s="1"/>
  <c r="R55" i="22"/>
  <c r="Q55" i="22"/>
  <c r="V55" i="22" s="1"/>
  <c r="R259" i="22"/>
  <c r="Q259" i="22"/>
  <c r="V259" i="22" s="1"/>
  <c r="S170" i="22"/>
  <c r="T170" i="22" s="1"/>
  <c r="W170" i="22"/>
  <c r="X170" i="22" s="1"/>
  <c r="Y170" i="22" s="1"/>
  <c r="S120" i="22"/>
  <c r="T120" i="22" s="1"/>
  <c r="W120" i="22"/>
  <c r="X120" i="22" s="1"/>
  <c r="Y120" i="22" s="1"/>
  <c r="S181" i="20"/>
  <c r="T181" i="20" s="1"/>
  <c r="W181" i="20"/>
  <c r="X181" i="20" s="1"/>
  <c r="Y181" i="20" s="1"/>
  <c r="S47" i="20"/>
  <c r="T47" i="20" s="1"/>
  <c r="W47" i="20"/>
  <c r="X47" i="20" s="1"/>
  <c r="Y47" i="20" s="1"/>
  <c r="S61" i="22"/>
  <c r="T61" i="22" s="1"/>
  <c r="W61" i="22"/>
  <c r="X61" i="22" s="1"/>
  <c r="Y61" i="22" s="1"/>
  <c r="S279" i="22"/>
  <c r="T279" i="22" s="1"/>
  <c r="W279" i="22"/>
  <c r="X279" i="22" s="1"/>
  <c r="R319" i="22"/>
  <c r="Q319" i="22"/>
  <c r="V319" i="22" s="1"/>
  <c r="R169" i="4"/>
  <c r="W169" i="4" s="1"/>
  <c r="U75" i="6"/>
  <c r="Z75" i="6" s="1"/>
  <c r="R80" i="22"/>
  <c r="Q80" i="22"/>
  <c r="V80" i="22" s="1"/>
  <c r="Q8" i="20"/>
  <c r="V8" i="20" s="1"/>
  <c r="R8" i="20"/>
  <c r="Q12" i="4"/>
  <c r="V12" i="4" s="1"/>
  <c r="B39" i="11" s="1"/>
  <c r="L39" i="11" s="1"/>
  <c r="R12" i="4"/>
  <c r="S12" i="4" s="1"/>
  <c r="T12" i="4" s="1"/>
  <c r="S92" i="20"/>
  <c r="T92" i="20" s="1"/>
  <c r="W92" i="20"/>
  <c r="X92" i="20" s="1"/>
  <c r="Y92" i="20" s="1"/>
  <c r="W257" i="20"/>
  <c r="X257" i="20" s="1"/>
  <c r="S257" i="20"/>
  <c r="T257" i="20" s="1"/>
  <c r="S212" i="22"/>
  <c r="T212" i="22" s="1"/>
  <c r="W212" i="22"/>
  <c r="X212" i="22" s="1"/>
  <c r="R116" i="22"/>
  <c r="Q116" i="22"/>
  <c r="V116" i="22" s="1"/>
  <c r="Q37" i="20"/>
  <c r="V37" i="20" s="1"/>
  <c r="R37" i="20"/>
  <c r="R57" i="4"/>
  <c r="W57" i="4" s="1"/>
  <c r="S331" i="22"/>
  <c r="T331" i="22" s="1"/>
  <c r="W331" i="22"/>
  <c r="X331" i="22" s="1"/>
  <c r="W82" i="22"/>
  <c r="X82" i="22" s="1"/>
  <c r="Y82" i="22" s="1"/>
  <c r="S82" i="22"/>
  <c r="T82" i="22" s="1"/>
  <c r="S42" i="22"/>
  <c r="T42" i="22" s="1"/>
  <c r="W42" i="22"/>
  <c r="X42" i="22" s="1"/>
  <c r="Y42" i="22" s="1"/>
  <c r="Q73" i="20"/>
  <c r="V73" i="20" s="1"/>
  <c r="R73" i="20"/>
  <c r="R70" i="22"/>
  <c r="Q70" i="22"/>
  <c r="V70" i="22" s="1"/>
  <c r="Q194" i="20"/>
  <c r="V194" i="20" s="1"/>
  <c r="R194" i="20"/>
  <c r="Q104" i="22"/>
  <c r="V104" i="22" s="1"/>
  <c r="R104" i="22"/>
  <c r="R36" i="20"/>
  <c r="Q36" i="20"/>
  <c r="V36" i="20" s="1"/>
  <c r="S272" i="22"/>
  <c r="T272" i="22" s="1"/>
  <c r="W272" i="22"/>
  <c r="X272" i="22" s="1"/>
  <c r="Q207" i="20"/>
  <c r="V207" i="20" s="1"/>
  <c r="R207" i="20"/>
  <c r="T5" i="6"/>
  <c r="Y5" i="6" s="1"/>
  <c r="B58" i="11" s="1"/>
  <c r="L58" i="11" s="1"/>
  <c r="U5" i="6"/>
  <c r="V5" i="6" s="1"/>
  <c r="W5" i="6" s="1"/>
  <c r="R53" i="22"/>
  <c r="Q53" i="22"/>
  <c r="V53" i="22" s="1"/>
  <c r="R106" i="20"/>
  <c r="Q106" i="20"/>
  <c r="V106" i="20" s="1"/>
  <c r="W172" i="22"/>
  <c r="X172" i="22" s="1"/>
  <c r="Y172" i="22" s="1"/>
  <c r="S172" i="22"/>
  <c r="T172" i="22" s="1"/>
  <c r="R251" i="20"/>
  <c r="Q251" i="20"/>
  <c r="V251" i="20" s="1"/>
  <c r="R293" i="20"/>
  <c r="Q293" i="20"/>
  <c r="V293" i="20" s="1"/>
  <c r="U126" i="6"/>
  <c r="V126" i="6" s="1"/>
  <c r="W126" i="6" s="1"/>
  <c r="Q232" i="20"/>
  <c r="V232" i="20" s="1"/>
  <c r="R232" i="20"/>
  <c r="U231" i="6"/>
  <c r="Z231" i="6" s="1"/>
  <c r="R62" i="4"/>
  <c r="W62" i="4" s="1"/>
  <c r="W69" i="22"/>
  <c r="X69" i="22" s="1"/>
  <c r="Y69" i="22" s="1"/>
  <c r="S69" i="22"/>
  <c r="T69" i="22" s="1"/>
  <c r="S306" i="20"/>
  <c r="T306" i="20" s="1"/>
  <c r="W306" i="20"/>
  <c r="X306" i="20" s="1"/>
  <c r="S198" i="20"/>
  <c r="T198" i="20" s="1"/>
  <c r="W198" i="20"/>
  <c r="X198" i="20" s="1"/>
  <c r="Y198" i="20" s="1"/>
  <c r="S111" i="20"/>
  <c r="T111" i="20" s="1"/>
  <c r="W111" i="20"/>
  <c r="X111" i="20" s="1"/>
  <c r="Y111" i="20" s="1"/>
  <c r="S313" i="22"/>
  <c r="T313" i="22" s="1"/>
  <c r="W313" i="22"/>
  <c r="X313" i="22" s="1"/>
  <c r="S303" i="20"/>
  <c r="T303" i="20" s="1"/>
  <c r="W303" i="20"/>
  <c r="X303" i="20" s="1"/>
  <c r="R252" i="20"/>
  <c r="Q252" i="20"/>
  <c r="V252" i="20" s="1"/>
  <c r="R161" i="4"/>
  <c r="S161" i="4" s="1"/>
  <c r="T161" i="4" s="1"/>
  <c r="R135" i="20"/>
  <c r="Q135" i="20"/>
  <c r="V135" i="20" s="1"/>
  <c r="R40" i="4"/>
  <c r="S40" i="4" s="1"/>
  <c r="Q108" i="22"/>
  <c r="V108" i="22" s="1"/>
  <c r="R108" i="22"/>
  <c r="S60" i="22"/>
  <c r="T60" i="22" s="1"/>
  <c r="W60" i="22"/>
  <c r="X60" i="22" s="1"/>
  <c r="Y60" i="22" s="1"/>
  <c r="W84" i="22"/>
  <c r="X84" i="22" s="1"/>
  <c r="Y84" i="22" s="1"/>
  <c r="S84" i="22"/>
  <c r="T84" i="22" s="1"/>
  <c r="S184" i="22"/>
  <c r="T184" i="22" s="1"/>
  <c r="W184" i="22"/>
  <c r="X184" i="22" s="1"/>
  <c r="Y184" i="22" s="1"/>
  <c r="U294" i="6"/>
  <c r="Z294" i="6" s="1"/>
  <c r="R71" i="20"/>
  <c r="Q71" i="20"/>
  <c r="V71" i="20" s="1"/>
  <c r="Q83" i="22"/>
  <c r="V83" i="22" s="1"/>
  <c r="R83" i="22"/>
  <c r="R185" i="20"/>
  <c r="Q185" i="20"/>
  <c r="V185" i="20" s="1"/>
  <c r="U326" i="6"/>
  <c r="V326" i="6" s="1"/>
  <c r="W326" i="6" s="1"/>
  <c r="R39" i="4"/>
  <c r="S39" i="4" s="1"/>
  <c r="S84" i="20"/>
  <c r="T84" i="20" s="1"/>
  <c r="W84" i="20"/>
  <c r="X84" i="20" s="1"/>
  <c r="Y84" i="20" s="1"/>
  <c r="S248" i="20"/>
  <c r="T248" i="20" s="1"/>
  <c r="W248" i="20"/>
  <c r="X248" i="20" s="1"/>
  <c r="S123" i="20"/>
  <c r="T123" i="20" s="1"/>
  <c r="W123" i="20"/>
  <c r="X123" i="20" s="1"/>
  <c r="Y123" i="20" s="1"/>
  <c r="R215" i="20"/>
  <c r="Q215" i="20"/>
  <c r="V215" i="20" s="1"/>
  <c r="R285" i="20"/>
  <c r="Q285" i="20"/>
  <c r="V285" i="20" s="1"/>
  <c r="R98" i="20"/>
  <c r="Q98" i="20"/>
  <c r="V98" i="20" s="1"/>
  <c r="S49" i="22"/>
  <c r="T49" i="22" s="1"/>
  <c r="W49" i="22"/>
  <c r="X49" i="22" s="1"/>
  <c r="Y49" i="22" s="1"/>
  <c r="S256" i="20"/>
  <c r="T256" i="20" s="1"/>
  <c r="W256" i="20"/>
  <c r="X256" i="20" s="1"/>
  <c r="U319" i="6"/>
  <c r="Z319" i="6" s="1"/>
  <c r="R81" i="20"/>
  <c r="Q81" i="20"/>
  <c r="V81" i="20" s="1"/>
  <c r="Q118" i="20"/>
  <c r="V118" i="20" s="1"/>
  <c r="R118" i="20"/>
  <c r="R80" i="4"/>
  <c r="W80" i="4" s="1"/>
  <c r="R8" i="22"/>
  <c r="Q8" i="22"/>
  <c r="V8" i="22" s="1"/>
  <c r="R302" i="20"/>
  <c r="Q302" i="20"/>
  <c r="V302" i="20" s="1"/>
  <c r="S32" i="22"/>
  <c r="T32" i="22" s="1"/>
  <c r="W32" i="22"/>
  <c r="X32" i="22" s="1"/>
  <c r="Y32" i="22" s="1"/>
  <c r="S187" i="22"/>
  <c r="T187" i="22" s="1"/>
  <c r="W187" i="22"/>
  <c r="X187" i="22" s="1"/>
  <c r="Y187" i="22" s="1"/>
  <c r="R193" i="20"/>
  <c r="Q193" i="20"/>
  <c r="V193" i="20" s="1"/>
  <c r="R37" i="22"/>
  <c r="Q37" i="22"/>
  <c r="V37" i="22" s="1"/>
  <c r="R214" i="20"/>
  <c r="Q214" i="20"/>
  <c r="V214" i="20" s="1"/>
  <c r="Q107" i="20"/>
  <c r="V107" i="20" s="1"/>
  <c r="R107" i="20"/>
  <c r="S94" i="22"/>
  <c r="T94" i="22" s="1"/>
  <c r="W94" i="22"/>
  <c r="X94" i="22" s="1"/>
  <c r="Y94" i="22" s="1"/>
  <c r="S43" i="20"/>
  <c r="T43" i="20" s="1"/>
  <c r="W43" i="20"/>
  <c r="X43" i="20" s="1"/>
  <c r="Y43" i="20" s="1"/>
  <c r="S233" i="22"/>
  <c r="T233" i="22" s="1"/>
  <c r="W233" i="22"/>
  <c r="X233" i="22" s="1"/>
  <c r="R318" i="20"/>
  <c r="Q318" i="20"/>
  <c r="V318" i="20" s="1"/>
  <c r="R70" i="4"/>
  <c r="W70" i="4" s="1"/>
  <c r="Q33" i="20"/>
  <c r="V33" i="20" s="1"/>
  <c r="R33" i="20"/>
  <c r="R104" i="4"/>
  <c r="W104" i="4" s="1"/>
  <c r="R36" i="22"/>
  <c r="Q36" i="22"/>
  <c r="V36" i="22" s="1"/>
  <c r="S42" i="20"/>
  <c r="T42" i="20" s="1"/>
  <c r="W42" i="20"/>
  <c r="X42" i="20" s="1"/>
  <c r="Y42" i="20" s="1"/>
  <c r="S243" i="20"/>
  <c r="T243" i="20" s="1"/>
  <c r="W243" i="20"/>
  <c r="X243" i="20" s="1"/>
  <c r="Q207" i="22"/>
  <c r="V207" i="22" s="1"/>
  <c r="R207" i="22"/>
  <c r="Q239" i="20"/>
  <c r="V239" i="20" s="1"/>
  <c r="R239" i="20"/>
  <c r="R53" i="4"/>
  <c r="W53" i="4" s="1"/>
  <c r="S175" i="22"/>
  <c r="T175" i="22" s="1"/>
  <c r="W175" i="22"/>
  <c r="X175" i="22" s="1"/>
  <c r="Y175" i="22" s="1"/>
  <c r="W272" i="20"/>
  <c r="X272" i="20" s="1"/>
  <c r="S272" i="20"/>
  <c r="T272" i="20" s="1"/>
  <c r="S300" i="22"/>
  <c r="T300" i="22" s="1"/>
  <c r="W300" i="22"/>
  <c r="X300" i="22" s="1"/>
  <c r="Q251" i="22"/>
  <c r="V251" i="22" s="1"/>
  <c r="R251" i="22"/>
  <c r="Q293" i="22"/>
  <c r="V293" i="22" s="1"/>
  <c r="R293" i="22"/>
  <c r="Q232" i="22"/>
  <c r="V232" i="22" s="1"/>
  <c r="R232" i="22"/>
  <c r="R63" i="20"/>
  <c r="Q63" i="20"/>
  <c r="V63" i="20" s="1"/>
  <c r="R64" i="4"/>
  <c r="W64" i="4" s="1"/>
  <c r="J50" i="18"/>
  <c r="J41" i="18"/>
  <c r="J44" i="18"/>
  <c r="J42" i="18"/>
  <c r="J36" i="18"/>
  <c r="X16" i="4"/>
  <c r="C43" i="11"/>
  <c r="AA291" i="6"/>
  <c r="K58" i="19"/>
  <c r="X115" i="4"/>
  <c r="E32" i="18"/>
  <c r="X274" i="4"/>
  <c r="I37" i="19"/>
  <c r="AA142" i="6"/>
  <c r="G63" i="11"/>
  <c r="AA187" i="6"/>
  <c r="I64" i="18"/>
  <c r="S268" i="4"/>
  <c r="V176" i="6"/>
  <c r="W176" i="6" s="1"/>
  <c r="V227" i="6"/>
  <c r="W227" i="6" s="1"/>
  <c r="W92" i="4"/>
  <c r="Z148" i="6"/>
  <c r="V272" i="6"/>
  <c r="W272" i="6" s="1"/>
  <c r="V235" i="6"/>
  <c r="W235" i="6" s="1"/>
  <c r="W287" i="4"/>
  <c r="S287" i="4"/>
  <c r="Z144" i="6"/>
  <c r="Z21" i="6"/>
  <c r="Z152" i="6"/>
  <c r="V69" i="6"/>
  <c r="W69" i="6" s="1"/>
  <c r="V3" i="6"/>
  <c r="W3" i="6" s="1"/>
  <c r="Z109" i="6"/>
  <c r="V20" i="6"/>
  <c r="W20" i="6" s="1"/>
  <c r="Z111" i="6"/>
  <c r="Z95" i="6"/>
  <c r="Z94" i="6"/>
  <c r="V23" i="6"/>
  <c r="W23" i="6" s="1"/>
  <c r="Z101" i="6"/>
  <c r="Z99" i="6"/>
  <c r="Z102" i="6"/>
  <c r="Z22" i="6"/>
  <c r="Z110" i="6"/>
  <c r="Z6" i="6"/>
  <c r="Z7" i="6"/>
  <c r="Z14" i="6"/>
  <c r="Z15" i="6"/>
  <c r="Z4" i="6"/>
  <c r="S248" i="4"/>
  <c r="T248" i="4" s="1"/>
  <c r="V255" i="6"/>
  <c r="W255" i="6" s="1"/>
  <c r="V158" i="6"/>
  <c r="W158" i="6" s="1"/>
  <c r="V40" i="4"/>
  <c r="H45" i="11" s="1"/>
  <c r="V36" i="4"/>
  <c r="H41" i="11" s="1"/>
  <c r="L41" i="11" s="1"/>
  <c r="V62" i="4"/>
  <c r="J45" i="11" s="1"/>
  <c r="V64" i="4"/>
  <c r="J47" i="11" s="1"/>
  <c r="L47" i="11" s="1"/>
  <c r="V53" i="4"/>
  <c r="J36" i="11" s="1"/>
  <c r="L36" i="11" s="1"/>
  <c r="Z243" i="6"/>
  <c r="V282" i="6"/>
  <c r="W282" i="6" s="1"/>
  <c r="V38" i="4"/>
  <c r="H43" i="11" s="1"/>
  <c r="L43" i="11" s="1"/>
  <c r="S304" i="4"/>
  <c r="T304" i="4" s="1"/>
  <c r="W192" i="4"/>
  <c r="S296" i="4"/>
  <c r="T296" i="4" s="1"/>
  <c r="S141" i="4"/>
  <c r="T141" i="4" s="1"/>
  <c r="W315" i="4"/>
  <c r="S44" i="4"/>
  <c r="T44" i="4" s="1"/>
  <c r="W201" i="4"/>
  <c r="W308" i="4"/>
  <c r="S262" i="4"/>
  <c r="T262" i="4" s="1"/>
  <c r="W324" i="4"/>
  <c r="W167" i="4"/>
  <c r="W290" i="4"/>
  <c r="W330" i="4"/>
  <c r="S76" i="4"/>
  <c r="T76" i="4" s="1"/>
  <c r="W43" i="4"/>
  <c r="S99" i="4"/>
  <c r="T99" i="4" s="1"/>
  <c r="W261" i="4"/>
  <c r="W228" i="4"/>
  <c r="S154" i="4"/>
  <c r="T154" i="4" s="1"/>
  <c r="W137" i="4"/>
  <c r="W267" i="4"/>
  <c r="S271" i="4"/>
  <c r="T271" i="4" s="1"/>
  <c r="W78" i="4"/>
  <c r="W149" i="4"/>
  <c r="W242" i="4"/>
  <c r="W147" i="4"/>
  <c r="W225" i="4"/>
  <c r="W180" i="4"/>
  <c r="S307" i="4"/>
  <c r="T307" i="4" s="1"/>
  <c r="S265" i="4"/>
  <c r="T265" i="4" s="1"/>
  <c r="S322" i="4"/>
  <c r="T322" i="4" s="1"/>
  <c r="S146" i="4"/>
  <c r="T146" i="4" s="1"/>
  <c r="W317" i="4"/>
  <c r="W229" i="4"/>
  <c r="S221" i="4"/>
  <c r="T221" i="4" s="1"/>
  <c r="W82" i="4"/>
  <c r="W230" i="4"/>
  <c r="W157" i="4"/>
  <c r="W117" i="4"/>
  <c r="W254" i="4"/>
  <c r="S124" i="4"/>
  <c r="T124" i="4" s="1"/>
  <c r="S109" i="4"/>
  <c r="T109" i="4" s="1"/>
  <c r="W257" i="4"/>
  <c r="W213" i="4"/>
  <c r="S187" i="4"/>
  <c r="T187" i="4" s="1"/>
  <c r="W122" i="4"/>
  <c r="S218" i="4"/>
  <c r="T218" i="4" s="1"/>
  <c r="S286" i="4"/>
  <c r="T286" i="4" s="1"/>
  <c r="S289" i="4"/>
  <c r="T289" i="4" s="1"/>
  <c r="S300" i="4"/>
  <c r="T300" i="4" s="1"/>
  <c r="S258" i="4"/>
  <c r="T258" i="4" s="1"/>
  <c r="W243" i="4"/>
  <c r="S184" i="4"/>
  <c r="T184" i="4" s="1"/>
  <c r="W189" i="4"/>
  <c r="W101" i="4"/>
  <c r="W48" i="4"/>
  <c r="W205" i="4"/>
  <c r="W219" i="4"/>
  <c r="W145" i="4"/>
  <c r="W114" i="4"/>
  <c r="S67" i="4"/>
  <c r="T67" i="4" s="1"/>
  <c r="W153" i="4"/>
  <c r="W170" i="4"/>
  <c r="W132" i="4"/>
  <c r="W325" i="4"/>
  <c r="W111" i="4"/>
  <c r="W173" i="4"/>
  <c r="W165" i="4"/>
  <c r="W120" i="4"/>
  <c r="W291" i="4"/>
  <c r="W312" i="4"/>
  <c r="S42" i="4"/>
  <c r="T42" i="4" s="1"/>
  <c r="W174" i="4"/>
  <c r="W226" i="4"/>
  <c r="W236" i="4"/>
  <c r="S113" i="4"/>
  <c r="T113" i="4" s="1"/>
  <c r="W297" i="4"/>
  <c r="S323" i="4"/>
  <c r="T323" i="4" s="1"/>
  <c r="W195" i="4"/>
  <c r="S171" i="4"/>
  <c r="T171" i="4" s="1"/>
  <c r="S245" i="4"/>
  <c r="T245" i="4" s="1"/>
  <c r="W316" i="4"/>
  <c r="W179" i="4"/>
  <c r="W102" i="4"/>
  <c r="S158" i="4"/>
  <c r="T158" i="4" s="1"/>
  <c r="W270" i="4"/>
  <c r="W125" i="4"/>
  <c r="W250" i="4"/>
  <c r="W199" i="4"/>
  <c r="S60" i="4"/>
  <c r="T60" i="4" s="1"/>
  <c r="S175" i="4"/>
  <c r="T175" i="4" s="1"/>
  <c r="W241" i="4"/>
  <c r="W183" i="4"/>
  <c r="S181" i="4"/>
  <c r="T181" i="4" s="1"/>
  <c r="W278" i="4"/>
  <c r="S121" i="4"/>
  <c r="T121" i="4" s="1"/>
  <c r="W77" i="4"/>
  <c r="W128" i="4"/>
  <c r="S84" i="4"/>
  <c r="T84" i="4" s="1"/>
  <c r="W238" i="4"/>
  <c r="W203" i="4"/>
  <c r="W159" i="4"/>
  <c r="W208" i="4"/>
  <c r="W85" i="4"/>
  <c r="W264" i="4"/>
  <c r="W298" i="4"/>
  <c r="W94" i="4"/>
  <c r="W263" i="4"/>
  <c r="S249" i="4"/>
  <c r="T249" i="4" s="1"/>
  <c r="W129" i="4"/>
  <c r="W233" i="4"/>
  <c r="S292" i="4"/>
  <c r="T292" i="4" s="1"/>
  <c r="W239" i="4"/>
  <c r="W86" i="4"/>
  <c r="W204" i="4"/>
  <c r="W209" i="4"/>
  <c r="W331" i="4"/>
  <c r="S61" i="4"/>
  <c r="T61" i="4" s="1"/>
  <c r="S197" i="4"/>
  <c r="T197" i="4" s="1"/>
  <c r="W190" i="4"/>
  <c r="W234" i="4"/>
  <c r="W150" i="4"/>
  <c r="W259" i="4"/>
  <c r="W93" i="4"/>
  <c r="W142" i="4"/>
  <c r="W281" i="4"/>
  <c r="S314" i="4"/>
  <c r="T314" i="4" s="1"/>
  <c r="W163" i="4"/>
  <c r="W211" i="4"/>
  <c r="W198" i="4"/>
  <c r="W162" i="4"/>
  <c r="S133" i="4"/>
  <c r="T133" i="4" s="1"/>
  <c r="W139" i="4"/>
  <c r="W81" i="4"/>
  <c r="S318" i="4"/>
  <c r="T318" i="4" s="1"/>
  <c r="W155" i="4"/>
  <c r="S130" i="4"/>
  <c r="T130" i="4" s="1"/>
  <c r="W320" i="4"/>
  <c r="W299" i="4"/>
  <c r="S202" i="4"/>
  <c r="T202" i="4" s="1"/>
  <c r="W172" i="4"/>
  <c r="W279" i="4"/>
  <c r="W131" i="4"/>
  <c r="W280" i="4"/>
  <c r="S210" i="4"/>
  <c r="T210" i="4" s="1"/>
  <c r="W110" i="4"/>
  <c r="S188" i="4"/>
  <c r="T188" i="4" s="1"/>
  <c r="S306" i="4"/>
  <c r="T306" i="4" s="1"/>
  <c r="V30" i="4"/>
  <c r="H35" i="11" s="1"/>
  <c r="W27" i="4"/>
  <c r="S26" i="4"/>
  <c r="T26" i="4" s="1"/>
  <c r="S32" i="4"/>
  <c r="T32" i="4" s="1"/>
  <c r="S34" i="4"/>
  <c r="T34" i="4" s="1"/>
  <c r="W35" i="4"/>
  <c r="W28" i="4"/>
  <c r="W49" i="4"/>
  <c r="S55" i="4"/>
  <c r="S51" i="4"/>
  <c r="T51" i="4" s="1"/>
  <c r="S52" i="4"/>
  <c r="T52" i="4" s="1"/>
  <c r="W47" i="4"/>
  <c r="V257" i="6"/>
  <c r="W257" i="6" s="1"/>
  <c r="V32" i="6"/>
  <c r="W32" i="6" s="1"/>
  <c r="Z159" i="6"/>
  <c r="V305" i="6"/>
  <c r="W305" i="6" s="1"/>
  <c r="V295" i="6"/>
  <c r="W295" i="6" s="1"/>
  <c r="Z217" i="6"/>
  <c r="Z171" i="6"/>
  <c r="V174" i="6"/>
  <c r="W174" i="6" s="1"/>
  <c r="Z300" i="6"/>
  <c r="V254" i="6"/>
  <c r="W254" i="6" s="1"/>
  <c r="V205" i="6"/>
  <c r="W205" i="6" s="1"/>
  <c r="Z197" i="6"/>
  <c r="V165" i="6"/>
  <c r="W165" i="6" s="1"/>
  <c r="W19" i="4"/>
  <c r="S19" i="4"/>
  <c r="T19" i="4" s="1"/>
  <c r="V271" i="6"/>
  <c r="W271" i="6" s="1"/>
  <c r="V226" i="6"/>
  <c r="W226" i="6" s="1"/>
  <c r="V329" i="6"/>
  <c r="W329" i="6" s="1"/>
  <c r="V221" i="6"/>
  <c r="W221" i="6" s="1"/>
  <c r="V76" i="6"/>
  <c r="W76" i="6" s="1"/>
  <c r="W186" i="4"/>
  <c r="S186" i="4"/>
  <c r="T186" i="4" s="1"/>
  <c r="V141" i="6"/>
  <c r="W141" i="6" s="1"/>
  <c r="S259" i="4"/>
  <c r="T259" i="4" s="1"/>
  <c r="W73" i="4"/>
  <c r="Z327" i="6"/>
  <c r="V327" i="6"/>
  <c r="W327" i="6" s="1"/>
  <c r="Z318" i="6"/>
  <c r="V318" i="6"/>
  <c r="W318" i="6" s="1"/>
  <c r="Z276" i="6"/>
  <c r="V276" i="6"/>
  <c r="W276" i="6" s="1"/>
  <c r="Z269" i="6"/>
  <c r="V269" i="6"/>
  <c r="W269" i="6" s="1"/>
  <c r="Z277" i="6"/>
  <c r="V277" i="6"/>
  <c r="W277" i="6" s="1"/>
  <c r="Z259" i="6"/>
  <c r="V259" i="6"/>
  <c r="W259" i="6" s="1"/>
  <c r="Z224" i="6"/>
  <c r="Z223" i="6"/>
  <c r="V223" i="6"/>
  <c r="W223" i="6" s="1"/>
  <c r="Z207" i="6"/>
  <c r="V207" i="6"/>
  <c r="W207" i="6" s="1"/>
  <c r="Z215" i="6"/>
  <c r="V215" i="6"/>
  <c r="W215" i="6" s="1"/>
  <c r="Z206" i="6"/>
  <c r="V206" i="6"/>
  <c r="W206" i="6" s="1"/>
  <c r="Z51" i="6"/>
  <c r="V51" i="6"/>
  <c r="W51" i="6" s="1"/>
  <c r="Z168" i="6"/>
  <c r="V168" i="6"/>
  <c r="W168" i="6" s="1"/>
  <c r="Z71" i="6"/>
  <c r="V71" i="6"/>
  <c r="W71" i="6" s="1"/>
  <c r="Z61" i="6"/>
  <c r="V61" i="6"/>
  <c r="W61" i="6" s="1"/>
  <c r="Z13" i="6"/>
  <c r="V13" i="6"/>
  <c r="W13" i="6" s="1"/>
  <c r="Z44" i="6"/>
  <c r="V44" i="6"/>
  <c r="W44" i="6" s="1"/>
  <c r="Z79" i="6"/>
  <c r="V79" i="6"/>
  <c r="W79" i="6" s="1"/>
  <c r="Z52" i="6"/>
  <c r="V52" i="6"/>
  <c r="W52" i="6" s="1"/>
  <c r="Z67" i="6"/>
  <c r="V67" i="6"/>
  <c r="W67" i="6" s="1"/>
  <c r="Z83" i="6"/>
  <c r="V83" i="6"/>
  <c r="W83" i="6" s="1"/>
  <c r="Z60" i="6"/>
  <c r="V60" i="6"/>
  <c r="W60" i="6" s="1"/>
  <c r="Z169" i="6"/>
  <c r="V169" i="6"/>
  <c r="W169" i="6" s="1"/>
  <c r="Z72" i="6"/>
  <c r="V72" i="6"/>
  <c r="W72" i="6" s="1"/>
  <c r="Z49" i="6"/>
  <c r="V49" i="6"/>
  <c r="W49" i="6" s="1"/>
  <c r="Z59" i="6"/>
  <c r="V59" i="6"/>
  <c r="W59" i="6" s="1"/>
  <c r="Z43" i="6"/>
  <c r="V43" i="6"/>
  <c r="W43" i="6" s="1"/>
  <c r="Z27" i="6"/>
  <c r="V27" i="6"/>
  <c r="W27" i="6" s="1"/>
  <c r="Z98" i="6"/>
  <c r="V98" i="6"/>
  <c r="W98" i="6" s="1"/>
  <c r="V152" i="6"/>
  <c r="W152" i="6" s="1"/>
  <c r="Z74" i="6"/>
  <c r="V74" i="6"/>
  <c r="W74" i="6" s="1"/>
  <c r="Z65" i="6"/>
  <c r="V65" i="6"/>
  <c r="W65" i="6" s="1"/>
  <c r="Z177" i="6"/>
  <c r="Z9" i="6"/>
  <c r="V9" i="6"/>
  <c r="W9" i="6" s="1"/>
  <c r="Z11" i="6"/>
  <c r="V11" i="6"/>
  <c r="W11" i="6" s="1"/>
  <c r="Z73" i="6"/>
  <c r="V73" i="6"/>
  <c r="W73" i="6" s="1"/>
  <c r="Z89" i="6"/>
  <c r="V89" i="6"/>
  <c r="W89" i="6" s="1"/>
  <c r="Z28" i="6"/>
  <c r="V28" i="6"/>
  <c r="W28" i="6" s="1"/>
  <c r="Z116" i="6"/>
  <c r="V116" i="6"/>
  <c r="W116" i="6" s="1"/>
  <c r="V87" i="6"/>
  <c r="W87" i="6" s="1"/>
  <c r="Z35" i="6"/>
  <c r="V35" i="6"/>
  <c r="W35" i="6" s="1"/>
  <c r="Z42" i="6"/>
  <c r="V42" i="6"/>
  <c r="W42" i="6" s="1"/>
  <c r="V194" i="6"/>
  <c r="W194" i="6" s="1"/>
  <c r="Z160" i="6"/>
  <c r="V160" i="6"/>
  <c r="W160" i="6" s="1"/>
  <c r="W116" i="4"/>
  <c r="S116" i="4"/>
  <c r="W127" i="4"/>
  <c r="S127" i="4"/>
  <c r="W9" i="4"/>
  <c r="S9" i="4"/>
  <c r="T16" i="4"/>
  <c r="W136" i="4"/>
  <c r="S136" i="4"/>
  <c r="W207" i="4"/>
  <c r="S207" i="4"/>
  <c r="T3" i="4"/>
  <c r="W160" i="4"/>
  <c r="S160" i="4"/>
  <c r="W293" i="4"/>
  <c r="S293" i="4"/>
  <c r="W251" i="4"/>
  <c r="S251" i="4"/>
  <c r="W294" i="4"/>
  <c r="S294" i="4"/>
  <c r="W215" i="4"/>
  <c r="S215" i="4"/>
  <c r="Y55" i="6"/>
  <c r="J64" i="11" s="1"/>
  <c r="Y54" i="6"/>
  <c r="J63" i="11" s="1"/>
  <c r="Y33" i="6"/>
  <c r="H64" i="11" s="1"/>
  <c r="Y39" i="6"/>
  <c r="H70" i="11" s="1"/>
  <c r="L70" i="11" s="1"/>
  <c r="Y62" i="6"/>
  <c r="J71" i="11" s="1"/>
  <c r="L71" i="11" s="1"/>
  <c r="Y50" i="6"/>
  <c r="J59" i="11" s="1"/>
  <c r="L59" i="11" s="1"/>
  <c r="Y47" i="6"/>
  <c r="J56" i="11" s="1"/>
  <c r="Y64" i="6"/>
  <c r="J73" i="11" s="1"/>
  <c r="Y53" i="6"/>
  <c r="J62" i="11" s="1"/>
  <c r="Y48" i="6"/>
  <c r="J57" i="11" s="1"/>
  <c r="L57" i="11" s="1"/>
  <c r="Y29" i="6"/>
  <c r="H60" i="11" s="1"/>
  <c r="L60" i="11" s="1"/>
  <c r="Y41" i="6"/>
  <c r="H72" i="11" s="1"/>
  <c r="Y31" i="6"/>
  <c r="H62" i="11" s="1"/>
  <c r="Y45" i="6"/>
  <c r="H76" i="11" s="1"/>
  <c r="L76" i="11" s="1"/>
  <c r="L65" i="11" l="1"/>
  <c r="V312" i="6"/>
  <c r="W312" i="6" s="1"/>
  <c r="S277" i="4"/>
  <c r="N73" i="19"/>
  <c r="Y274" i="4"/>
  <c r="Z274" i="4"/>
  <c r="Y272" i="20"/>
  <c r="Z272" i="20"/>
  <c r="Y243" i="20"/>
  <c r="Z243" i="20"/>
  <c r="Y261" i="20"/>
  <c r="Z261" i="20"/>
  <c r="Y204" i="20"/>
  <c r="Z204" i="20"/>
  <c r="Y221" i="20"/>
  <c r="Z221" i="20"/>
  <c r="Y203" i="20"/>
  <c r="Z203" i="20"/>
  <c r="Y320" i="20"/>
  <c r="Z320" i="20"/>
  <c r="Y257" i="22"/>
  <c r="Z257" i="22"/>
  <c r="Y208" i="20"/>
  <c r="Z208" i="20"/>
  <c r="Y241" i="20"/>
  <c r="Z241" i="20"/>
  <c r="Y287" i="20"/>
  <c r="Z287" i="20"/>
  <c r="Y308" i="20"/>
  <c r="Z308" i="20"/>
  <c r="Y246" i="22"/>
  <c r="Z246" i="22"/>
  <c r="Y216" i="22"/>
  <c r="Z216" i="22"/>
  <c r="Y212" i="20"/>
  <c r="Z212" i="20"/>
  <c r="Y254" i="22"/>
  <c r="Z254" i="22"/>
  <c r="Y253" i="22"/>
  <c r="Z253" i="22"/>
  <c r="Y322" i="20"/>
  <c r="Z322" i="20"/>
  <c r="Y237" i="22"/>
  <c r="Z237" i="22"/>
  <c r="Y289" i="20"/>
  <c r="Z289" i="20"/>
  <c r="Y328" i="22"/>
  <c r="Z328" i="22"/>
  <c r="Y256" i="20"/>
  <c r="Z256" i="20"/>
  <c r="Y257" i="20"/>
  <c r="Z257" i="20"/>
  <c r="Y278" i="22"/>
  <c r="Z278" i="22"/>
  <c r="Y265" i="22"/>
  <c r="Z265" i="22"/>
  <c r="Y313" i="22"/>
  <c r="Z313" i="22"/>
  <c r="Y262" i="20"/>
  <c r="Z262" i="20"/>
  <c r="Y202" i="20"/>
  <c r="Z202" i="20"/>
  <c r="Y325" i="22"/>
  <c r="Z325" i="22"/>
  <c r="Y210" i="22"/>
  <c r="Z210" i="22"/>
  <c r="Y316" i="22"/>
  <c r="Z316" i="22"/>
  <c r="Y328" i="20"/>
  <c r="Z328" i="20"/>
  <c r="Y217" i="20"/>
  <c r="Z217" i="20"/>
  <c r="Y263" i="20"/>
  <c r="Z263" i="20"/>
  <c r="Y291" i="20"/>
  <c r="Z291" i="20"/>
  <c r="Y312" i="22"/>
  <c r="Z312" i="22"/>
  <c r="Y329" i="20"/>
  <c r="Z329" i="20"/>
  <c r="Y250" i="22"/>
  <c r="Z250" i="22"/>
  <c r="Y267" i="20"/>
  <c r="Z267" i="20"/>
  <c r="Y236" i="20"/>
  <c r="Z236" i="20"/>
  <c r="Y205" i="20"/>
  <c r="Z205" i="20"/>
  <c r="Y297" i="20"/>
  <c r="Z297" i="20"/>
  <c r="Y218" i="22"/>
  <c r="Z218" i="22"/>
  <c r="Y283" i="20"/>
  <c r="Z283" i="20"/>
  <c r="Y273" i="20"/>
  <c r="Z273" i="20"/>
  <c r="Y218" i="20"/>
  <c r="Z218" i="20"/>
  <c r="Y216" i="20"/>
  <c r="Z216" i="20"/>
  <c r="Y317" i="22"/>
  <c r="Z317" i="22"/>
  <c r="Y234" i="20"/>
  <c r="Z234" i="20"/>
  <c r="Y324" i="22"/>
  <c r="Z324" i="22"/>
  <c r="Y279" i="20"/>
  <c r="Z279" i="20"/>
  <c r="Y235" i="20"/>
  <c r="Z235" i="20"/>
  <c r="Y247" i="20"/>
  <c r="Z247" i="20"/>
  <c r="Y237" i="20"/>
  <c r="Z237" i="20"/>
  <c r="Y274" i="20"/>
  <c r="Z274" i="20"/>
  <c r="Y202" i="22"/>
  <c r="Z202" i="22"/>
  <c r="Y250" i="20"/>
  <c r="Z250" i="20"/>
  <c r="AB270" i="6"/>
  <c r="AC270" i="6"/>
  <c r="Y242" i="22"/>
  <c r="Z242" i="22"/>
  <c r="Y280" i="22"/>
  <c r="Z280" i="22"/>
  <c r="Y303" i="22"/>
  <c r="Z303" i="22"/>
  <c r="Y236" i="22"/>
  <c r="Z236" i="22"/>
  <c r="Y306" i="22"/>
  <c r="Z306" i="22"/>
  <c r="Y297" i="22"/>
  <c r="Z297" i="22"/>
  <c r="Y292" i="20"/>
  <c r="Z292" i="20"/>
  <c r="Y211" i="20"/>
  <c r="Z211" i="20"/>
  <c r="Y253" i="20"/>
  <c r="Z253" i="20"/>
  <c r="Y245" i="22"/>
  <c r="Z245" i="22"/>
  <c r="Y305" i="22"/>
  <c r="Z305" i="22"/>
  <c r="AB227" i="6"/>
  <c r="AC227" i="6"/>
  <c r="Y208" i="22"/>
  <c r="Z208" i="22"/>
  <c r="Y241" i="22"/>
  <c r="Z241" i="22"/>
  <c r="AB291" i="6"/>
  <c r="AC291" i="6"/>
  <c r="Y233" i="22"/>
  <c r="Z233" i="22"/>
  <c r="Y248" i="20"/>
  <c r="Z248" i="20"/>
  <c r="Y258" i="20"/>
  <c r="Z258" i="20"/>
  <c r="Y248" i="22"/>
  <c r="Z248" i="22"/>
  <c r="Y233" i="20"/>
  <c r="Z233" i="20"/>
  <c r="Y286" i="22"/>
  <c r="Z286" i="22"/>
  <c r="Y213" i="20"/>
  <c r="Z213" i="20"/>
  <c r="Y304" i="22"/>
  <c r="Z304" i="22"/>
  <c r="Y201" i="22"/>
  <c r="Z201" i="22"/>
  <c r="Y298" i="20"/>
  <c r="Z298" i="20"/>
  <c r="Y238" i="22"/>
  <c r="Z238" i="22"/>
  <c r="Y281" i="20"/>
  <c r="Z281" i="20"/>
  <c r="Y201" i="20"/>
  <c r="Z201" i="20"/>
  <c r="Y323" i="20"/>
  <c r="Z323" i="20"/>
  <c r="Y246" i="20"/>
  <c r="Z246" i="20"/>
  <c r="Y322" i="22"/>
  <c r="Z322" i="22"/>
  <c r="Y280" i="20"/>
  <c r="Z280" i="20"/>
  <c r="Y249" i="22"/>
  <c r="Z249" i="22"/>
  <c r="Y249" i="20"/>
  <c r="Z249" i="20"/>
  <c r="Y220" i="20"/>
  <c r="Z220" i="20"/>
  <c r="AB256" i="6"/>
  <c r="AC256" i="6"/>
  <c r="Y204" i="22"/>
  <c r="Z204" i="22"/>
  <c r="Y321" i="22"/>
  <c r="Z321" i="22"/>
  <c r="Y221" i="22"/>
  <c r="Z221" i="22"/>
  <c r="Y307" i="20"/>
  <c r="Z307" i="20"/>
  <c r="Y213" i="22"/>
  <c r="Z213" i="22"/>
  <c r="L61" i="11"/>
  <c r="Y209" i="22"/>
  <c r="Z209" i="22"/>
  <c r="Y238" i="20"/>
  <c r="Z238" i="20"/>
  <c r="Y255" i="22"/>
  <c r="Z255" i="22"/>
  <c r="Y211" i="22"/>
  <c r="Z211" i="22"/>
  <c r="Y299" i="20"/>
  <c r="Z299" i="20"/>
  <c r="Y331" i="20"/>
  <c r="Z331" i="20"/>
  <c r="Y315" i="22"/>
  <c r="Z315" i="22"/>
  <c r="Y283" i="22"/>
  <c r="Z283" i="22"/>
  <c r="Y264" i="20"/>
  <c r="Z264" i="20"/>
  <c r="AB255" i="6"/>
  <c r="AC255" i="6"/>
  <c r="Y217" i="22"/>
  <c r="Z217" i="22"/>
  <c r="Y219" i="22"/>
  <c r="Z219" i="22"/>
  <c r="Y299" i="22"/>
  <c r="Z299" i="22"/>
  <c r="Y271" i="20"/>
  <c r="Z271" i="20"/>
  <c r="Y300" i="22"/>
  <c r="Z300" i="22"/>
  <c r="Y279" i="22"/>
  <c r="Z279" i="22"/>
  <c r="Y270" i="20"/>
  <c r="Z270" i="20"/>
  <c r="Y278" i="20"/>
  <c r="Z278" i="20"/>
  <c r="Y281" i="22"/>
  <c r="Z281" i="22"/>
  <c r="Y235" i="22"/>
  <c r="Z235" i="22"/>
  <c r="Y331" i="22"/>
  <c r="Z331" i="22"/>
  <c r="Y261" i="22"/>
  <c r="Z261" i="22"/>
  <c r="Y282" i="22"/>
  <c r="Z282" i="22"/>
  <c r="Y210" i="20"/>
  <c r="Z210" i="20"/>
  <c r="Y305" i="20"/>
  <c r="Z305" i="20"/>
  <c r="Y275" i="22"/>
  <c r="Z275" i="22"/>
  <c r="Y304" i="20"/>
  <c r="Z304" i="20"/>
  <c r="Y307" i="22"/>
  <c r="Z307" i="22"/>
  <c r="Y320" i="22"/>
  <c r="Z320" i="22"/>
  <c r="Y263" i="22"/>
  <c r="Z263" i="22"/>
  <c r="Y287" i="22"/>
  <c r="Z287" i="22"/>
  <c r="Y323" i="22"/>
  <c r="Z323" i="22"/>
  <c r="Y308" i="22"/>
  <c r="Z308" i="22"/>
  <c r="Y330" i="22"/>
  <c r="Z330" i="22"/>
  <c r="Y314" i="22"/>
  <c r="Z314" i="22"/>
  <c r="Y329" i="22"/>
  <c r="Z329" i="22"/>
  <c r="Y220" i="22"/>
  <c r="Z220" i="22"/>
  <c r="Y275" i="20"/>
  <c r="Z275" i="20"/>
  <c r="Y242" i="20"/>
  <c r="Z242" i="20"/>
  <c r="Y203" i="22"/>
  <c r="Z203" i="22"/>
  <c r="Y330" i="20"/>
  <c r="Z330" i="20"/>
  <c r="Y296" i="20"/>
  <c r="Z296" i="20"/>
  <c r="Y245" i="20"/>
  <c r="Z245" i="20"/>
  <c r="Y324" i="20"/>
  <c r="Z324" i="20"/>
  <c r="Y286" i="20"/>
  <c r="Z286" i="20"/>
  <c r="Y243" i="22"/>
  <c r="Z243" i="22"/>
  <c r="Y321" i="20"/>
  <c r="Z321" i="20"/>
  <c r="Y255" i="20"/>
  <c r="Z255" i="20"/>
  <c r="Y295" i="20"/>
  <c r="Z295" i="20"/>
  <c r="Y212" i="22"/>
  <c r="Z212" i="22"/>
  <c r="Y325" i="20"/>
  <c r="Z325" i="20"/>
  <c r="Y300" i="20"/>
  <c r="Z300" i="20"/>
  <c r="Y303" i="20"/>
  <c r="Z303" i="20"/>
  <c r="Y306" i="20"/>
  <c r="Z306" i="20"/>
  <c r="Y247" i="22"/>
  <c r="Z247" i="22"/>
  <c r="Y258" i="22"/>
  <c r="Z258" i="22"/>
  <c r="Y298" i="22"/>
  <c r="Z298" i="22"/>
  <c r="Y256" i="22"/>
  <c r="Z256" i="22"/>
  <c r="Y262" i="22"/>
  <c r="Z262" i="22"/>
  <c r="Y265" i="20"/>
  <c r="Z265" i="20"/>
  <c r="Y219" i="20"/>
  <c r="Z219" i="20"/>
  <c r="Y209" i="20"/>
  <c r="Z209" i="20"/>
  <c r="Y234" i="22"/>
  <c r="Z234" i="22"/>
  <c r="Y264" i="22"/>
  <c r="Z264" i="22"/>
  <c r="Y205" i="22"/>
  <c r="Z205" i="22"/>
  <c r="Y282" i="20"/>
  <c r="Z282" i="20"/>
  <c r="Y272" i="4"/>
  <c r="Z272" i="4"/>
  <c r="AB287" i="6"/>
  <c r="AC287" i="6"/>
  <c r="Y254" i="20"/>
  <c r="Z254" i="20"/>
  <c r="AB321" i="6"/>
  <c r="AC321" i="6"/>
  <c r="Y290" i="20"/>
  <c r="Z290" i="20"/>
  <c r="S164" i="4"/>
  <c r="T164" i="4" s="1"/>
  <c r="E58" i="18"/>
  <c r="S106" i="4"/>
  <c r="Y291" i="22"/>
  <c r="Z291" i="22"/>
  <c r="Y292" i="22"/>
  <c r="Z292" i="22"/>
  <c r="Y295" i="22"/>
  <c r="Z295" i="22"/>
  <c r="Y290" i="22"/>
  <c r="Z290" i="22"/>
  <c r="Y296" i="22"/>
  <c r="Z296" i="22"/>
  <c r="Y289" i="22"/>
  <c r="Z289" i="22"/>
  <c r="Y228" i="22"/>
  <c r="Z228" i="22"/>
  <c r="Y226" i="22"/>
  <c r="Z226" i="22"/>
  <c r="Y229" i="22"/>
  <c r="Z229" i="22"/>
  <c r="Y227" i="22"/>
  <c r="Z227" i="22"/>
  <c r="Y225" i="22"/>
  <c r="Z225" i="22"/>
  <c r="Y230" i="22"/>
  <c r="Z230" i="22"/>
  <c r="Y272" i="22"/>
  <c r="Z272" i="22"/>
  <c r="Y270" i="22"/>
  <c r="Z270" i="22"/>
  <c r="Y274" i="22"/>
  <c r="Z274" i="22"/>
  <c r="Y271" i="22"/>
  <c r="Z271" i="22"/>
  <c r="Y273" i="22"/>
  <c r="Z273" i="22"/>
  <c r="Y267" i="22"/>
  <c r="Z267" i="22"/>
  <c r="Y315" i="20"/>
  <c r="Z315" i="20"/>
  <c r="Y313" i="20"/>
  <c r="Z313" i="20"/>
  <c r="Y312" i="20"/>
  <c r="Z312" i="20"/>
  <c r="Y316" i="20"/>
  <c r="Z316" i="20"/>
  <c r="Y317" i="20"/>
  <c r="Z317" i="20"/>
  <c r="Y314" i="20"/>
  <c r="Z314" i="20"/>
  <c r="Y227" i="20"/>
  <c r="Z227" i="20"/>
  <c r="Y230" i="20"/>
  <c r="Z230" i="20"/>
  <c r="Y229" i="20"/>
  <c r="Z229" i="20"/>
  <c r="Y225" i="20"/>
  <c r="Z225" i="20"/>
  <c r="Y226" i="20"/>
  <c r="Z226" i="20"/>
  <c r="Y228" i="20"/>
  <c r="Z228" i="20"/>
  <c r="Z251" i="6"/>
  <c r="V245" i="6"/>
  <c r="W245" i="6" s="1"/>
  <c r="L56" i="11"/>
  <c r="L69" i="11"/>
  <c r="L67" i="11"/>
  <c r="L73" i="11"/>
  <c r="L68" i="11"/>
  <c r="L35" i="11"/>
  <c r="L45" i="11"/>
  <c r="L64" i="11"/>
  <c r="L63" i="11"/>
  <c r="L62" i="11"/>
  <c r="L72" i="11"/>
  <c r="AB3" i="6"/>
  <c r="AC3" i="6"/>
  <c r="L38" i="11"/>
  <c r="AB16" i="6"/>
  <c r="AC16" i="6"/>
  <c r="AB85" i="6"/>
  <c r="AC85" i="6"/>
  <c r="Y3" i="4"/>
  <c r="AB84" i="6"/>
  <c r="AC84" i="6"/>
  <c r="AB187" i="6"/>
  <c r="AC187" i="6"/>
  <c r="V163" i="6"/>
  <c r="W163" i="6" s="1"/>
  <c r="AB189" i="6"/>
  <c r="AC189" i="6"/>
  <c r="AB129" i="6"/>
  <c r="AC129" i="6"/>
  <c r="Y138" i="4"/>
  <c r="Z138" i="4"/>
  <c r="AB139" i="6"/>
  <c r="AC139" i="6"/>
  <c r="AB122" i="6"/>
  <c r="AC122" i="6"/>
  <c r="Y115" i="4"/>
  <c r="Z115" i="4"/>
  <c r="AB115" i="6"/>
  <c r="AC115" i="6"/>
  <c r="AB142" i="6"/>
  <c r="AC142" i="6"/>
  <c r="Y16" i="4"/>
  <c r="Z16" i="4"/>
  <c r="V162" i="6"/>
  <c r="W162" i="6" s="1"/>
  <c r="V181" i="6"/>
  <c r="W181" i="6" s="1"/>
  <c r="AB198" i="6"/>
  <c r="AC198" i="6"/>
  <c r="AB174" i="6"/>
  <c r="AC174" i="6"/>
  <c r="V180" i="6"/>
  <c r="W180" i="6" s="1"/>
  <c r="Z151" i="6"/>
  <c r="Z5" i="6"/>
  <c r="AA5" i="6" s="1"/>
  <c r="W4" i="4"/>
  <c r="X4" i="4" s="1"/>
  <c r="W58" i="22"/>
  <c r="X58" i="22" s="1"/>
  <c r="Y58" i="22" s="1"/>
  <c r="Z214" i="6"/>
  <c r="AA214" i="6" s="1"/>
  <c r="V91" i="6"/>
  <c r="W91" i="6" s="1"/>
  <c r="V70" i="6"/>
  <c r="W70" i="6" s="1"/>
  <c r="V167" i="6"/>
  <c r="W167" i="6" s="1"/>
  <c r="V128" i="6"/>
  <c r="W128" i="6" s="1"/>
  <c r="V143" i="6"/>
  <c r="W143" i="6" s="1"/>
  <c r="V281" i="6"/>
  <c r="W281" i="6" s="1"/>
  <c r="V182" i="6"/>
  <c r="W182" i="6" s="1"/>
  <c r="V173" i="6"/>
  <c r="W173" i="6" s="1"/>
  <c r="V256" i="6"/>
  <c r="W256" i="6" s="1"/>
  <c r="V81" i="6"/>
  <c r="W81" i="6" s="1"/>
  <c r="Z233" i="6"/>
  <c r="AA233" i="6" s="1"/>
  <c r="Z126" i="6"/>
  <c r="Z265" i="6"/>
  <c r="AA265" i="6" s="1"/>
  <c r="S89" i="4"/>
  <c r="T89" i="4" s="1"/>
  <c r="S191" i="4"/>
  <c r="T191" i="4" s="1"/>
  <c r="S140" i="4"/>
  <c r="T140" i="4" s="1"/>
  <c r="S284" i="4"/>
  <c r="S151" i="4"/>
  <c r="T151" i="4" s="1"/>
  <c r="W283" i="4"/>
  <c r="I46" i="19" s="1"/>
  <c r="S96" i="4"/>
  <c r="W108" i="4"/>
  <c r="E47" i="11" s="1"/>
  <c r="W275" i="4"/>
  <c r="I38" i="19" s="1"/>
  <c r="S276" i="4"/>
  <c r="T276" i="4" s="1"/>
  <c r="S313" i="4"/>
  <c r="T313" i="4" s="1"/>
  <c r="V317" i="6"/>
  <c r="W317" i="6" s="1"/>
  <c r="V320" i="6"/>
  <c r="W320" i="6" s="1"/>
  <c r="V294" i="6"/>
  <c r="W294" i="6" s="1"/>
  <c r="V302" i="6"/>
  <c r="W302" i="6" s="1"/>
  <c r="V289" i="6"/>
  <c r="W289" i="6" s="1"/>
  <c r="Z309" i="6"/>
  <c r="AA309" i="6" s="1"/>
  <c r="Z103" i="6"/>
  <c r="AA103" i="6" s="1"/>
  <c r="V132" i="6"/>
  <c r="W132" i="6" s="1"/>
  <c r="X248" i="4"/>
  <c r="V316" i="6"/>
  <c r="W316" i="6" s="1"/>
  <c r="S100" i="4"/>
  <c r="T100" i="4" s="1"/>
  <c r="Z136" i="6"/>
  <c r="V192" i="6"/>
  <c r="W192" i="6" s="1"/>
  <c r="Z248" i="6"/>
  <c r="G59" i="19" s="1"/>
  <c r="V296" i="6"/>
  <c r="W296" i="6" s="1"/>
  <c r="V247" i="6"/>
  <c r="W247" i="6" s="1"/>
  <c r="V258" i="6"/>
  <c r="W258" i="6" s="1"/>
  <c r="V172" i="6"/>
  <c r="W172" i="6" s="1"/>
  <c r="S269" i="4"/>
  <c r="T269" i="4" s="1"/>
  <c r="S273" i="4"/>
  <c r="T273" i="4" s="1"/>
  <c r="V123" i="6"/>
  <c r="W123" i="6" s="1"/>
  <c r="V314" i="6"/>
  <c r="W314" i="6" s="1"/>
  <c r="S305" i="4"/>
  <c r="T305" i="4" s="1"/>
  <c r="V133" i="6"/>
  <c r="W133" i="6" s="1"/>
  <c r="V273" i="6"/>
  <c r="W273" i="6" s="1"/>
  <c r="V96" i="6"/>
  <c r="W96" i="6" s="1"/>
  <c r="V279" i="6"/>
  <c r="W279" i="6" s="1"/>
  <c r="W253" i="4"/>
  <c r="G38" i="19" s="1"/>
  <c r="V297" i="6"/>
  <c r="W297" i="6" s="1"/>
  <c r="V262" i="6"/>
  <c r="W262" i="6" s="1"/>
  <c r="V212" i="6"/>
  <c r="W212" i="6" s="1"/>
  <c r="Z228" i="6"/>
  <c r="AA228" i="6" s="1"/>
  <c r="V127" i="6"/>
  <c r="W127" i="6" s="1"/>
  <c r="S223" i="4"/>
  <c r="T223" i="4" s="1"/>
  <c r="W161" i="4"/>
  <c r="X161" i="4" s="1"/>
  <c r="W97" i="4"/>
  <c r="V208" i="6"/>
  <c r="W208" i="6" s="1"/>
  <c r="V114" i="6"/>
  <c r="W114" i="6" s="1"/>
  <c r="S98" i="22"/>
  <c r="T98" i="22" s="1"/>
  <c r="S138" i="4"/>
  <c r="T138" i="4" s="1"/>
  <c r="V97" i="6"/>
  <c r="W97" i="6" s="1"/>
  <c r="Z78" i="6"/>
  <c r="Z322" i="6"/>
  <c r="AA322" i="6" s="1"/>
  <c r="V195" i="6"/>
  <c r="W195" i="6" s="1"/>
  <c r="V188" i="6"/>
  <c r="W188" i="6" s="1"/>
  <c r="V199" i="6"/>
  <c r="W199" i="6" s="1"/>
  <c r="V179" i="6"/>
  <c r="W179" i="6" s="1"/>
  <c r="V198" i="6"/>
  <c r="W198" i="6" s="1"/>
  <c r="S104" i="4"/>
  <c r="T104" i="4" s="1"/>
  <c r="V124" i="6"/>
  <c r="W124" i="6" s="1"/>
  <c r="Z323" i="6"/>
  <c r="AA323" i="6" s="1"/>
  <c r="S119" i="4"/>
  <c r="S74" i="4"/>
  <c r="T74" i="4" s="1"/>
  <c r="V135" i="6"/>
  <c r="W135" i="6" s="1"/>
  <c r="V118" i="6"/>
  <c r="W118" i="6" s="1"/>
  <c r="V293" i="6"/>
  <c r="W293" i="6" s="1"/>
  <c r="V121" i="6"/>
  <c r="W121" i="6" s="1"/>
  <c r="V85" i="6"/>
  <c r="W85" i="6" s="1"/>
  <c r="V290" i="6"/>
  <c r="W290" i="6" s="1"/>
  <c r="V298" i="6"/>
  <c r="W298" i="6" s="1"/>
  <c r="S272" i="4"/>
  <c r="T272" i="4" s="1"/>
  <c r="S194" i="22"/>
  <c r="T194" i="22" s="1"/>
  <c r="W301" i="4"/>
  <c r="K42" i="19" s="1"/>
  <c r="W328" i="4"/>
  <c r="X328" i="4" s="1"/>
  <c r="Z155" i="6"/>
  <c r="AA155" i="6" s="1"/>
  <c r="Z175" i="6"/>
  <c r="V137" i="6"/>
  <c r="W137" i="6" s="1"/>
  <c r="S95" i="4"/>
  <c r="T95" i="4" s="1"/>
  <c r="W73" i="22"/>
  <c r="X73" i="22" s="1"/>
  <c r="Y73" i="22" s="1"/>
  <c r="S169" i="4"/>
  <c r="V80" i="6"/>
  <c r="W80" i="6" s="1"/>
  <c r="V17" i="6"/>
  <c r="W17" i="6" s="1"/>
  <c r="Z201" i="6"/>
  <c r="C56" i="19" s="1"/>
  <c r="V84" i="6"/>
  <c r="W84" i="6" s="1"/>
  <c r="S206" i="4"/>
  <c r="T206" i="4" s="1"/>
  <c r="V183" i="6"/>
  <c r="W183" i="6" s="1"/>
  <c r="V213" i="6"/>
  <c r="W213" i="6" s="1"/>
  <c r="V190" i="6"/>
  <c r="W190" i="6" s="1"/>
  <c r="V236" i="6"/>
  <c r="W236" i="6" s="1"/>
  <c r="V189" i="6"/>
  <c r="W189" i="6" s="1"/>
  <c r="W212" i="4"/>
  <c r="X212" i="4" s="1"/>
  <c r="V92" i="6"/>
  <c r="W92" i="6" s="1"/>
  <c r="V249" i="6"/>
  <c r="W249" i="6" s="1"/>
  <c r="S319" i="4"/>
  <c r="S185" i="4"/>
  <c r="T185" i="4" s="1"/>
  <c r="Z193" i="6"/>
  <c r="I70" i="18" s="1"/>
  <c r="Z252" i="6"/>
  <c r="AA252" i="6" s="1"/>
  <c r="V308" i="6"/>
  <c r="W308" i="6" s="1"/>
  <c r="S103" i="4"/>
  <c r="T103" i="4" s="1"/>
  <c r="V287" i="6"/>
  <c r="W287" i="6" s="1"/>
  <c r="V237" i="6"/>
  <c r="W237" i="6" s="1"/>
  <c r="S20" i="4"/>
  <c r="T20" i="4" s="1"/>
  <c r="W220" i="4"/>
  <c r="X220" i="4" s="1"/>
  <c r="S62" i="22"/>
  <c r="T62" i="22" s="1"/>
  <c r="Z191" i="6"/>
  <c r="AA191" i="6" s="1"/>
  <c r="V319" i="6"/>
  <c r="W319" i="6" s="1"/>
  <c r="Z307" i="6"/>
  <c r="AA307" i="6" s="1"/>
  <c r="V211" i="6"/>
  <c r="W211" i="6" s="1"/>
  <c r="V270" i="6"/>
  <c r="W270" i="6" s="1"/>
  <c r="V129" i="6"/>
  <c r="W129" i="6" s="1"/>
  <c r="V263" i="6"/>
  <c r="W263" i="6" s="1"/>
  <c r="V106" i="6"/>
  <c r="W106" i="6" s="1"/>
  <c r="W87" i="4"/>
  <c r="X87" i="4" s="1"/>
  <c r="W285" i="4"/>
  <c r="X285" i="4" s="1"/>
  <c r="S17" i="4"/>
  <c r="T17" i="4" s="1"/>
  <c r="Z238" i="6"/>
  <c r="S252" i="4"/>
  <c r="T252" i="4" s="1"/>
  <c r="S71" i="4"/>
  <c r="T71" i="4" s="1"/>
  <c r="V166" i="6"/>
  <c r="W166" i="6" s="1"/>
  <c r="V139" i="6"/>
  <c r="W139" i="6" s="1"/>
  <c r="V88" i="6"/>
  <c r="W88" i="6" s="1"/>
  <c r="W303" i="4"/>
  <c r="K44" i="19" s="1"/>
  <c r="V125" i="6"/>
  <c r="W125" i="6" s="1"/>
  <c r="V218" i="6"/>
  <c r="W218" i="6" s="1"/>
  <c r="V321" i="6"/>
  <c r="W321" i="6" s="1"/>
  <c r="Z292" i="6"/>
  <c r="AA292" i="6" s="1"/>
  <c r="V120" i="6"/>
  <c r="W120" i="6" s="1"/>
  <c r="V202" i="6"/>
  <c r="W202" i="6" s="1"/>
  <c r="W10" i="4"/>
  <c r="X10" i="4" s="1"/>
  <c r="Z154" i="6"/>
  <c r="AA154" i="6" s="1"/>
  <c r="W246" i="4"/>
  <c r="G31" i="19" s="1"/>
  <c r="Z253" i="6"/>
  <c r="AA253" i="6" s="1"/>
  <c r="S327" i="4"/>
  <c r="V186" i="6"/>
  <c r="W186" i="6" s="1"/>
  <c r="V185" i="6"/>
  <c r="W185" i="6" s="1"/>
  <c r="V231" i="6"/>
  <c r="W231" i="6" s="1"/>
  <c r="V267" i="6"/>
  <c r="W267" i="6" s="1"/>
  <c r="V225" i="6"/>
  <c r="W225" i="6" s="1"/>
  <c r="S194" i="4"/>
  <c r="T194" i="4" s="1"/>
  <c r="Z325" i="6"/>
  <c r="AA325" i="6" s="1"/>
  <c r="V203" i="6"/>
  <c r="W203" i="6" s="1"/>
  <c r="W6" i="4"/>
  <c r="C33" i="11" s="1"/>
  <c r="S193" i="4"/>
  <c r="T193" i="4" s="1"/>
  <c r="V130" i="6"/>
  <c r="W130" i="6" s="1"/>
  <c r="V204" i="6"/>
  <c r="W204" i="6" s="1"/>
  <c r="Z107" i="6"/>
  <c r="AA107" i="6" s="1"/>
  <c r="S69" i="4"/>
  <c r="T69" i="4" s="1"/>
  <c r="AA173" i="6"/>
  <c r="G72" i="18"/>
  <c r="V131" i="6"/>
  <c r="W131" i="6" s="1"/>
  <c r="V261" i="6"/>
  <c r="W261" i="6" s="1"/>
  <c r="V122" i="6"/>
  <c r="W122" i="6" s="1"/>
  <c r="Z328" i="6"/>
  <c r="AA328" i="6" s="1"/>
  <c r="S256" i="4"/>
  <c r="T256" i="4" s="1"/>
  <c r="W255" i="4"/>
  <c r="X255" i="4" s="1"/>
  <c r="S260" i="4"/>
  <c r="T260" i="4" s="1"/>
  <c r="S144" i="4"/>
  <c r="T144" i="4" s="1"/>
  <c r="Z315" i="6"/>
  <c r="AA315" i="6" s="1"/>
  <c r="S148" i="4"/>
  <c r="T148" i="4" s="1"/>
  <c r="V241" i="6"/>
  <c r="W241" i="6" s="1"/>
  <c r="S18" i="4"/>
  <c r="T18" i="4" s="1"/>
  <c r="V82" i="6"/>
  <c r="W82" i="6" s="1"/>
  <c r="S14" i="4"/>
  <c r="T14" i="4" s="1"/>
  <c r="V157" i="6"/>
  <c r="W157" i="6" s="1"/>
  <c r="W105" i="4"/>
  <c r="E44" i="11" s="1"/>
  <c r="V164" i="6"/>
  <c r="W164" i="6" s="1"/>
  <c r="S295" i="4"/>
  <c r="T295" i="4" s="1"/>
  <c r="V184" i="6"/>
  <c r="W184" i="6" s="1"/>
  <c r="S58" i="4"/>
  <c r="T58" i="4" s="1"/>
  <c r="AA296" i="6"/>
  <c r="K63" i="19"/>
  <c r="V34" i="6"/>
  <c r="W34" i="6" s="1"/>
  <c r="AA184" i="6"/>
  <c r="I61" i="18"/>
  <c r="G57" i="18"/>
  <c r="AA158" i="6"/>
  <c r="AA123" i="6"/>
  <c r="E66" i="18"/>
  <c r="AA141" i="6"/>
  <c r="G62" i="11"/>
  <c r="AA181" i="6"/>
  <c r="I58" i="18"/>
  <c r="X95" i="4"/>
  <c r="E34" i="11"/>
  <c r="AA267" i="6"/>
  <c r="I56" i="19"/>
  <c r="AA218" i="6"/>
  <c r="C73" i="19"/>
  <c r="X305" i="4"/>
  <c r="K46" i="19"/>
  <c r="X282" i="4"/>
  <c r="I45" i="19"/>
  <c r="X196" i="4"/>
  <c r="I47" i="18"/>
  <c r="AA213" i="6"/>
  <c r="C68" i="19"/>
  <c r="C60" i="19"/>
  <c r="AA205" i="6"/>
  <c r="S79" i="4"/>
  <c r="T79" i="4" s="1"/>
  <c r="V75" i="6"/>
  <c r="W75" i="6" s="1"/>
  <c r="V239" i="6"/>
  <c r="W239" i="6" s="1"/>
  <c r="V242" i="6"/>
  <c r="W242" i="6" s="1"/>
  <c r="S21" i="4"/>
  <c r="T21" i="4" s="1"/>
  <c r="V280" i="6"/>
  <c r="W280" i="6" s="1"/>
  <c r="Z274" i="6"/>
  <c r="AA274" i="6" s="1"/>
  <c r="W302" i="4"/>
  <c r="X302" i="4" s="1"/>
  <c r="S196" i="4"/>
  <c r="T196" i="4" s="1"/>
  <c r="S282" i="4"/>
  <c r="T282" i="4" s="1"/>
  <c r="W232" i="4"/>
  <c r="Z275" i="6"/>
  <c r="S217" i="4"/>
  <c r="T217" i="4" s="1"/>
  <c r="W235" i="4"/>
  <c r="X235" i="4" s="1"/>
  <c r="Z234" i="6"/>
  <c r="E67" i="19" s="1"/>
  <c r="W237" i="4"/>
  <c r="X237" i="4" s="1"/>
  <c r="V229" i="6"/>
  <c r="W229" i="6" s="1"/>
  <c r="V93" i="6"/>
  <c r="W93" i="6" s="1"/>
  <c r="Z250" i="6"/>
  <c r="Z150" i="6"/>
  <c r="AA150" i="6" s="1"/>
  <c r="S83" i="4"/>
  <c r="S72" i="4"/>
  <c r="T72" i="4" s="1"/>
  <c r="V100" i="6"/>
  <c r="W100" i="6" s="1"/>
  <c r="V18" i="6"/>
  <c r="W18" i="6" s="1"/>
  <c r="S70" i="4"/>
  <c r="T70" i="4" s="1"/>
  <c r="Z311" i="6"/>
  <c r="AA311" i="6" s="1"/>
  <c r="Z326" i="6"/>
  <c r="AA326" i="6" s="1"/>
  <c r="Z331" i="6"/>
  <c r="AA331" i="6" s="1"/>
  <c r="V113" i="6"/>
  <c r="W113" i="6" s="1"/>
  <c r="V303" i="6"/>
  <c r="W303" i="6" s="1"/>
  <c r="V153" i="6"/>
  <c r="W153" i="6" s="1"/>
  <c r="S123" i="4"/>
  <c r="T123" i="4" s="1"/>
  <c r="S88" i="4"/>
  <c r="T88" i="4" s="1"/>
  <c r="M66" i="19"/>
  <c r="E60" i="19"/>
  <c r="I59" i="19"/>
  <c r="S214" i="4"/>
  <c r="T214" i="4" s="1"/>
  <c r="S135" i="4"/>
  <c r="T135" i="4" s="1"/>
  <c r="V119" i="6"/>
  <c r="W119" i="6" s="1"/>
  <c r="V268" i="6"/>
  <c r="W268" i="6" s="1"/>
  <c r="V306" i="6"/>
  <c r="W306" i="6" s="1"/>
  <c r="V246" i="6"/>
  <c r="W246" i="6" s="1"/>
  <c r="S8" i="4"/>
  <c r="T8" i="4" s="1"/>
  <c r="S329" i="4"/>
  <c r="T329" i="4" s="1"/>
  <c r="Z138" i="6"/>
  <c r="S152" i="4"/>
  <c r="T152" i="4" s="1"/>
  <c r="S224" i="4"/>
  <c r="V86" i="6"/>
  <c r="W86" i="6" s="1"/>
  <c r="S98" i="4"/>
  <c r="T98" i="4" s="1"/>
  <c r="V170" i="6"/>
  <c r="W170" i="6" s="1"/>
  <c r="V149" i="6"/>
  <c r="W149" i="6" s="1"/>
  <c r="W12" i="4"/>
  <c r="X12" i="4" s="1"/>
  <c r="V26" i="6"/>
  <c r="W26" i="6" s="1"/>
  <c r="S321" i="4"/>
  <c r="T321" i="4" s="1"/>
  <c r="V146" i="6"/>
  <c r="W146" i="6" s="1"/>
  <c r="V264" i="6"/>
  <c r="W264" i="6" s="1"/>
  <c r="Z304" i="6"/>
  <c r="AA304" i="6" s="1"/>
  <c r="S166" i="4"/>
  <c r="T166" i="4" s="1"/>
  <c r="Z209" i="6"/>
  <c r="AA209" i="6" s="1"/>
  <c r="S247" i="4"/>
  <c r="T247" i="4" s="1"/>
  <c r="V40" i="6"/>
  <c r="W40" i="6" s="1"/>
  <c r="AA82" i="6"/>
  <c r="C69" i="18"/>
  <c r="AA237" i="6"/>
  <c r="E70" i="19"/>
  <c r="AA271" i="6"/>
  <c r="I60" i="19"/>
  <c r="AA180" i="6"/>
  <c r="I57" i="18"/>
  <c r="X140" i="4"/>
  <c r="G35" i="11"/>
  <c r="AA120" i="6"/>
  <c r="E63" i="18"/>
  <c r="X295" i="4"/>
  <c r="K36" i="19"/>
  <c r="AA279" i="6"/>
  <c r="I68" i="19"/>
  <c r="AA162" i="6"/>
  <c r="G61" i="18"/>
  <c r="AA221" i="6"/>
  <c r="C76" i="19"/>
  <c r="AA183" i="6"/>
  <c r="I60" i="18"/>
  <c r="AA204" i="6"/>
  <c r="C59" i="19"/>
  <c r="AA199" i="6"/>
  <c r="I76" i="18"/>
  <c r="AA235" i="6"/>
  <c r="E68" i="19"/>
  <c r="AA229" i="6"/>
  <c r="E62" i="19"/>
  <c r="AA297" i="6"/>
  <c r="K64" i="19"/>
  <c r="G56" i="18"/>
  <c r="AA157" i="6"/>
  <c r="AA245" i="6"/>
  <c r="G56" i="19"/>
  <c r="AA306" i="6"/>
  <c r="K73" i="19"/>
  <c r="AA264" i="6"/>
  <c r="G75" i="19"/>
  <c r="AA303" i="6"/>
  <c r="K70" i="19"/>
  <c r="X321" i="4"/>
  <c r="M40" i="19"/>
  <c r="V12" i="6"/>
  <c r="W12" i="6" s="1"/>
  <c r="W5" i="4"/>
  <c r="X5" i="4" s="1"/>
  <c r="S13" i="4"/>
  <c r="T13" i="4" s="1"/>
  <c r="S15" i="4"/>
  <c r="T15" i="4" s="1"/>
  <c r="S22" i="4"/>
  <c r="T22" i="4" s="1"/>
  <c r="C42" i="11"/>
  <c r="X15" i="4"/>
  <c r="X22" i="4"/>
  <c r="C49" i="11"/>
  <c r="V10" i="6"/>
  <c r="W10" i="6" s="1"/>
  <c r="C48" i="11"/>
  <c r="X21" i="4"/>
  <c r="X123" i="4"/>
  <c r="E40" i="18"/>
  <c r="AA166" i="6"/>
  <c r="G65" i="18"/>
  <c r="AA280" i="6"/>
  <c r="I69" i="19"/>
  <c r="AA312" i="6"/>
  <c r="M57" i="19"/>
  <c r="AA282" i="6"/>
  <c r="I71" i="19"/>
  <c r="AA113" i="6"/>
  <c r="E56" i="18"/>
  <c r="X191" i="4"/>
  <c r="I42" i="18"/>
  <c r="AA261" i="6"/>
  <c r="G72" i="19"/>
  <c r="AA170" i="6"/>
  <c r="G69" i="18"/>
  <c r="X273" i="4"/>
  <c r="I36" i="19"/>
  <c r="I62" i="19"/>
  <c r="AA273" i="6"/>
  <c r="AA132" i="6"/>
  <c r="E75" i="18"/>
  <c r="AA172" i="6"/>
  <c r="G71" i="18"/>
  <c r="AA121" i="6"/>
  <c r="E64" i="18"/>
  <c r="X98" i="4"/>
  <c r="E37" i="11"/>
  <c r="G37" i="18"/>
  <c r="X164" i="4"/>
  <c r="X148" i="4"/>
  <c r="G43" i="11"/>
  <c r="AA236" i="6"/>
  <c r="E69" i="19"/>
  <c r="AA182" i="6"/>
  <c r="I59" i="18"/>
  <c r="X11" i="4"/>
  <c r="C38" i="11"/>
  <c r="AA19" i="6"/>
  <c r="C72" i="11"/>
  <c r="AA202" i="6"/>
  <c r="C57" i="19"/>
  <c r="AA246" i="6"/>
  <c r="G57" i="19"/>
  <c r="AA263" i="6"/>
  <c r="G74" i="19"/>
  <c r="AA153" i="6"/>
  <c r="G74" i="11"/>
  <c r="X166" i="4"/>
  <c r="G39" i="18"/>
  <c r="AA93" i="6"/>
  <c r="E58" i="11"/>
  <c r="AA26" i="6"/>
  <c r="I57" i="11"/>
  <c r="M59" i="19"/>
  <c r="AA314" i="6"/>
  <c r="AA146" i="6"/>
  <c r="G67" i="11"/>
  <c r="AA305" i="6"/>
  <c r="K72" i="19"/>
  <c r="AA258" i="6"/>
  <c r="G69" i="19"/>
  <c r="AA125" i="6"/>
  <c r="E68" i="18"/>
  <c r="G64" i="18"/>
  <c r="AA165" i="6"/>
  <c r="C63" i="18"/>
  <c r="AA76" i="6"/>
  <c r="AA242" i="6"/>
  <c r="E75" i="19"/>
  <c r="X247" i="4"/>
  <c r="G32" i="19"/>
  <c r="G65" i="19"/>
  <c r="AA254" i="6"/>
  <c r="AA114" i="6"/>
  <c r="E57" i="18"/>
  <c r="G66" i="18"/>
  <c r="AA167" i="6"/>
  <c r="AA128" i="6"/>
  <c r="E71" i="18"/>
  <c r="G68" i="19"/>
  <c r="AA257" i="6"/>
  <c r="I72" i="18"/>
  <c r="AA195" i="6"/>
  <c r="AA249" i="6"/>
  <c r="G60" i="19"/>
  <c r="K57" i="19"/>
  <c r="AA290" i="6"/>
  <c r="I69" i="18"/>
  <c r="AA192" i="6"/>
  <c r="I65" i="18"/>
  <c r="AA188" i="6"/>
  <c r="AA298" i="6"/>
  <c r="K65" i="19"/>
  <c r="X329" i="4"/>
  <c r="M48" i="19"/>
  <c r="I61" i="19"/>
  <c r="AA272" i="6"/>
  <c r="AA208" i="6"/>
  <c r="C63" i="19"/>
  <c r="AA32" i="6"/>
  <c r="I63" i="11"/>
  <c r="AA320" i="6"/>
  <c r="M65" i="19"/>
  <c r="AA308" i="6"/>
  <c r="K75" i="19"/>
  <c r="AA316" i="6"/>
  <c r="M61" i="19"/>
  <c r="AA163" i="6"/>
  <c r="G62" i="18"/>
  <c r="AA295" i="6"/>
  <c r="K62" i="19"/>
  <c r="X20" i="4"/>
  <c r="C47" i="11"/>
  <c r="AA226" i="6"/>
  <c r="E59" i="19"/>
  <c r="AA131" i="6"/>
  <c r="E74" i="18"/>
  <c r="G63" i="18"/>
  <c r="AA164" i="6"/>
  <c r="AA241" i="6"/>
  <c r="E74" i="19"/>
  <c r="AA289" i="6"/>
  <c r="K56" i="19"/>
  <c r="C75" i="19"/>
  <c r="AA220" i="6"/>
  <c r="AA211" i="6"/>
  <c r="C66" i="19"/>
  <c r="X256" i="4"/>
  <c r="G41" i="19"/>
  <c r="X70" i="4"/>
  <c r="C31" i="18"/>
  <c r="C35" i="11"/>
  <c r="X8" i="4"/>
  <c r="AA262" i="6"/>
  <c r="G73" i="19"/>
  <c r="AA212" i="6"/>
  <c r="C67" i="19"/>
  <c r="AA281" i="6"/>
  <c r="I70" i="19"/>
  <c r="E76" i="18"/>
  <c r="AA133" i="6"/>
  <c r="X13" i="4"/>
  <c r="C40" i="11"/>
  <c r="I32" i="19"/>
  <c r="X269" i="4"/>
  <c r="AA149" i="6"/>
  <c r="G70" i="11"/>
  <c r="AA179" i="6"/>
  <c r="I56" i="18"/>
  <c r="X17" i="4"/>
  <c r="C44" i="11"/>
  <c r="AA34" i="6"/>
  <c r="I65" i="11"/>
  <c r="AA225" i="6"/>
  <c r="E58" i="19"/>
  <c r="E73" i="18"/>
  <c r="AA130" i="6"/>
  <c r="C58" i="19"/>
  <c r="AA203" i="6"/>
  <c r="AA190" i="6"/>
  <c r="I67" i="18"/>
  <c r="AA317" i="6"/>
  <c r="M62" i="19"/>
  <c r="X69" i="4"/>
  <c r="C30" i="18"/>
  <c r="AA329" i="6"/>
  <c r="M74" i="19"/>
  <c r="AA247" i="6"/>
  <c r="G58" i="19"/>
  <c r="X313" i="4"/>
  <c r="M32" i="19"/>
  <c r="X14" i="4"/>
  <c r="C41" i="11"/>
  <c r="G58" i="11"/>
  <c r="AA137" i="6"/>
  <c r="AA124" i="6"/>
  <c r="E67" i="18"/>
  <c r="S214" i="20"/>
  <c r="T214" i="20" s="1"/>
  <c r="W214" i="20"/>
  <c r="X214" i="20" s="1"/>
  <c r="S12" i="20"/>
  <c r="T12" i="20" s="1"/>
  <c r="W12" i="20"/>
  <c r="X12" i="20" s="1"/>
  <c r="Y12" i="20" s="1"/>
  <c r="S19" i="20"/>
  <c r="T19" i="20" s="1"/>
  <c r="W19" i="20"/>
  <c r="X19" i="20" s="1"/>
  <c r="Y19" i="20" s="1"/>
  <c r="S17" i="22"/>
  <c r="T17" i="22" s="1"/>
  <c r="W17" i="22"/>
  <c r="X17" i="22" s="1"/>
  <c r="Y17" i="22" s="1"/>
  <c r="S240" i="4"/>
  <c r="T240" i="4" s="1"/>
  <c r="AA96" i="6"/>
  <c r="E61" i="11"/>
  <c r="AA100" i="6"/>
  <c r="E65" i="11"/>
  <c r="AA18" i="6"/>
  <c r="C71" i="11"/>
  <c r="V301" i="6"/>
  <c r="W301" i="6" s="1"/>
  <c r="V220" i="6"/>
  <c r="W220" i="6" s="1"/>
  <c r="AA6" i="6"/>
  <c r="C59" i="11"/>
  <c r="AA95" i="6"/>
  <c r="E60" i="11"/>
  <c r="Z230" i="6"/>
  <c r="E63" i="19" s="1"/>
  <c r="AA21" i="6"/>
  <c r="C74" i="11"/>
  <c r="S63" i="20"/>
  <c r="T63" i="20" s="1"/>
  <c r="W63" i="20"/>
  <c r="X63" i="20" s="1"/>
  <c r="Y63" i="20" s="1"/>
  <c r="S207" i="22"/>
  <c r="T207" i="22" s="1"/>
  <c r="W207" i="22"/>
  <c r="X207" i="22" s="1"/>
  <c r="S81" i="20"/>
  <c r="T81" i="20" s="1"/>
  <c r="W81" i="20"/>
  <c r="X81" i="20" s="1"/>
  <c r="Y81" i="20" s="1"/>
  <c r="S252" i="20"/>
  <c r="T252" i="20" s="1"/>
  <c r="W252" i="20"/>
  <c r="X252" i="20" s="1"/>
  <c r="W53" i="20"/>
  <c r="X53" i="20" s="1"/>
  <c r="Y53" i="20" s="1"/>
  <c r="S53" i="20"/>
  <c r="T53" i="20" s="1"/>
  <c r="S70" i="20"/>
  <c r="T70" i="20" s="1"/>
  <c r="W70" i="20"/>
  <c r="X70" i="20" s="1"/>
  <c r="Y70" i="20" s="1"/>
  <c r="S75" i="22"/>
  <c r="T75" i="22" s="1"/>
  <c r="W75" i="22"/>
  <c r="X75" i="22" s="1"/>
  <c r="Y75" i="22" s="1"/>
  <c r="W326" i="20"/>
  <c r="X326" i="20" s="1"/>
  <c r="S326" i="20"/>
  <c r="T326" i="20" s="1"/>
  <c r="S29" i="22"/>
  <c r="T29" i="22" s="1"/>
  <c r="W29" i="22"/>
  <c r="X29" i="22" s="1"/>
  <c r="Y29" i="22" s="1"/>
  <c r="W62" i="20"/>
  <c r="X62" i="20" s="1"/>
  <c r="Y62" i="20" s="1"/>
  <c r="S62" i="20"/>
  <c r="T62" i="20" s="1"/>
  <c r="S311" i="22"/>
  <c r="T311" i="22" s="1"/>
  <c r="W311" i="22"/>
  <c r="X311" i="22" s="1"/>
  <c r="S240" i="22"/>
  <c r="T240" i="22" s="1"/>
  <c r="W240" i="22"/>
  <c r="X240" i="22" s="1"/>
  <c r="W97" i="20"/>
  <c r="X97" i="20" s="1"/>
  <c r="Y97" i="20" s="1"/>
  <c r="S97" i="20"/>
  <c r="T97" i="20" s="1"/>
  <c r="S9" i="22"/>
  <c r="T9" i="22" s="1"/>
  <c r="W9" i="22"/>
  <c r="X9" i="22" s="1"/>
  <c r="Y9" i="22" s="1"/>
  <c r="S223" i="20"/>
  <c r="T223" i="20" s="1"/>
  <c r="W223" i="20"/>
  <c r="X223" i="20" s="1"/>
  <c r="S9" i="20"/>
  <c r="T9" i="20" s="1"/>
  <c r="W9" i="20"/>
  <c r="X9" i="20" s="1"/>
  <c r="Y9" i="20" s="1"/>
  <c r="W284" i="22"/>
  <c r="X284" i="22" s="1"/>
  <c r="S284" i="22"/>
  <c r="T284" i="22" s="1"/>
  <c r="S276" i="20"/>
  <c r="T276" i="20" s="1"/>
  <c r="W276" i="20"/>
  <c r="X276" i="20" s="1"/>
  <c r="W160" i="22"/>
  <c r="X160" i="22" s="1"/>
  <c r="Y160" i="22" s="1"/>
  <c r="S160" i="22"/>
  <c r="T160" i="22" s="1"/>
  <c r="W13" i="20"/>
  <c r="X13" i="20" s="1"/>
  <c r="Y13" i="20" s="1"/>
  <c r="S13" i="20"/>
  <c r="T13" i="20" s="1"/>
  <c r="S309" i="22"/>
  <c r="T309" i="22" s="1"/>
  <c r="W309" i="22"/>
  <c r="X309" i="22" s="1"/>
  <c r="S176" i="20"/>
  <c r="T176" i="20" s="1"/>
  <c r="W176" i="20"/>
  <c r="X176" i="20" s="1"/>
  <c r="Y176" i="20" s="1"/>
  <c r="S18" i="20"/>
  <c r="T18" i="20" s="1"/>
  <c r="W18" i="20"/>
  <c r="X18" i="20" s="1"/>
  <c r="Y18" i="20" s="1"/>
  <c r="S160" i="20"/>
  <c r="T160" i="20" s="1"/>
  <c r="W160" i="20"/>
  <c r="X160" i="20" s="1"/>
  <c r="Y160" i="20" s="1"/>
  <c r="S54" i="22"/>
  <c r="T54" i="22" s="1"/>
  <c r="W54" i="22"/>
  <c r="X54" i="22" s="1"/>
  <c r="Y54" i="22" s="1"/>
  <c r="W309" i="20"/>
  <c r="X309" i="20" s="1"/>
  <c r="S309" i="20"/>
  <c r="T309" i="20" s="1"/>
  <c r="S50" i="20"/>
  <c r="T50" i="20" s="1"/>
  <c r="W50" i="20"/>
  <c r="X50" i="20" s="1"/>
  <c r="Y50" i="20" s="1"/>
  <c r="V140" i="6"/>
  <c r="W140" i="6" s="1"/>
  <c r="V330" i="6"/>
  <c r="W330" i="6" s="1"/>
  <c r="Z117" i="6"/>
  <c r="Z283" i="6"/>
  <c r="Z286" i="6"/>
  <c r="W59" i="4"/>
  <c r="V147" i="6"/>
  <c r="W147" i="6" s="1"/>
  <c r="Z210" i="6"/>
  <c r="W227" i="4"/>
  <c r="Z313" i="6"/>
  <c r="Z77" i="6"/>
  <c r="Z216" i="6"/>
  <c r="Z299" i="6"/>
  <c r="Z145" i="6"/>
  <c r="Z219" i="6"/>
  <c r="Z324" i="6"/>
  <c r="W216" i="4"/>
  <c r="Z278" i="6"/>
  <c r="W7" i="4"/>
  <c r="S36" i="22"/>
  <c r="T36" i="22" s="1"/>
  <c r="W36" i="22"/>
  <c r="X36" i="22" s="1"/>
  <c r="Y36" i="22" s="1"/>
  <c r="W19" i="22"/>
  <c r="X19" i="22" s="1"/>
  <c r="Y19" i="22" s="1"/>
  <c r="S19" i="22"/>
  <c r="T19" i="22" s="1"/>
  <c r="AA110" i="6"/>
  <c r="E75" i="11"/>
  <c r="AA111" i="6"/>
  <c r="E76" i="11"/>
  <c r="I66" i="18"/>
  <c r="S232" i="22"/>
  <c r="T232" i="22" s="1"/>
  <c r="W232" i="22"/>
  <c r="X232" i="22" s="1"/>
  <c r="W33" i="20"/>
  <c r="X33" i="20" s="1"/>
  <c r="Y33" i="20" s="1"/>
  <c r="S33" i="20"/>
  <c r="T33" i="20" s="1"/>
  <c r="S37" i="22"/>
  <c r="T37" i="22" s="1"/>
  <c r="W37" i="22"/>
  <c r="X37" i="22" s="1"/>
  <c r="Y37" i="22" s="1"/>
  <c r="W302" i="20"/>
  <c r="X302" i="20" s="1"/>
  <c r="S302" i="20"/>
  <c r="T302" i="20" s="1"/>
  <c r="W285" i="20"/>
  <c r="X285" i="20" s="1"/>
  <c r="S285" i="20"/>
  <c r="T285" i="20" s="1"/>
  <c r="S71" i="20"/>
  <c r="T71" i="20" s="1"/>
  <c r="W71" i="20"/>
  <c r="X71" i="20" s="1"/>
  <c r="Y71" i="20" s="1"/>
  <c r="S108" i="22"/>
  <c r="T108" i="22" s="1"/>
  <c r="W108" i="22"/>
  <c r="X108" i="22" s="1"/>
  <c r="Y108" i="22" s="1"/>
  <c r="S106" i="20"/>
  <c r="T106" i="20" s="1"/>
  <c r="W106" i="20"/>
  <c r="X106" i="20" s="1"/>
  <c r="Y106" i="20" s="1"/>
  <c r="S70" i="22"/>
  <c r="T70" i="22" s="1"/>
  <c r="W70" i="22"/>
  <c r="X70" i="22" s="1"/>
  <c r="Y70" i="22" s="1"/>
  <c r="S108" i="20"/>
  <c r="T108" i="20" s="1"/>
  <c r="W108" i="20"/>
  <c r="X108" i="20" s="1"/>
  <c r="Y108" i="20" s="1"/>
  <c r="W57" i="22"/>
  <c r="X57" i="22" s="1"/>
  <c r="Y57" i="22" s="1"/>
  <c r="S57" i="22"/>
  <c r="T57" i="22" s="1"/>
  <c r="S259" i="20"/>
  <c r="T259" i="20" s="1"/>
  <c r="W259" i="20"/>
  <c r="X259" i="20" s="1"/>
  <c r="S277" i="22"/>
  <c r="T277" i="22" s="1"/>
  <c r="W277" i="22"/>
  <c r="X277" i="22" s="1"/>
  <c r="S161" i="20"/>
  <c r="T161" i="20" s="1"/>
  <c r="W161" i="20"/>
  <c r="X161" i="20" s="1"/>
  <c r="Y161" i="20" s="1"/>
  <c r="S5" i="20"/>
  <c r="T5" i="20" s="1"/>
  <c r="W5" i="20"/>
  <c r="X5" i="20" s="1"/>
  <c r="Y5" i="20" s="1"/>
  <c r="S301" i="22"/>
  <c r="T301" i="22" s="1"/>
  <c r="W301" i="22"/>
  <c r="X301" i="22" s="1"/>
  <c r="W97" i="22"/>
  <c r="X97" i="22" s="1"/>
  <c r="Y97" i="22" s="1"/>
  <c r="S97" i="22"/>
  <c r="T97" i="22" s="1"/>
  <c r="S66" i="22"/>
  <c r="T66" i="22" s="1"/>
  <c r="W66" i="22"/>
  <c r="X66" i="22" s="1"/>
  <c r="Y66" i="22" s="1"/>
  <c r="W74" i="20"/>
  <c r="X74" i="20" s="1"/>
  <c r="Y74" i="20" s="1"/>
  <c r="S74" i="20"/>
  <c r="T74" i="20" s="1"/>
  <c r="S91" i="22"/>
  <c r="T91" i="22" s="1"/>
  <c r="W91" i="22"/>
  <c r="X91" i="22" s="1"/>
  <c r="Y91" i="22" s="1"/>
  <c r="S92" i="22"/>
  <c r="T92" i="22" s="1"/>
  <c r="W92" i="22"/>
  <c r="X92" i="22" s="1"/>
  <c r="Y92" i="22" s="1"/>
  <c r="S301" i="20"/>
  <c r="T301" i="20" s="1"/>
  <c r="W301" i="20"/>
  <c r="X301" i="20" s="1"/>
  <c r="S223" i="22"/>
  <c r="T223" i="22" s="1"/>
  <c r="W223" i="22"/>
  <c r="X223" i="22" s="1"/>
  <c r="S177" i="22"/>
  <c r="T177" i="22" s="1"/>
  <c r="W177" i="22"/>
  <c r="X177" i="22" s="1"/>
  <c r="Y177" i="22" s="1"/>
  <c r="S276" i="22"/>
  <c r="T276" i="22" s="1"/>
  <c r="W276" i="22"/>
  <c r="X276" i="22" s="1"/>
  <c r="S10" i="22"/>
  <c r="T10" i="22" s="1"/>
  <c r="W10" i="22"/>
  <c r="X10" i="22" s="1"/>
  <c r="Y10" i="22" s="1"/>
  <c r="S151" i="20"/>
  <c r="T151" i="20" s="1"/>
  <c r="W151" i="20"/>
  <c r="X151" i="20" s="1"/>
  <c r="Y151" i="20" s="1"/>
  <c r="S81" i="22"/>
  <c r="T81" i="22" s="1"/>
  <c r="W81" i="22"/>
  <c r="X81" i="22" s="1"/>
  <c r="Y81" i="22" s="1"/>
  <c r="S96" i="22"/>
  <c r="T96" i="22" s="1"/>
  <c r="W96" i="22"/>
  <c r="X96" i="22" s="1"/>
  <c r="Y96" i="22" s="1"/>
  <c r="S193" i="22"/>
  <c r="T193" i="22" s="1"/>
  <c r="W193" i="22"/>
  <c r="X193" i="22" s="1"/>
  <c r="Y193" i="22" s="1"/>
  <c r="S302" i="22"/>
  <c r="T302" i="22" s="1"/>
  <c r="W302" i="22"/>
  <c r="X302" i="22" s="1"/>
  <c r="S118" i="22"/>
  <c r="T118" i="22" s="1"/>
  <c r="W118" i="22"/>
  <c r="X118" i="22" s="1"/>
  <c r="Y118" i="22" s="1"/>
  <c r="W18" i="22"/>
  <c r="X18" i="22" s="1"/>
  <c r="Y18" i="22" s="1"/>
  <c r="S18" i="22"/>
  <c r="T18" i="22" s="1"/>
  <c r="S135" i="22"/>
  <c r="T135" i="22" s="1"/>
  <c r="W135" i="22"/>
  <c r="X135" i="22" s="1"/>
  <c r="Y135" i="22" s="1"/>
  <c r="AA61" i="6"/>
  <c r="K70" i="11"/>
  <c r="S38" i="20"/>
  <c r="T38" i="20" s="1"/>
  <c r="W38" i="20"/>
  <c r="X38" i="20" s="1"/>
  <c r="Y38" i="20" s="1"/>
  <c r="W56" i="20"/>
  <c r="X56" i="20" s="1"/>
  <c r="Y56" i="20" s="1"/>
  <c r="S56" i="20"/>
  <c r="T56" i="20" s="1"/>
  <c r="W41" i="20"/>
  <c r="X41" i="20" s="1"/>
  <c r="Y41" i="20" s="1"/>
  <c r="S41" i="20"/>
  <c r="T41" i="20" s="1"/>
  <c r="AA91" i="6"/>
  <c r="E56" i="11"/>
  <c r="AA17" i="6"/>
  <c r="C70" i="11"/>
  <c r="AA43" i="6"/>
  <c r="I74" i="11"/>
  <c r="AA67" i="6"/>
  <c r="K76" i="11"/>
  <c r="V161" i="6"/>
  <c r="W161" i="6" s="1"/>
  <c r="AA51" i="6"/>
  <c r="K60" i="11"/>
  <c r="V232" i="6"/>
  <c r="W232" i="6" s="1"/>
  <c r="W143" i="4"/>
  <c r="X143" i="4" s="1"/>
  <c r="S11" i="4"/>
  <c r="T11" i="4" s="1"/>
  <c r="AA22" i="6"/>
  <c r="C75" i="11"/>
  <c r="AA108" i="6"/>
  <c r="E73" i="11"/>
  <c r="AA104" i="6"/>
  <c r="E69" i="11"/>
  <c r="S73" i="20"/>
  <c r="T73" i="20" s="1"/>
  <c r="W73" i="20"/>
  <c r="X73" i="20" s="1"/>
  <c r="Y73" i="20" s="1"/>
  <c r="S80" i="22"/>
  <c r="T80" i="22" s="1"/>
  <c r="W80" i="22"/>
  <c r="X80" i="22" s="1"/>
  <c r="Y80" i="22" s="1"/>
  <c r="W83" i="20"/>
  <c r="X83" i="20" s="1"/>
  <c r="Y83" i="20" s="1"/>
  <c r="S83" i="20"/>
  <c r="T83" i="20" s="1"/>
  <c r="S231" i="22"/>
  <c r="T231" i="22" s="1"/>
  <c r="W231" i="22"/>
  <c r="X231" i="22" s="1"/>
  <c r="S5" i="22"/>
  <c r="T5" i="22" s="1"/>
  <c r="W5" i="22"/>
  <c r="X5" i="22" s="1"/>
  <c r="Y5" i="22" s="1"/>
  <c r="W206" i="22"/>
  <c r="X206" i="22" s="1"/>
  <c r="S206" i="22"/>
  <c r="T206" i="22" s="1"/>
  <c r="S169" i="22"/>
  <c r="T169" i="22" s="1"/>
  <c r="W169" i="22"/>
  <c r="X169" i="22" s="1"/>
  <c r="Y169" i="22" s="1"/>
  <c r="S55" i="20"/>
  <c r="T55" i="20" s="1"/>
  <c r="W55" i="20"/>
  <c r="X55" i="20" s="1"/>
  <c r="Y55" i="20" s="1"/>
  <c r="S231" i="20"/>
  <c r="T231" i="20" s="1"/>
  <c r="W231" i="20"/>
  <c r="X231" i="20" s="1"/>
  <c r="W151" i="22"/>
  <c r="X151" i="22" s="1"/>
  <c r="Y151" i="22" s="1"/>
  <c r="S151" i="22"/>
  <c r="T151" i="22" s="1"/>
  <c r="S224" i="22"/>
  <c r="T224" i="22" s="1"/>
  <c r="W224" i="22"/>
  <c r="X224" i="22" s="1"/>
  <c r="S268" i="22"/>
  <c r="T268" i="22" s="1"/>
  <c r="W268" i="22"/>
  <c r="X268" i="22" s="1"/>
  <c r="S86" i="20"/>
  <c r="T86" i="20" s="1"/>
  <c r="W86" i="20"/>
  <c r="X86" i="20" s="1"/>
  <c r="Y86" i="20" s="1"/>
  <c r="W224" i="20"/>
  <c r="X224" i="20" s="1"/>
  <c r="S224" i="20"/>
  <c r="T224" i="20" s="1"/>
  <c r="S13" i="22"/>
  <c r="T13" i="22" s="1"/>
  <c r="W13" i="22"/>
  <c r="X13" i="22" s="1"/>
  <c r="Y13" i="22" s="1"/>
  <c r="S31" i="20"/>
  <c r="T31" i="20" s="1"/>
  <c r="W31" i="20"/>
  <c r="X31" i="20" s="1"/>
  <c r="Y31" i="20" s="1"/>
  <c r="W269" i="20"/>
  <c r="X269" i="20" s="1"/>
  <c r="S269" i="20"/>
  <c r="T269" i="20" s="1"/>
  <c r="S41" i="22"/>
  <c r="T41" i="22" s="1"/>
  <c r="W41" i="22"/>
  <c r="X41" i="22" s="1"/>
  <c r="Y41" i="22" s="1"/>
  <c r="S30" i="22"/>
  <c r="T30" i="22" s="1"/>
  <c r="W30" i="22"/>
  <c r="X30" i="22" s="1"/>
  <c r="Y30" i="22" s="1"/>
  <c r="W119" i="22"/>
  <c r="X119" i="22" s="1"/>
  <c r="Y119" i="22" s="1"/>
  <c r="S119" i="22"/>
  <c r="T119" i="22" s="1"/>
  <c r="S89" i="20"/>
  <c r="T89" i="20" s="1"/>
  <c r="W89" i="20"/>
  <c r="X89" i="20" s="1"/>
  <c r="Y89" i="20" s="1"/>
  <c r="S239" i="22"/>
  <c r="T239" i="22" s="1"/>
  <c r="W239" i="22"/>
  <c r="X239" i="22" s="1"/>
  <c r="S30" i="20"/>
  <c r="T30" i="20" s="1"/>
  <c r="W30" i="20"/>
  <c r="X30" i="20" s="1"/>
  <c r="Y30" i="20" s="1"/>
  <c r="S318" i="22"/>
  <c r="T318" i="22" s="1"/>
  <c r="W318" i="22"/>
  <c r="X318" i="22" s="1"/>
  <c r="W185" i="22"/>
  <c r="X185" i="22" s="1"/>
  <c r="Y185" i="22" s="1"/>
  <c r="S185" i="22"/>
  <c r="T185" i="22" s="1"/>
  <c r="AA28" i="6"/>
  <c r="I59" i="11"/>
  <c r="AA44" i="6"/>
  <c r="I75" i="11"/>
  <c r="AA94" i="6"/>
  <c r="E59" i="11"/>
  <c r="W103" i="22"/>
  <c r="X103" i="22" s="1"/>
  <c r="Y103" i="22" s="1"/>
  <c r="S103" i="22"/>
  <c r="T103" i="22" s="1"/>
  <c r="W240" i="20"/>
  <c r="X240" i="20" s="1"/>
  <c r="S240" i="20"/>
  <c r="T240" i="20" s="1"/>
  <c r="W10" i="20"/>
  <c r="X10" i="20" s="1"/>
  <c r="Y10" i="20" s="1"/>
  <c r="S10" i="20"/>
  <c r="T10" i="20" s="1"/>
  <c r="AA97" i="6"/>
  <c r="E62" i="11"/>
  <c r="S177" i="4"/>
  <c r="T177" i="4" s="1"/>
  <c r="AA35" i="6"/>
  <c r="I66" i="11"/>
  <c r="AA10" i="6"/>
  <c r="C63" i="11"/>
  <c r="AA11" i="6"/>
  <c r="C64" i="11"/>
  <c r="AA65" i="6"/>
  <c r="K74" i="11"/>
  <c r="AA13" i="6"/>
  <c r="C66" i="11"/>
  <c r="W75" i="4"/>
  <c r="X75" i="4" s="1"/>
  <c r="AA102" i="6"/>
  <c r="E67" i="11"/>
  <c r="AA109" i="6"/>
  <c r="E74" i="11"/>
  <c r="E72" i="18"/>
  <c r="C72" i="18"/>
  <c r="I35" i="19"/>
  <c r="G33" i="11"/>
  <c r="G66" i="19"/>
  <c r="G67" i="19"/>
  <c r="E65" i="18"/>
  <c r="S293" i="22"/>
  <c r="T293" i="22" s="1"/>
  <c r="W293" i="22"/>
  <c r="X293" i="22" s="1"/>
  <c r="S193" i="20"/>
  <c r="T193" i="20" s="1"/>
  <c r="W193" i="20"/>
  <c r="X193" i="20" s="1"/>
  <c r="Y193" i="20" s="1"/>
  <c r="S8" i="22"/>
  <c r="T8" i="22" s="1"/>
  <c r="W8" i="22"/>
  <c r="X8" i="22" s="1"/>
  <c r="Y8" i="22" s="1"/>
  <c r="S215" i="20"/>
  <c r="T215" i="20" s="1"/>
  <c r="W215" i="20"/>
  <c r="X215" i="20" s="1"/>
  <c r="S293" i="20"/>
  <c r="T293" i="20" s="1"/>
  <c r="W293" i="20"/>
  <c r="X293" i="20" s="1"/>
  <c r="W53" i="22"/>
  <c r="X53" i="22" s="1"/>
  <c r="Y53" i="22" s="1"/>
  <c r="S53" i="22"/>
  <c r="T53" i="22" s="1"/>
  <c r="S36" i="20"/>
  <c r="T36" i="20" s="1"/>
  <c r="W36" i="20"/>
  <c r="X36" i="20" s="1"/>
  <c r="Y36" i="20" s="1"/>
  <c r="W37" i="20"/>
  <c r="X37" i="20" s="1"/>
  <c r="Y37" i="20" s="1"/>
  <c r="S37" i="20"/>
  <c r="T37" i="20" s="1"/>
  <c r="W116" i="20"/>
  <c r="X116" i="20" s="1"/>
  <c r="Y116" i="20" s="1"/>
  <c r="S116" i="20"/>
  <c r="T116" i="20" s="1"/>
  <c r="S87" i="22"/>
  <c r="T87" i="22" s="1"/>
  <c r="W87" i="22"/>
  <c r="X87" i="22" s="1"/>
  <c r="Y87" i="22" s="1"/>
  <c r="W86" i="22"/>
  <c r="X86" i="22" s="1"/>
  <c r="Y86" i="22" s="1"/>
  <c r="S86" i="22"/>
  <c r="T86" i="22" s="1"/>
  <c r="W311" i="20"/>
  <c r="X311" i="20" s="1"/>
  <c r="S311" i="20"/>
  <c r="T311" i="20" s="1"/>
  <c r="S269" i="22"/>
  <c r="T269" i="22" s="1"/>
  <c r="W269" i="22"/>
  <c r="X269" i="22" s="1"/>
  <c r="S88" i="20"/>
  <c r="T88" i="20" s="1"/>
  <c r="W88" i="20"/>
  <c r="X88" i="20" s="1"/>
  <c r="Y88" i="20" s="1"/>
  <c r="W105" i="22"/>
  <c r="X105" i="22" s="1"/>
  <c r="Y105" i="22" s="1"/>
  <c r="S105" i="22"/>
  <c r="T105" i="22" s="1"/>
  <c r="W268" i="20"/>
  <c r="X268" i="20" s="1"/>
  <c r="S268" i="20"/>
  <c r="T268" i="20" s="1"/>
  <c r="S72" i="20"/>
  <c r="T72" i="20" s="1"/>
  <c r="W72" i="20"/>
  <c r="X72" i="20" s="1"/>
  <c r="Y72" i="20" s="1"/>
  <c r="S161" i="22"/>
  <c r="T161" i="22" s="1"/>
  <c r="W161" i="22"/>
  <c r="X161" i="22" s="1"/>
  <c r="Y161" i="22" s="1"/>
  <c r="W284" i="20"/>
  <c r="X284" i="20" s="1"/>
  <c r="S284" i="20"/>
  <c r="T284" i="20" s="1"/>
  <c r="S186" i="20"/>
  <c r="T186" i="20" s="1"/>
  <c r="W186" i="20"/>
  <c r="X186" i="20" s="1"/>
  <c r="Y186" i="20" s="1"/>
  <c r="W91" i="20"/>
  <c r="X91" i="20" s="1"/>
  <c r="Y91" i="20" s="1"/>
  <c r="S91" i="20"/>
  <c r="T91" i="20" s="1"/>
  <c r="S215" i="22"/>
  <c r="T215" i="22" s="1"/>
  <c r="W215" i="22"/>
  <c r="X215" i="22" s="1"/>
  <c r="AA9" i="6"/>
  <c r="C62" i="11"/>
  <c r="W98" i="20"/>
  <c r="X98" i="20" s="1"/>
  <c r="Y98" i="20" s="1"/>
  <c r="S98" i="20"/>
  <c r="T98" i="20" s="1"/>
  <c r="W64" i="20"/>
  <c r="X64" i="20" s="1"/>
  <c r="Y64" i="20" s="1"/>
  <c r="S64" i="20"/>
  <c r="T64" i="20" s="1"/>
  <c r="S45" i="22"/>
  <c r="T45" i="22" s="1"/>
  <c r="W45" i="22"/>
  <c r="X45" i="22" s="1"/>
  <c r="Y45" i="22" s="1"/>
  <c r="W66" i="20"/>
  <c r="X66" i="20" s="1"/>
  <c r="Y66" i="20" s="1"/>
  <c r="S66" i="20"/>
  <c r="T66" i="20" s="1"/>
  <c r="S21" i="22"/>
  <c r="T21" i="22" s="1"/>
  <c r="W21" i="22"/>
  <c r="X21" i="22" s="1"/>
  <c r="Y21" i="22" s="1"/>
  <c r="S168" i="4"/>
  <c r="S126" i="4"/>
  <c r="T126" i="4" s="1"/>
  <c r="AA98" i="6"/>
  <c r="E63" i="11"/>
  <c r="AA59" i="6"/>
  <c r="K68" i="11"/>
  <c r="AA92" i="6"/>
  <c r="E57" i="11"/>
  <c r="AA60" i="6"/>
  <c r="K69" i="11"/>
  <c r="AA52" i="6"/>
  <c r="K61" i="11"/>
  <c r="V19" i="6"/>
  <c r="W19" i="6" s="1"/>
  <c r="AA4" i="6"/>
  <c r="C57" i="11"/>
  <c r="AA99" i="6"/>
  <c r="E64" i="11"/>
  <c r="I75" i="18"/>
  <c r="G60" i="11"/>
  <c r="S107" i="20"/>
  <c r="T107" i="20" s="1"/>
  <c r="W107" i="20"/>
  <c r="X107" i="20" s="1"/>
  <c r="Y107" i="20" s="1"/>
  <c r="S104" i="22"/>
  <c r="T104" i="22" s="1"/>
  <c r="W104" i="22"/>
  <c r="X104" i="22" s="1"/>
  <c r="Y104" i="22" s="1"/>
  <c r="W259" i="22"/>
  <c r="X259" i="22" s="1"/>
  <c r="S259" i="22"/>
  <c r="T259" i="22" s="1"/>
  <c r="W40" i="22"/>
  <c r="X40" i="22" s="1"/>
  <c r="Y40" i="22" s="1"/>
  <c r="S40" i="22"/>
  <c r="T40" i="22" s="1"/>
  <c r="W12" i="22"/>
  <c r="X12" i="22" s="1"/>
  <c r="Y12" i="22" s="1"/>
  <c r="S12" i="22"/>
  <c r="T12" i="22" s="1"/>
  <c r="S74" i="22"/>
  <c r="T74" i="22" s="1"/>
  <c r="W74" i="22"/>
  <c r="X74" i="22" s="1"/>
  <c r="Y74" i="22" s="1"/>
  <c r="S79" i="22"/>
  <c r="T79" i="22" s="1"/>
  <c r="W79" i="22"/>
  <c r="X79" i="22" s="1"/>
  <c r="Y79" i="22" s="1"/>
  <c r="S206" i="20"/>
  <c r="T206" i="20" s="1"/>
  <c r="W206" i="20"/>
  <c r="X206" i="20" s="1"/>
  <c r="W29" i="20"/>
  <c r="X29" i="20" s="1"/>
  <c r="Y29" i="20" s="1"/>
  <c r="S29" i="20"/>
  <c r="T29" i="20" s="1"/>
  <c r="W79" i="20"/>
  <c r="X79" i="20" s="1"/>
  <c r="Y79" i="20" s="1"/>
  <c r="S79" i="20"/>
  <c r="T79" i="20" s="1"/>
  <c r="W87" i="20"/>
  <c r="X87" i="20" s="1"/>
  <c r="Y87" i="20" s="1"/>
  <c r="S87" i="20"/>
  <c r="T87" i="20" s="1"/>
  <c r="S45" i="20"/>
  <c r="T45" i="20" s="1"/>
  <c r="W45" i="20"/>
  <c r="X45" i="20" s="1"/>
  <c r="Y45" i="20" s="1"/>
  <c r="S100" i="22"/>
  <c r="T100" i="22" s="1"/>
  <c r="W100" i="22"/>
  <c r="X100" i="22" s="1"/>
  <c r="Y100" i="22" s="1"/>
  <c r="W144" i="20"/>
  <c r="X144" i="20" s="1"/>
  <c r="Y144" i="20" s="1"/>
  <c r="S144" i="20"/>
  <c r="T144" i="20" s="1"/>
  <c r="S100" i="20"/>
  <c r="T100" i="20" s="1"/>
  <c r="W100" i="20"/>
  <c r="X100" i="20" s="1"/>
  <c r="Y100" i="20" s="1"/>
  <c r="S25" i="20"/>
  <c r="T25" i="20" s="1"/>
  <c r="W25" i="20"/>
  <c r="X25" i="20" s="1"/>
  <c r="Y25" i="20" s="1"/>
  <c r="W21" i="20"/>
  <c r="X21" i="20" s="1"/>
  <c r="Y21" i="20" s="1"/>
  <c r="S21" i="20"/>
  <c r="T21" i="20" s="1"/>
  <c r="S260" i="20"/>
  <c r="T260" i="20" s="1"/>
  <c r="W260" i="20"/>
  <c r="X260" i="20" s="1"/>
  <c r="S33" i="22"/>
  <c r="T33" i="22" s="1"/>
  <c r="W33" i="22"/>
  <c r="X33" i="22" s="1"/>
  <c r="Y33" i="22" s="1"/>
  <c r="S107" i="22"/>
  <c r="T107" i="22" s="1"/>
  <c r="W107" i="22"/>
  <c r="X107" i="22" s="1"/>
  <c r="Y107" i="22" s="1"/>
  <c r="S71" i="22"/>
  <c r="T71" i="22" s="1"/>
  <c r="W71" i="22"/>
  <c r="X71" i="22" s="1"/>
  <c r="Y71" i="22" s="1"/>
  <c r="S252" i="22"/>
  <c r="T252" i="22" s="1"/>
  <c r="W252" i="22"/>
  <c r="X252" i="22" s="1"/>
  <c r="V196" i="6"/>
  <c r="W196" i="6" s="1"/>
  <c r="AA40" i="6"/>
  <c r="I71" i="11"/>
  <c r="AA7" i="6"/>
  <c r="C60" i="11"/>
  <c r="S326" i="22"/>
  <c r="T326" i="22" s="1"/>
  <c r="W326" i="22"/>
  <c r="X326" i="22" s="1"/>
  <c r="S152" i="22"/>
  <c r="T152" i="22" s="1"/>
  <c r="W152" i="22"/>
  <c r="X152" i="22" s="1"/>
  <c r="Y152" i="22" s="1"/>
  <c r="S186" i="22"/>
  <c r="T186" i="22" s="1"/>
  <c r="W186" i="22"/>
  <c r="X186" i="22" s="1"/>
  <c r="Y186" i="22" s="1"/>
  <c r="AA12" i="6"/>
  <c r="C65" i="11"/>
  <c r="AA15" i="6"/>
  <c r="C68" i="11"/>
  <c r="AA101" i="6"/>
  <c r="E66" i="11"/>
  <c r="G73" i="18"/>
  <c r="C71" i="18"/>
  <c r="I76" i="19"/>
  <c r="S251" i="22"/>
  <c r="T251" i="22" s="1"/>
  <c r="W251" i="22"/>
  <c r="X251" i="22" s="1"/>
  <c r="S318" i="20"/>
  <c r="T318" i="20" s="1"/>
  <c r="W318" i="20"/>
  <c r="X318" i="20" s="1"/>
  <c r="W118" i="20"/>
  <c r="X118" i="20" s="1"/>
  <c r="Y118" i="20" s="1"/>
  <c r="S118" i="20"/>
  <c r="T118" i="20" s="1"/>
  <c r="W185" i="20"/>
  <c r="X185" i="20" s="1"/>
  <c r="Y185" i="20" s="1"/>
  <c r="S185" i="20"/>
  <c r="T185" i="20" s="1"/>
  <c r="S135" i="20"/>
  <c r="T135" i="20" s="1"/>
  <c r="W135" i="20"/>
  <c r="X135" i="20" s="1"/>
  <c r="Y135" i="20" s="1"/>
  <c r="S251" i="20"/>
  <c r="T251" i="20" s="1"/>
  <c r="W251" i="20"/>
  <c r="X251" i="20" s="1"/>
  <c r="S126" i="22"/>
  <c r="T126" i="22" s="1"/>
  <c r="W126" i="22"/>
  <c r="X126" i="22" s="1"/>
  <c r="Y126" i="22" s="1"/>
  <c r="W104" i="20"/>
  <c r="X104" i="20" s="1"/>
  <c r="Y104" i="20" s="1"/>
  <c r="S104" i="20"/>
  <c r="T104" i="20" s="1"/>
  <c r="S319" i="20"/>
  <c r="T319" i="20" s="1"/>
  <c r="W319" i="20"/>
  <c r="X319" i="20" s="1"/>
  <c r="S11" i="22"/>
  <c r="T11" i="22" s="1"/>
  <c r="W11" i="22"/>
  <c r="X11" i="22" s="1"/>
  <c r="Y11" i="22" s="1"/>
  <c r="W39" i="20"/>
  <c r="X39" i="20" s="1"/>
  <c r="Y39" i="20" s="1"/>
  <c r="S39" i="20"/>
  <c r="T39" i="20" s="1"/>
  <c r="S40" i="20"/>
  <c r="T40" i="20" s="1"/>
  <c r="W40" i="20"/>
  <c r="X40" i="20" s="1"/>
  <c r="Y40" i="20" s="1"/>
  <c r="S327" i="22"/>
  <c r="T327" i="22" s="1"/>
  <c r="W327" i="22"/>
  <c r="X327" i="22" s="1"/>
  <c r="S50" i="22"/>
  <c r="T50" i="22" s="1"/>
  <c r="W50" i="22"/>
  <c r="X50" i="22" s="1"/>
  <c r="Y50" i="22" s="1"/>
  <c r="S75" i="20"/>
  <c r="T75" i="20" s="1"/>
  <c r="W75" i="20"/>
  <c r="X75" i="20" s="1"/>
  <c r="Y75" i="20" s="1"/>
  <c r="S11" i="20"/>
  <c r="T11" i="20" s="1"/>
  <c r="W11" i="20"/>
  <c r="X11" i="20" s="1"/>
  <c r="Y11" i="20" s="1"/>
  <c r="S144" i="22"/>
  <c r="T144" i="22" s="1"/>
  <c r="W144" i="22"/>
  <c r="X144" i="22" s="1"/>
  <c r="Y144" i="22" s="1"/>
  <c r="S89" i="22"/>
  <c r="T89" i="22" s="1"/>
  <c r="W89" i="22"/>
  <c r="X89" i="22" s="1"/>
  <c r="Y89" i="22" s="1"/>
  <c r="W31" i="22"/>
  <c r="X31" i="22" s="1"/>
  <c r="Y31" i="22" s="1"/>
  <c r="S31" i="22"/>
  <c r="T31" i="22" s="1"/>
  <c r="W72" i="22"/>
  <c r="X72" i="22" s="1"/>
  <c r="Y72" i="22" s="1"/>
  <c r="S72" i="22"/>
  <c r="T72" i="22" s="1"/>
  <c r="S177" i="20"/>
  <c r="T177" i="20" s="1"/>
  <c r="W177" i="20"/>
  <c r="X177" i="20" s="1"/>
  <c r="Y177" i="20" s="1"/>
  <c r="S260" i="22"/>
  <c r="T260" i="22" s="1"/>
  <c r="W260" i="22"/>
  <c r="X260" i="22" s="1"/>
  <c r="W143" i="22"/>
  <c r="X143" i="22" s="1"/>
  <c r="Y143" i="22" s="1"/>
  <c r="S143" i="22"/>
  <c r="T143" i="22" s="1"/>
  <c r="W105" i="20"/>
  <c r="X105" i="20" s="1"/>
  <c r="Y105" i="20" s="1"/>
  <c r="S105" i="20"/>
  <c r="T105" i="20" s="1"/>
  <c r="W58" i="20"/>
  <c r="X58" i="20" s="1"/>
  <c r="Y58" i="20" s="1"/>
  <c r="S58" i="20"/>
  <c r="T58" i="20" s="1"/>
  <c r="S214" i="22"/>
  <c r="T214" i="22" s="1"/>
  <c r="W214" i="22"/>
  <c r="X214" i="22" s="1"/>
  <c r="S136" i="20"/>
  <c r="T136" i="20" s="1"/>
  <c r="W136" i="20"/>
  <c r="X136" i="20" s="1"/>
  <c r="Y136" i="20" s="1"/>
  <c r="W119" i="20"/>
  <c r="X119" i="20" s="1"/>
  <c r="Y119" i="20" s="1"/>
  <c r="S119" i="20"/>
  <c r="T119" i="20" s="1"/>
  <c r="W143" i="20"/>
  <c r="X143" i="20" s="1"/>
  <c r="Y143" i="20" s="1"/>
  <c r="S143" i="20"/>
  <c r="T143" i="20" s="1"/>
  <c r="S17" i="20"/>
  <c r="T17" i="20" s="1"/>
  <c r="W17" i="20"/>
  <c r="X17" i="20" s="1"/>
  <c r="Y17" i="20" s="1"/>
  <c r="W232" i="20"/>
  <c r="X232" i="20" s="1"/>
  <c r="S232" i="20"/>
  <c r="T232" i="20" s="1"/>
  <c r="S8" i="20"/>
  <c r="T8" i="20" s="1"/>
  <c r="W8" i="20"/>
  <c r="X8" i="20" s="1"/>
  <c r="Y8" i="20" s="1"/>
  <c r="W169" i="20"/>
  <c r="X169" i="20" s="1"/>
  <c r="Y169" i="20" s="1"/>
  <c r="S169" i="20"/>
  <c r="T169" i="20" s="1"/>
  <c r="S88" i="22"/>
  <c r="T88" i="22" s="1"/>
  <c r="W88" i="22"/>
  <c r="X88" i="22" s="1"/>
  <c r="Y88" i="22" s="1"/>
  <c r="S168" i="20"/>
  <c r="T168" i="20" s="1"/>
  <c r="W168" i="20"/>
  <c r="X168" i="20" s="1"/>
  <c r="Y168" i="20" s="1"/>
  <c r="AA42" i="6"/>
  <c r="I73" i="11"/>
  <c r="AA27" i="6"/>
  <c r="I58" i="11"/>
  <c r="AA49" i="6"/>
  <c r="K58" i="11"/>
  <c r="AA106" i="6"/>
  <c r="E71" i="11"/>
  <c r="AA14" i="6"/>
  <c r="C67" i="11"/>
  <c r="AA8" i="6"/>
  <c r="C61" i="11"/>
  <c r="S239" i="20"/>
  <c r="T239" i="20" s="1"/>
  <c r="W239" i="20"/>
  <c r="X239" i="20" s="1"/>
  <c r="S83" i="22"/>
  <c r="T83" i="22" s="1"/>
  <c r="W83" i="22"/>
  <c r="X83" i="22" s="1"/>
  <c r="Y83" i="22" s="1"/>
  <c r="S207" i="20"/>
  <c r="T207" i="20" s="1"/>
  <c r="W207" i="20"/>
  <c r="X207" i="20" s="1"/>
  <c r="S194" i="20"/>
  <c r="T194" i="20" s="1"/>
  <c r="W194" i="20"/>
  <c r="X194" i="20" s="1"/>
  <c r="Y194" i="20" s="1"/>
  <c r="W116" i="22"/>
  <c r="X116" i="22" s="1"/>
  <c r="Y116" i="22" s="1"/>
  <c r="S116" i="22"/>
  <c r="T116" i="22" s="1"/>
  <c r="S319" i="22"/>
  <c r="T319" i="22" s="1"/>
  <c r="W319" i="22"/>
  <c r="X319" i="22" s="1"/>
  <c r="W55" i="22"/>
  <c r="X55" i="22" s="1"/>
  <c r="Y55" i="22" s="1"/>
  <c r="S55" i="22"/>
  <c r="T55" i="22" s="1"/>
  <c r="W39" i="22"/>
  <c r="X39" i="22" s="1"/>
  <c r="Y39" i="22" s="1"/>
  <c r="S39" i="22"/>
  <c r="T39" i="22" s="1"/>
  <c r="S294" i="22"/>
  <c r="T294" i="22" s="1"/>
  <c r="W294" i="22"/>
  <c r="X294" i="22" s="1"/>
  <c r="W80" i="20"/>
  <c r="X80" i="20" s="1"/>
  <c r="Y80" i="20" s="1"/>
  <c r="S80" i="20"/>
  <c r="T80" i="20" s="1"/>
  <c r="W294" i="20"/>
  <c r="X294" i="20" s="1"/>
  <c r="S294" i="20"/>
  <c r="T294" i="20" s="1"/>
  <c r="W38" i="22"/>
  <c r="X38" i="22" s="1"/>
  <c r="Y38" i="22" s="1"/>
  <c r="S38" i="22"/>
  <c r="T38" i="22" s="1"/>
  <c r="S126" i="20"/>
  <c r="T126" i="20" s="1"/>
  <c r="W126" i="20"/>
  <c r="X126" i="20" s="1"/>
  <c r="Y126" i="20" s="1"/>
  <c r="S57" i="20"/>
  <c r="T57" i="20" s="1"/>
  <c r="W57" i="20"/>
  <c r="X57" i="20" s="1"/>
  <c r="Y57" i="20" s="1"/>
  <c r="W277" i="20"/>
  <c r="X277" i="20" s="1"/>
  <c r="S277" i="20"/>
  <c r="T277" i="20" s="1"/>
  <c r="W327" i="20"/>
  <c r="X327" i="20" s="1"/>
  <c r="S327" i="20"/>
  <c r="T327" i="20" s="1"/>
  <c r="S56" i="22"/>
  <c r="T56" i="22" s="1"/>
  <c r="W56" i="22"/>
  <c r="X56" i="22" s="1"/>
  <c r="Y56" i="22" s="1"/>
  <c r="S152" i="20"/>
  <c r="T152" i="20" s="1"/>
  <c r="W152" i="20"/>
  <c r="X152" i="20" s="1"/>
  <c r="Y152" i="20" s="1"/>
  <c r="S127" i="22"/>
  <c r="T127" i="22" s="1"/>
  <c r="W127" i="22"/>
  <c r="X127" i="22" s="1"/>
  <c r="Y127" i="22" s="1"/>
  <c r="W103" i="20"/>
  <c r="X103" i="20" s="1"/>
  <c r="Y103" i="20" s="1"/>
  <c r="S103" i="20"/>
  <c r="T103" i="20" s="1"/>
  <c r="S25" i="22"/>
  <c r="T25" i="22" s="1"/>
  <c r="W25" i="22"/>
  <c r="X25" i="22" s="1"/>
  <c r="Y25" i="22" s="1"/>
  <c r="W54" i="20"/>
  <c r="X54" i="20" s="1"/>
  <c r="Y54" i="20" s="1"/>
  <c r="S54" i="20"/>
  <c r="T54" i="20" s="1"/>
  <c r="S127" i="20"/>
  <c r="T127" i="20" s="1"/>
  <c r="W127" i="20"/>
  <c r="X127" i="20" s="1"/>
  <c r="Y127" i="20" s="1"/>
  <c r="W176" i="22"/>
  <c r="X176" i="22" s="1"/>
  <c r="Y176" i="22" s="1"/>
  <c r="S176" i="22"/>
  <c r="T176" i="22" s="1"/>
  <c r="W136" i="22"/>
  <c r="X136" i="22" s="1"/>
  <c r="Y136" i="22" s="1"/>
  <c r="S136" i="22"/>
  <c r="T136" i="22" s="1"/>
  <c r="W168" i="22"/>
  <c r="X168" i="22" s="1"/>
  <c r="Y168" i="22" s="1"/>
  <c r="S168" i="22"/>
  <c r="T168" i="22" s="1"/>
  <c r="W63" i="22"/>
  <c r="X63" i="22" s="1"/>
  <c r="Y63" i="22" s="1"/>
  <c r="S63" i="22"/>
  <c r="T63" i="22" s="1"/>
  <c r="S285" i="22"/>
  <c r="T285" i="22" s="1"/>
  <c r="W285" i="22"/>
  <c r="X285" i="22" s="1"/>
  <c r="W182" i="4"/>
  <c r="X207" i="4"/>
  <c r="C36" i="19"/>
  <c r="X194" i="4"/>
  <c r="I45" i="18"/>
  <c r="X240" i="4"/>
  <c r="E47" i="19"/>
  <c r="AA118" i="6"/>
  <c r="E61" i="18"/>
  <c r="X73" i="4"/>
  <c r="C34" i="18"/>
  <c r="AA147" i="6"/>
  <c r="G68" i="11"/>
  <c r="X50" i="4"/>
  <c r="K33" i="11"/>
  <c r="X35" i="4"/>
  <c r="I40" i="11"/>
  <c r="X280" i="4"/>
  <c r="I43" i="19"/>
  <c r="X104" i="4"/>
  <c r="E43" i="11"/>
  <c r="X142" i="4"/>
  <c r="G37" i="11"/>
  <c r="X331" i="4"/>
  <c r="M50" i="19"/>
  <c r="X278" i="4"/>
  <c r="I41" i="19"/>
  <c r="X311" i="4"/>
  <c r="M30" i="19"/>
  <c r="X195" i="4"/>
  <c r="I46" i="18"/>
  <c r="X165" i="4"/>
  <c r="G38" i="18"/>
  <c r="X114" i="4"/>
  <c r="E31" i="18"/>
  <c r="X189" i="4"/>
  <c r="I40" i="18"/>
  <c r="X213" i="4"/>
  <c r="C42" i="19"/>
  <c r="X317" i="4"/>
  <c r="M36" i="19"/>
  <c r="X78" i="4"/>
  <c r="C39" i="18"/>
  <c r="X167" i="4"/>
  <c r="G40" i="18"/>
  <c r="AA330" i="6"/>
  <c r="M75" i="19"/>
  <c r="X92" i="4"/>
  <c r="E31" i="11"/>
  <c r="AA260" i="6"/>
  <c r="G71" i="19"/>
  <c r="X252" i="4"/>
  <c r="G37" i="19"/>
  <c r="X215" i="4"/>
  <c r="C44" i="19"/>
  <c r="X119" i="4"/>
  <c r="E36" i="18"/>
  <c r="X106" i="4"/>
  <c r="E45" i="11"/>
  <c r="X74" i="4"/>
  <c r="C35" i="18"/>
  <c r="X18" i="4"/>
  <c r="C45" i="11"/>
  <c r="X152" i="4"/>
  <c r="G47" i="11"/>
  <c r="X319" i="4"/>
  <c r="M38" i="19"/>
  <c r="X193" i="4"/>
  <c r="I44" i="18"/>
  <c r="X160" i="4"/>
  <c r="G33" i="18"/>
  <c r="X96" i="4"/>
  <c r="E35" i="11"/>
  <c r="X327" i="4"/>
  <c r="M46" i="19"/>
  <c r="X127" i="4"/>
  <c r="E44" i="18"/>
  <c r="X126" i="4"/>
  <c r="E43" i="18"/>
  <c r="X116" i="4"/>
  <c r="E33" i="18"/>
  <c r="AA80" i="6"/>
  <c r="C67" i="18"/>
  <c r="AA160" i="6"/>
  <c r="G59" i="18"/>
  <c r="AA126" i="6"/>
  <c r="E69" i="18"/>
  <c r="AA116" i="6"/>
  <c r="E59" i="18"/>
  <c r="AA89" i="6"/>
  <c r="C76" i="18"/>
  <c r="AA135" i="6"/>
  <c r="G56" i="11"/>
  <c r="AA177" i="6"/>
  <c r="G76" i="18"/>
  <c r="AA74" i="6"/>
  <c r="C61" i="18"/>
  <c r="AA79" i="6"/>
  <c r="C66" i="18"/>
  <c r="AA88" i="6"/>
  <c r="C75" i="18"/>
  <c r="AA75" i="6"/>
  <c r="C62" i="18"/>
  <c r="AA71" i="6"/>
  <c r="C58" i="18"/>
  <c r="AA215" i="6"/>
  <c r="C70" i="19"/>
  <c r="AA223" i="6"/>
  <c r="E56" i="19"/>
  <c r="AA239" i="6"/>
  <c r="E72" i="19"/>
  <c r="AA224" i="6"/>
  <c r="E57" i="19"/>
  <c r="AA277" i="6"/>
  <c r="I66" i="19"/>
  <c r="AA269" i="6"/>
  <c r="I58" i="19"/>
  <c r="AA302" i="6"/>
  <c r="K69" i="19"/>
  <c r="AA301" i="6"/>
  <c r="K68" i="19"/>
  <c r="AA294" i="6"/>
  <c r="K61" i="19"/>
  <c r="AA319" i="6"/>
  <c r="M64" i="19"/>
  <c r="AA327" i="6"/>
  <c r="M72" i="19"/>
  <c r="X186" i="4"/>
  <c r="I37" i="18"/>
  <c r="X103" i="4"/>
  <c r="E42" i="11"/>
  <c r="X19" i="4"/>
  <c r="C46" i="11"/>
  <c r="X206" i="4"/>
  <c r="C35" i="19"/>
  <c r="AA300" i="6"/>
  <c r="K67" i="19"/>
  <c r="X97" i="4"/>
  <c r="E36" i="11"/>
  <c r="M60" i="19"/>
  <c r="AA159" i="6"/>
  <c r="G58" i="18"/>
  <c r="X47" i="4"/>
  <c r="K30" i="11"/>
  <c r="X56" i="4"/>
  <c r="K39" i="11"/>
  <c r="X36" i="4"/>
  <c r="I41" i="11"/>
  <c r="X118" i="4"/>
  <c r="E35" i="18"/>
  <c r="X131" i="4"/>
  <c r="E48" i="18"/>
  <c r="X299" i="4"/>
  <c r="K40" i="19"/>
  <c r="X163" i="4"/>
  <c r="G36" i="18"/>
  <c r="X93" i="4"/>
  <c r="E32" i="11"/>
  <c r="X190" i="4"/>
  <c r="I41" i="18"/>
  <c r="X209" i="4"/>
  <c r="C38" i="19"/>
  <c r="X239" i="4"/>
  <c r="E46" i="19"/>
  <c r="X233" i="4"/>
  <c r="E40" i="19"/>
  <c r="X263" i="4"/>
  <c r="G48" i="19"/>
  <c r="X159" i="4"/>
  <c r="G32" i="18"/>
  <c r="X128" i="4"/>
  <c r="E45" i="18"/>
  <c r="X241" i="4"/>
  <c r="E48" i="19"/>
  <c r="X250" i="4"/>
  <c r="G35" i="19"/>
  <c r="X316" i="4"/>
  <c r="M35" i="19"/>
  <c r="X226" i="4"/>
  <c r="E33" i="19"/>
  <c r="X291" i="4"/>
  <c r="K32" i="19"/>
  <c r="X173" i="4"/>
  <c r="G46" i="18"/>
  <c r="X170" i="4"/>
  <c r="G43" i="18"/>
  <c r="X80" i="4"/>
  <c r="C41" i="18"/>
  <c r="Y23" i="4"/>
  <c r="C50" i="11"/>
  <c r="X257" i="4"/>
  <c r="G42" i="19"/>
  <c r="X254" i="4"/>
  <c r="G39" i="19"/>
  <c r="X82" i="4"/>
  <c r="C43" i="18"/>
  <c r="X147" i="4"/>
  <c r="G42" i="11"/>
  <c r="X228" i="4"/>
  <c r="E35" i="19"/>
  <c r="X324" i="4"/>
  <c r="M43" i="19"/>
  <c r="X201" i="4"/>
  <c r="C30" i="19"/>
  <c r="X64" i="4"/>
  <c r="K47" i="11"/>
  <c r="AA152" i="6"/>
  <c r="G73" i="11"/>
  <c r="AA144" i="6"/>
  <c r="G65" i="11"/>
  <c r="X287" i="4"/>
  <c r="I50" i="19"/>
  <c r="AA148" i="6"/>
  <c r="G69" i="11"/>
  <c r="X277" i="4"/>
  <c r="I40" i="19"/>
  <c r="X284" i="4"/>
  <c r="I47" i="19"/>
  <c r="X83" i="4"/>
  <c r="C44" i="18"/>
  <c r="X100" i="4"/>
  <c r="E39" i="11"/>
  <c r="X224" i="4"/>
  <c r="E31" i="19"/>
  <c r="AA72" i="6"/>
  <c r="C59" i="18"/>
  <c r="AA81" i="6"/>
  <c r="C68" i="18"/>
  <c r="X29" i="4"/>
  <c r="I34" i="11"/>
  <c r="X211" i="4"/>
  <c r="C40" i="19"/>
  <c r="X234" i="4"/>
  <c r="E41" i="19"/>
  <c r="X264" i="4"/>
  <c r="G49" i="19"/>
  <c r="X199" i="4"/>
  <c r="I50" i="18"/>
  <c r="X179" i="4"/>
  <c r="I30" i="18"/>
  <c r="X236" i="4"/>
  <c r="E43" i="19"/>
  <c r="X132" i="4"/>
  <c r="E49" i="18"/>
  <c r="X205" i="4"/>
  <c r="C34" i="19"/>
  <c r="X230" i="4"/>
  <c r="E37" i="19"/>
  <c r="X225" i="4"/>
  <c r="E32" i="19"/>
  <c r="X43" i="4"/>
  <c r="I48" i="11"/>
  <c r="X217" i="4"/>
  <c r="C46" i="19"/>
  <c r="X214" i="4"/>
  <c r="C43" i="19"/>
  <c r="X88" i="4"/>
  <c r="C49" i="18"/>
  <c r="X260" i="4"/>
  <c r="G45" i="19"/>
  <c r="X72" i="4"/>
  <c r="C33" i="18"/>
  <c r="X144" i="4"/>
  <c r="G39" i="11"/>
  <c r="X136" i="4"/>
  <c r="G31" i="11"/>
  <c r="AA127" i="6"/>
  <c r="E70" i="18"/>
  <c r="AA86" i="6"/>
  <c r="C73" i="18"/>
  <c r="AA136" i="6"/>
  <c r="G57" i="11"/>
  <c r="AA169" i="6"/>
  <c r="G68" i="18"/>
  <c r="AA83" i="6"/>
  <c r="C70" i="18"/>
  <c r="AA206" i="6"/>
  <c r="C61" i="19"/>
  <c r="X53" i="4"/>
  <c r="K36" i="11"/>
  <c r="X151" i="4"/>
  <c r="G46" i="11"/>
  <c r="AA171" i="6"/>
  <c r="G70" i="18"/>
  <c r="AA217" i="6"/>
  <c r="C72" i="19"/>
  <c r="AA196" i="6"/>
  <c r="I73" i="18"/>
  <c r="AA140" i="6"/>
  <c r="G61" i="11"/>
  <c r="X25" i="4"/>
  <c r="I30" i="11"/>
  <c r="X27" i="4"/>
  <c r="I32" i="11"/>
  <c r="X62" i="4"/>
  <c r="K45" i="11"/>
  <c r="X110" i="4"/>
  <c r="E49" i="11"/>
  <c r="X279" i="4"/>
  <c r="I42" i="19"/>
  <c r="X320" i="4"/>
  <c r="M39" i="19"/>
  <c r="X81" i="4"/>
  <c r="C42" i="18"/>
  <c r="X162" i="4"/>
  <c r="G35" i="18"/>
  <c r="X259" i="4"/>
  <c r="G44" i="19"/>
  <c r="X204" i="4"/>
  <c r="C33" i="19"/>
  <c r="X107" i="4"/>
  <c r="E46" i="11"/>
  <c r="X94" i="4"/>
  <c r="E33" i="11"/>
  <c r="X85" i="4"/>
  <c r="C46" i="18"/>
  <c r="X203" i="4"/>
  <c r="C32" i="19"/>
  <c r="X77" i="4"/>
  <c r="C38" i="18"/>
  <c r="X276" i="4"/>
  <c r="I39" i="19"/>
  <c r="X125" i="4"/>
  <c r="E42" i="18"/>
  <c r="X297" i="4"/>
  <c r="K38" i="19"/>
  <c r="X174" i="4"/>
  <c r="G47" i="18"/>
  <c r="X45" i="4"/>
  <c r="I50" i="11"/>
  <c r="X111" i="4"/>
  <c r="E50" i="11"/>
  <c r="X153" i="4"/>
  <c r="G48" i="11"/>
  <c r="X145" i="4"/>
  <c r="G40" i="11"/>
  <c r="X48" i="4"/>
  <c r="K31" i="11"/>
  <c r="X243" i="4"/>
  <c r="E50" i="19"/>
  <c r="X122" i="4"/>
  <c r="E39" i="18"/>
  <c r="X117" i="4"/>
  <c r="E34" i="18"/>
  <c r="X176" i="4"/>
  <c r="G49" i="18"/>
  <c r="X242" i="4"/>
  <c r="E49" i="19"/>
  <c r="X267" i="4"/>
  <c r="I30" i="19"/>
  <c r="X261" i="4"/>
  <c r="G46" i="19"/>
  <c r="X330" i="4"/>
  <c r="M49" i="19"/>
  <c r="X192" i="4"/>
  <c r="I43" i="18"/>
  <c r="AA243" i="6"/>
  <c r="E76" i="19"/>
  <c r="AA238" i="6"/>
  <c r="E71" i="19"/>
  <c r="AA138" i="6"/>
  <c r="G59" i="11"/>
  <c r="AA143" i="6"/>
  <c r="G64" i="11"/>
  <c r="AA70" i="6"/>
  <c r="C57" i="18"/>
  <c r="AA197" i="6"/>
  <c r="I74" i="18"/>
  <c r="X155" i="4"/>
  <c r="G50" i="11"/>
  <c r="X63" i="4"/>
  <c r="K46" i="11"/>
  <c r="X312" i="4"/>
  <c r="M31" i="19"/>
  <c r="X177" i="4"/>
  <c r="G50" i="18"/>
  <c r="X169" i="4"/>
  <c r="G42" i="18"/>
  <c r="X294" i="4"/>
  <c r="K35" i="19"/>
  <c r="X58" i="4"/>
  <c r="K41" i="11"/>
  <c r="X168" i="4"/>
  <c r="G41" i="18"/>
  <c r="X251" i="4"/>
  <c r="G36" i="19"/>
  <c r="X223" i="4"/>
  <c r="E30" i="19"/>
  <c r="X293" i="4"/>
  <c r="K34" i="19"/>
  <c r="X185" i="4"/>
  <c r="I36" i="18"/>
  <c r="X9" i="4"/>
  <c r="C36" i="11"/>
  <c r="X135" i="4"/>
  <c r="G30" i="11"/>
  <c r="X79" i="4"/>
  <c r="C40" i="18"/>
  <c r="AA119" i="6"/>
  <c r="E62" i="18"/>
  <c r="AA186" i="6"/>
  <c r="I63" i="18"/>
  <c r="AA194" i="6"/>
  <c r="I71" i="18"/>
  <c r="AA87" i="6"/>
  <c r="C74" i="18"/>
  <c r="AA73" i="6"/>
  <c r="C60" i="18"/>
  <c r="AA185" i="6"/>
  <c r="I62" i="18"/>
  <c r="AA161" i="6"/>
  <c r="G60" i="18"/>
  <c r="AA151" i="6"/>
  <c r="G72" i="11"/>
  <c r="AA168" i="6"/>
  <c r="G67" i="18"/>
  <c r="C69" i="19"/>
  <c r="AA207" i="6"/>
  <c r="C62" i="19"/>
  <c r="AA231" i="6"/>
  <c r="E64" i="19"/>
  <c r="AA232" i="6"/>
  <c r="E65" i="19"/>
  <c r="AA259" i="6"/>
  <c r="G70" i="19"/>
  <c r="AA251" i="6"/>
  <c r="G62" i="19"/>
  <c r="AA268" i="6"/>
  <c r="I57" i="19"/>
  <c r="AA276" i="6"/>
  <c r="I65" i="19"/>
  <c r="AA293" i="6"/>
  <c r="K60" i="19"/>
  <c r="AA318" i="6"/>
  <c r="M63" i="19"/>
  <c r="X89" i="4"/>
  <c r="C50" i="18"/>
  <c r="X71" i="4"/>
  <c r="C32" i="18"/>
  <c r="AA78" i="6"/>
  <c r="C65" i="18"/>
  <c r="X57" i="4"/>
  <c r="K40" i="11"/>
  <c r="X49" i="4"/>
  <c r="K32" i="11"/>
  <c r="X28" i="4"/>
  <c r="I33" i="11"/>
  <c r="X172" i="4"/>
  <c r="G45" i="18"/>
  <c r="X139" i="4"/>
  <c r="G34" i="11"/>
  <c r="X198" i="4"/>
  <c r="I49" i="18"/>
  <c r="X281" i="4"/>
  <c r="I44" i="19"/>
  <c r="X150" i="4"/>
  <c r="G45" i="11"/>
  <c r="X86" i="4"/>
  <c r="C47" i="18"/>
  <c r="X129" i="4"/>
  <c r="E46" i="18"/>
  <c r="X298" i="4"/>
  <c r="K39" i="19"/>
  <c r="X208" i="4"/>
  <c r="C37" i="19"/>
  <c r="X238" i="4"/>
  <c r="E45" i="19"/>
  <c r="X183" i="4"/>
  <c r="I34" i="18"/>
  <c r="X270" i="4"/>
  <c r="I33" i="19"/>
  <c r="X102" i="4"/>
  <c r="E41" i="11"/>
  <c r="X120" i="4"/>
  <c r="E37" i="18"/>
  <c r="X325" i="4"/>
  <c r="M44" i="19"/>
  <c r="X219" i="4"/>
  <c r="C48" i="19"/>
  <c r="X101" i="4"/>
  <c r="E40" i="11"/>
  <c r="X157" i="4"/>
  <c r="G30" i="18"/>
  <c r="X229" i="4"/>
  <c r="E36" i="19"/>
  <c r="X180" i="4"/>
  <c r="I31" i="18"/>
  <c r="X149" i="4"/>
  <c r="G44" i="11"/>
  <c r="X137" i="4"/>
  <c r="G32" i="11"/>
  <c r="X290" i="4"/>
  <c r="K31" i="19"/>
  <c r="X308" i="4"/>
  <c r="K49" i="19"/>
  <c r="X315" i="4"/>
  <c r="M34" i="19"/>
  <c r="AA248" i="6"/>
  <c r="X6" i="4"/>
  <c r="AA175" i="6"/>
  <c r="G74" i="18"/>
  <c r="AA285" i="6"/>
  <c r="I74" i="19"/>
  <c r="AA284" i="6"/>
  <c r="I73" i="19"/>
  <c r="W268" i="4"/>
  <c r="Z105" i="6"/>
  <c r="V8" i="6"/>
  <c r="W8" i="6" s="1"/>
  <c r="Z176" i="6"/>
  <c r="V260" i="6"/>
  <c r="W260" i="6" s="1"/>
  <c r="W309" i="4"/>
  <c r="S92" i="4"/>
  <c r="T92" i="4" s="1"/>
  <c r="V148" i="6"/>
  <c r="W148" i="6" s="1"/>
  <c r="V104" i="6"/>
  <c r="W104" i="6" s="1"/>
  <c r="Z240" i="6"/>
  <c r="V21" i="6"/>
  <c r="W21" i="6" s="1"/>
  <c r="V22" i="6"/>
  <c r="W22" i="6" s="1"/>
  <c r="V108" i="6"/>
  <c r="W108" i="6" s="1"/>
  <c r="W326" i="4"/>
  <c r="V285" i="6"/>
  <c r="W285" i="6" s="1"/>
  <c r="V144" i="6"/>
  <c r="W144" i="6" s="1"/>
  <c r="V284" i="6"/>
  <c r="W284" i="6" s="1"/>
  <c r="V7" i="6"/>
  <c r="W7" i="6" s="1"/>
  <c r="AA69" i="6"/>
  <c r="V111" i="6"/>
  <c r="W111" i="6" s="1"/>
  <c r="V14" i="6"/>
  <c r="W14" i="6" s="1"/>
  <c r="V15" i="6"/>
  <c r="W15" i="6" s="1"/>
  <c r="V99" i="6"/>
  <c r="W99" i="6" s="1"/>
  <c r="V4" i="6"/>
  <c r="W4" i="6" s="1"/>
  <c r="V94" i="6"/>
  <c r="W94" i="6" s="1"/>
  <c r="S315" i="4"/>
  <c r="T315" i="4" s="1"/>
  <c r="V109" i="6"/>
  <c r="W109" i="6" s="1"/>
  <c r="V102" i="6"/>
  <c r="W102" i="6" s="1"/>
  <c r="Z20" i="6"/>
  <c r="V110" i="6"/>
  <c r="W110" i="6" s="1"/>
  <c r="S25" i="4"/>
  <c r="T25" i="4" s="1"/>
  <c r="V95" i="6"/>
  <c r="W95" i="6" s="1"/>
  <c r="V101" i="6"/>
  <c r="W101" i="6" s="1"/>
  <c r="V6" i="6"/>
  <c r="W6" i="6" s="1"/>
  <c r="S317" i="4"/>
  <c r="T317" i="4" s="1"/>
  <c r="S290" i="4"/>
  <c r="T290" i="4" s="1"/>
  <c r="W39" i="4"/>
  <c r="S149" i="4"/>
  <c r="T149" i="4" s="1"/>
  <c r="S114" i="4"/>
  <c r="T114" i="4" s="1"/>
  <c r="T287" i="4"/>
  <c r="S308" i="4"/>
  <c r="T308" i="4" s="1"/>
  <c r="S86" i="4"/>
  <c r="T86" i="4" s="1"/>
  <c r="S311" i="4"/>
  <c r="T311" i="4" s="1"/>
  <c r="S234" i="4"/>
  <c r="T234" i="4" s="1"/>
  <c r="S325" i="4"/>
  <c r="T325" i="4" s="1"/>
  <c r="W289" i="4"/>
  <c r="S241" i="4"/>
  <c r="T241" i="4" s="1"/>
  <c r="W304" i="4"/>
  <c r="S78" i="4"/>
  <c r="T78" i="4" s="1"/>
  <c r="S226" i="4"/>
  <c r="T226" i="4" s="1"/>
  <c r="W184" i="4"/>
  <c r="S281" i="4"/>
  <c r="T281" i="4" s="1"/>
  <c r="S330" i="4"/>
  <c r="T330" i="4" s="1"/>
  <c r="S229" i="4"/>
  <c r="T229" i="4" s="1"/>
  <c r="W154" i="4"/>
  <c r="S47" i="4"/>
  <c r="T47" i="4" s="1"/>
  <c r="W54" i="4"/>
  <c r="S57" i="4"/>
  <c r="T57" i="4" s="1"/>
  <c r="S201" i="4"/>
  <c r="T201" i="4" s="1"/>
  <c r="W99" i="4"/>
  <c r="S267" i="4"/>
  <c r="T267" i="4" s="1"/>
  <c r="S82" i="4"/>
  <c r="T82" i="4" s="1"/>
  <c r="S150" i="4"/>
  <c r="T150" i="4" s="1"/>
  <c r="W271" i="4"/>
  <c r="S297" i="4"/>
  <c r="T297" i="4" s="1"/>
  <c r="S80" i="4"/>
  <c r="T80" i="4" s="1"/>
  <c r="S172" i="4"/>
  <c r="T172" i="4" s="1"/>
  <c r="S291" i="4"/>
  <c r="T291" i="4" s="1"/>
  <c r="S230" i="4"/>
  <c r="T230" i="4" s="1"/>
  <c r="S236" i="4"/>
  <c r="T236" i="4" s="1"/>
  <c r="S137" i="4"/>
  <c r="T137" i="4" s="1"/>
  <c r="W322" i="4"/>
  <c r="S254" i="4"/>
  <c r="T254" i="4" s="1"/>
  <c r="S225" i="4"/>
  <c r="T225" i="4" s="1"/>
  <c r="S316" i="4"/>
  <c r="T316" i="4" s="1"/>
  <c r="S81" i="4"/>
  <c r="T81" i="4" s="1"/>
  <c r="W171" i="4"/>
  <c r="S131" i="4"/>
  <c r="T131" i="4" s="1"/>
  <c r="W318" i="4"/>
  <c r="S50" i="4"/>
  <c r="T50" i="4" s="1"/>
  <c r="S155" i="4"/>
  <c r="T155" i="4" s="1"/>
  <c r="W286" i="4"/>
  <c r="W158" i="4"/>
  <c r="S198" i="4"/>
  <c r="T198" i="4" s="1"/>
  <c r="S324" i="4"/>
  <c r="T324" i="4" s="1"/>
  <c r="W84" i="4"/>
  <c r="S145" i="4"/>
  <c r="T145" i="4" s="1"/>
  <c r="S261" i="4"/>
  <c r="T261" i="4" s="1"/>
  <c r="S238" i="4"/>
  <c r="T238" i="4" s="1"/>
  <c r="W258" i="4"/>
  <c r="S312" i="4"/>
  <c r="T312" i="4" s="1"/>
  <c r="S278" i="4"/>
  <c r="T278" i="4" s="1"/>
  <c r="S209" i="4"/>
  <c r="T209" i="4" s="1"/>
  <c r="S228" i="4"/>
  <c r="T228" i="4" s="1"/>
  <c r="S320" i="4"/>
  <c r="T320" i="4" s="1"/>
  <c r="S233" i="4"/>
  <c r="T233" i="4" s="1"/>
  <c r="S125" i="4"/>
  <c r="T125" i="4" s="1"/>
  <c r="S299" i="4"/>
  <c r="T299" i="4" s="1"/>
  <c r="S85" i="4"/>
  <c r="T85" i="4" s="1"/>
  <c r="S264" i="4"/>
  <c r="T264" i="4" s="1"/>
  <c r="W323" i="4"/>
  <c r="S179" i="4"/>
  <c r="T179" i="4" s="1"/>
  <c r="S205" i="4"/>
  <c r="T205" i="4" s="1"/>
  <c r="S250" i="4"/>
  <c r="T250" i="4" s="1"/>
  <c r="S176" i="4"/>
  <c r="T176" i="4" s="1"/>
  <c r="S165" i="4"/>
  <c r="T165" i="4" s="1"/>
  <c r="W221" i="4"/>
  <c r="S190" i="4"/>
  <c r="T190" i="4" s="1"/>
  <c r="S239" i="4"/>
  <c r="T239" i="4" s="1"/>
  <c r="S153" i="4"/>
  <c r="T153" i="4" s="1"/>
  <c r="S118" i="4"/>
  <c r="T118" i="4" s="1"/>
  <c r="W231" i="4"/>
  <c r="S93" i="4"/>
  <c r="T93" i="4" s="1"/>
  <c r="S243" i="4"/>
  <c r="T243" i="4" s="1"/>
  <c r="S129" i="4"/>
  <c r="T129" i="4" s="1"/>
  <c r="S211" i="4"/>
  <c r="T211" i="4" s="1"/>
  <c r="S35" i="4"/>
  <c r="T35" i="4" s="1"/>
  <c r="W26" i="4"/>
  <c r="S132" i="4"/>
  <c r="T132" i="4" s="1"/>
  <c r="W187" i="4"/>
  <c r="W41" i="4"/>
  <c r="W76" i="4"/>
  <c r="S122" i="4"/>
  <c r="T122" i="4" s="1"/>
  <c r="S63" i="4"/>
  <c r="T63" i="4" s="1"/>
  <c r="S170" i="4"/>
  <c r="T170" i="4" s="1"/>
  <c r="S183" i="4"/>
  <c r="T183" i="4" s="1"/>
  <c r="S157" i="4"/>
  <c r="T157" i="4" s="1"/>
  <c r="W141" i="4"/>
  <c r="S199" i="4"/>
  <c r="T199" i="4" s="1"/>
  <c r="S120" i="4"/>
  <c r="T120" i="4" s="1"/>
  <c r="S147" i="4"/>
  <c r="T147" i="4" s="1"/>
  <c r="S173" i="4"/>
  <c r="T173" i="4" s="1"/>
  <c r="S77" i="4"/>
  <c r="T77" i="4" s="1"/>
  <c r="S159" i="4"/>
  <c r="T159" i="4" s="1"/>
  <c r="S94" i="4"/>
  <c r="T94" i="4" s="1"/>
  <c r="S192" i="4"/>
  <c r="T192" i="4" s="1"/>
  <c r="S29" i="4"/>
  <c r="T29" i="4" s="1"/>
  <c r="S167" i="4"/>
  <c r="T167" i="4" s="1"/>
  <c r="S189" i="4"/>
  <c r="T189" i="4" s="1"/>
  <c r="W55" i="4"/>
  <c r="S23" i="4"/>
  <c r="T23" i="4" s="1"/>
  <c r="S180" i="4"/>
  <c r="T180" i="4" s="1"/>
  <c r="W188" i="4"/>
  <c r="S43" i="4"/>
  <c r="T43" i="4" s="1"/>
  <c r="S280" i="4"/>
  <c r="T280" i="4" s="1"/>
  <c r="S203" i="4"/>
  <c r="T203" i="4" s="1"/>
  <c r="W245" i="4"/>
  <c r="W218" i="4"/>
  <c r="W262" i="4"/>
  <c r="W181" i="4"/>
  <c r="S142" i="4"/>
  <c r="T142" i="4" s="1"/>
  <c r="W113" i="4"/>
  <c r="S257" i="4"/>
  <c r="T257" i="4" s="1"/>
  <c r="W296" i="4"/>
  <c r="S208" i="4"/>
  <c r="T208" i="4" s="1"/>
  <c r="W306" i="4"/>
  <c r="S110" i="4"/>
  <c r="T110" i="4" s="1"/>
  <c r="W202" i="4"/>
  <c r="S162" i="4"/>
  <c r="T162" i="4" s="1"/>
  <c r="W121" i="4"/>
  <c r="S174" i="4"/>
  <c r="T174" i="4" s="1"/>
  <c r="W109" i="4"/>
  <c r="W124" i="4"/>
  <c r="W307" i="4"/>
  <c r="W130" i="4"/>
  <c r="S45" i="4"/>
  <c r="T45" i="4" s="1"/>
  <c r="W33" i="4"/>
  <c r="S48" i="4"/>
  <c r="T48" i="4" s="1"/>
  <c r="S163" i="4"/>
  <c r="T163" i="4" s="1"/>
  <c r="S213" i="4"/>
  <c r="T213" i="4" s="1"/>
  <c r="W61" i="4"/>
  <c r="S101" i="4"/>
  <c r="T101" i="4" s="1"/>
  <c r="W265" i="4"/>
  <c r="S242" i="4"/>
  <c r="T242" i="4" s="1"/>
  <c r="S270" i="4"/>
  <c r="T270" i="4" s="1"/>
  <c r="S219" i="4"/>
  <c r="T219" i="4" s="1"/>
  <c r="S263" i="4"/>
  <c r="T263" i="4" s="1"/>
  <c r="W60" i="4"/>
  <c r="S107" i="4"/>
  <c r="T107" i="4" s="1"/>
  <c r="S111" i="4"/>
  <c r="T111" i="4" s="1"/>
  <c r="W44" i="4"/>
  <c r="W66" i="4"/>
  <c r="S117" i="4"/>
  <c r="T117" i="4" s="1"/>
  <c r="S331" i="4"/>
  <c r="T331" i="4" s="1"/>
  <c r="S65" i="4"/>
  <c r="T65" i="4" s="1"/>
  <c r="W65" i="4"/>
  <c r="S279" i="4"/>
  <c r="T279" i="4" s="1"/>
  <c r="S298" i="4"/>
  <c r="T298" i="4" s="1"/>
  <c r="W210" i="4"/>
  <c r="S139" i="4"/>
  <c r="T139" i="4" s="1"/>
  <c r="W197" i="4"/>
  <c r="W249" i="4"/>
  <c r="S128" i="4"/>
  <c r="T128" i="4" s="1"/>
  <c r="S195" i="4"/>
  <c r="T195" i="4" s="1"/>
  <c r="W300" i="4"/>
  <c r="W146" i="4"/>
  <c r="W314" i="4"/>
  <c r="W292" i="4"/>
  <c r="S102" i="4"/>
  <c r="T102" i="4" s="1"/>
  <c r="W42" i="4"/>
  <c r="W91" i="4"/>
  <c r="X133" i="4"/>
  <c r="S204" i="4"/>
  <c r="T204" i="4" s="1"/>
  <c r="W67" i="4"/>
  <c r="W51" i="4"/>
  <c r="W34" i="4"/>
  <c r="S27" i="4"/>
  <c r="T27" i="4" s="1"/>
  <c r="W52" i="4"/>
  <c r="S28" i="4"/>
  <c r="T28" i="4" s="1"/>
  <c r="W32" i="4"/>
  <c r="S49" i="4"/>
  <c r="T49" i="4" s="1"/>
  <c r="S56" i="4"/>
  <c r="T56" i="4" s="1"/>
  <c r="W30" i="4"/>
  <c r="S53" i="4"/>
  <c r="T53" i="4" s="1"/>
  <c r="S64" i="4"/>
  <c r="T64" i="4" s="1"/>
  <c r="W37" i="4"/>
  <c r="S36" i="4"/>
  <c r="T36" i="4" s="1"/>
  <c r="W38" i="4"/>
  <c r="S62" i="4"/>
  <c r="T62" i="4" s="1"/>
  <c r="W40" i="4"/>
  <c r="Z38" i="6"/>
  <c r="V38" i="6"/>
  <c r="W38" i="6" s="1"/>
  <c r="Z41" i="6"/>
  <c r="V41" i="6"/>
  <c r="W41" i="6" s="1"/>
  <c r="Z25" i="6"/>
  <c r="V25" i="6"/>
  <c r="W25" i="6" s="1"/>
  <c r="Z31" i="6"/>
  <c r="V31" i="6"/>
  <c r="W31" i="6" s="1"/>
  <c r="Z48" i="6"/>
  <c r="V48" i="6"/>
  <c r="W48" i="6" s="1"/>
  <c r="Z66" i="6"/>
  <c r="V66" i="6"/>
  <c r="W66" i="6" s="1"/>
  <c r="Z56" i="6"/>
  <c r="V56" i="6"/>
  <c r="W56" i="6" s="1"/>
  <c r="Z57" i="6"/>
  <c r="V57" i="6"/>
  <c r="W57" i="6" s="1"/>
  <c r="Z62" i="6"/>
  <c r="V62" i="6"/>
  <c r="W62" i="6" s="1"/>
  <c r="Z37" i="6"/>
  <c r="V37" i="6"/>
  <c r="W37" i="6" s="1"/>
  <c r="Z39" i="6"/>
  <c r="V39" i="6"/>
  <c r="W39" i="6" s="1"/>
  <c r="Z33" i="6"/>
  <c r="V33" i="6"/>
  <c r="W33" i="6" s="1"/>
  <c r="Z36" i="6"/>
  <c r="V36" i="6"/>
  <c r="W36" i="6" s="1"/>
  <c r="Z58" i="6"/>
  <c r="V58" i="6"/>
  <c r="W58" i="6" s="1"/>
  <c r="Z47" i="6"/>
  <c r="V47" i="6"/>
  <c r="W47" i="6" s="1"/>
  <c r="Z45" i="6"/>
  <c r="V45" i="6"/>
  <c r="W45" i="6" s="1"/>
  <c r="Z63" i="6"/>
  <c r="V63" i="6"/>
  <c r="W63" i="6" s="1"/>
  <c r="Z30" i="6"/>
  <c r="V30" i="6"/>
  <c r="W30" i="6" s="1"/>
  <c r="Z50" i="6"/>
  <c r="V50" i="6"/>
  <c r="W50" i="6" s="1"/>
  <c r="Z54" i="6"/>
  <c r="V54" i="6"/>
  <c r="W54" i="6" s="1"/>
  <c r="Z53" i="6"/>
  <c r="V53" i="6"/>
  <c r="W53" i="6" s="1"/>
  <c r="Z29" i="6"/>
  <c r="V29" i="6"/>
  <c r="W29" i="6" s="1"/>
  <c r="Z64" i="6"/>
  <c r="V64" i="6"/>
  <c r="W64" i="6" s="1"/>
  <c r="Z55" i="6"/>
  <c r="V55" i="6"/>
  <c r="W55" i="6" s="1"/>
  <c r="T327" i="4"/>
  <c r="T105" i="4"/>
  <c r="T169" i="4"/>
  <c r="T40" i="4"/>
  <c r="T251" i="4"/>
  <c r="W31" i="4"/>
  <c r="S31" i="4"/>
  <c r="T83" i="4"/>
  <c r="T207" i="4"/>
  <c r="T136" i="4"/>
  <c r="T66" i="4"/>
  <c r="T116" i="4"/>
  <c r="T160" i="4"/>
  <c r="T106" i="4"/>
  <c r="T55" i="4"/>
  <c r="T168" i="4"/>
  <c r="T319" i="4"/>
  <c r="T277" i="4"/>
  <c r="T38" i="4"/>
  <c r="T284" i="4"/>
  <c r="T37" i="4"/>
  <c r="T39" i="4"/>
  <c r="T96" i="4"/>
  <c r="T285" i="4"/>
  <c r="T127" i="4"/>
  <c r="T30" i="4"/>
  <c r="T268" i="4"/>
  <c r="T215" i="4"/>
  <c r="T294" i="4"/>
  <c r="T87" i="4"/>
  <c r="T33" i="4"/>
  <c r="T293" i="4"/>
  <c r="T41" i="4"/>
  <c r="T9" i="4"/>
  <c r="T54" i="4"/>
  <c r="T224" i="4"/>
  <c r="T119" i="4"/>
  <c r="T108" i="4"/>
  <c r="AA193" i="6" l="1"/>
  <c r="M70" i="19"/>
  <c r="M71" i="19"/>
  <c r="O32" i="19"/>
  <c r="P32" i="19" s="1"/>
  <c r="Q32" i="19" s="1"/>
  <c r="K76" i="19"/>
  <c r="AB274" i="6"/>
  <c r="AC274" i="6"/>
  <c r="AB214" i="6"/>
  <c r="AC214" i="6"/>
  <c r="Y217" i="4"/>
  <c r="Z217" i="4"/>
  <c r="Y291" i="4"/>
  <c r="Z291" i="4"/>
  <c r="Y327" i="22"/>
  <c r="Z327" i="22"/>
  <c r="AB203" i="6"/>
  <c r="AC203" i="6"/>
  <c r="AB290" i="6"/>
  <c r="AC290" i="6"/>
  <c r="AB322" i="6"/>
  <c r="AC322" i="6"/>
  <c r="AB233" i="6"/>
  <c r="AC233" i="6"/>
  <c r="AB248" i="6"/>
  <c r="AC248" i="6"/>
  <c r="Y238" i="4"/>
  <c r="Z238" i="4"/>
  <c r="AB326" i="6"/>
  <c r="AC326" i="6"/>
  <c r="AB276" i="6"/>
  <c r="AC276" i="6"/>
  <c r="AB232" i="6"/>
  <c r="AC232" i="6"/>
  <c r="AB238" i="6"/>
  <c r="AC238" i="6"/>
  <c r="Y261" i="4"/>
  <c r="Z261" i="4"/>
  <c r="Y260" i="4"/>
  <c r="Z260" i="4"/>
  <c r="Y264" i="4"/>
  <c r="Z264" i="4"/>
  <c r="Y287" i="4"/>
  <c r="Z287" i="4"/>
  <c r="Y201" i="4"/>
  <c r="Z201" i="4"/>
  <c r="Y226" i="4"/>
  <c r="Z226" i="4"/>
  <c r="Y239" i="4"/>
  <c r="Z239" i="4"/>
  <c r="AA234" i="6"/>
  <c r="Y215" i="4"/>
  <c r="Z215" i="4"/>
  <c r="AB330" i="6"/>
  <c r="AC330" i="6"/>
  <c r="Y213" i="4"/>
  <c r="Z213" i="4"/>
  <c r="Y240" i="4"/>
  <c r="Z240" i="4"/>
  <c r="Y207" i="20"/>
  <c r="Z207" i="20"/>
  <c r="Y206" i="20"/>
  <c r="Z206" i="20"/>
  <c r="Y231" i="20"/>
  <c r="Z231" i="20"/>
  <c r="Y276" i="22"/>
  <c r="Z276" i="22"/>
  <c r="Y277" i="22"/>
  <c r="Z277" i="22"/>
  <c r="Y232" i="22"/>
  <c r="Z232" i="22"/>
  <c r="Y276" i="20"/>
  <c r="Z276" i="20"/>
  <c r="Y207" i="22"/>
  <c r="Z207" i="22"/>
  <c r="AB220" i="6"/>
  <c r="AC220" i="6"/>
  <c r="O60" i="19"/>
  <c r="P60" i="19" s="1"/>
  <c r="Q60" i="19" s="1"/>
  <c r="AB213" i="6"/>
  <c r="AC213" i="6"/>
  <c r="AB218" i="6"/>
  <c r="AC218" i="6"/>
  <c r="Y255" i="4"/>
  <c r="Z255" i="4"/>
  <c r="AB307" i="6"/>
  <c r="AC307" i="6"/>
  <c r="Y212" i="4"/>
  <c r="Z212" i="4"/>
  <c r="Y248" i="4"/>
  <c r="Z248" i="4"/>
  <c r="Y290" i="4"/>
  <c r="Z290" i="4"/>
  <c r="Y276" i="4"/>
  <c r="Z276" i="4"/>
  <c r="Y241" i="4"/>
  <c r="Z241" i="4"/>
  <c r="Y285" i="22"/>
  <c r="Z285" i="22"/>
  <c r="Y319" i="20"/>
  <c r="Z319" i="20"/>
  <c r="Y311" i="22"/>
  <c r="Z311" i="22"/>
  <c r="AB284" i="6"/>
  <c r="AC284" i="6"/>
  <c r="I63" i="19"/>
  <c r="AB319" i="6"/>
  <c r="AC319" i="6"/>
  <c r="AB269" i="6"/>
  <c r="AC269" i="6"/>
  <c r="AB223" i="6"/>
  <c r="AC223" i="6"/>
  <c r="Y277" i="20"/>
  <c r="Z277" i="20"/>
  <c r="Y294" i="20"/>
  <c r="Z294" i="20"/>
  <c r="Y293" i="20"/>
  <c r="Z293" i="20"/>
  <c r="Y269" i="20"/>
  <c r="Z269" i="20"/>
  <c r="Y285" i="20"/>
  <c r="Z285" i="20"/>
  <c r="Y309" i="20"/>
  <c r="Z309" i="20"/>
  <c r="AB298" i="6"/>
  <c r="AC298" i="6"/>
  <c r="AB249" i="6"/>
  <c r="AC249" i="6"/>
  <c r="AB242" i="6"/>
  <c r="AC242" i="6"/>
  <c r="AB258" i="6"/>
  <c r="AC258" i="6"/>
  <c r="AB263" i="6"/>
  <c r="AC263" i="6"/>
  <c r="AB261" i="6"/>
  <c r="AC261" i="6"/>
  <c r="AB312" i="6"/>
  <c r="AC312" i="6"/>
  <c r="AB264" i="6"/>
  <c r="AC264" i="6"/>
  <c r="AB297" i="6"/>
  <c r="AC297" i="6"/>
  <c r="AB204" i="6"/>
  <c r="AC204" i="6"/>
  <c r="AB279" i="6"/>
  <c r="AC279" i="6"/>
  <c r="AB331" i="6"/>
  <c r="AC331" i="6"/>
  <c r="AB296" i="6"/>
  <c r="AC296" i="6"/>
  <c r="Y285" i="4"/>
  <c r="Z285" i="4"/>
  <c r="Y328" i="4"/>
  <c r="Z328" i="4"/>
  <c r="AB228" i="6"/>
  <c r="AC228" i="6"/>
  <c r="AB259" i="6"/>
  <c r="AC259" i="6"/>
  <c r="Y251" i="4"/>
  <c r="Z251" i="4"/>
  <c r="AB206" i="6"/>
  <c r="AC206" i="6"/>
  <c r="Y239" i="22"/>
  <c r="Z239" i="22"/>
  <c r="Y315" i="4"/>
  <c r="Z315" i="4"/>
  <c r="Y208" i="4"/>
  <c r="Z208" i="4"/>
  <c r="AB268" i="6"/>
  <c r="AC268" i="6"/>
  <c r="AB231" i="6"/>
  <c r="AC231" i="6"/>
  <c r="Y293" i="4"/>
  <c r="Z293" i="4"/>
  <c r="Y312" i="4"/>
  <c r="Z312" i="4"/>
  <c r="Y267" i="4"/>
  <c r="Z267" i="4"/>
  <c r="Y297" i="4"/>
  <c r="Z297" i="4"/>
  <c r="Y203" i="4"/>
  <c r="Z203" i="4"/>
  <c r="Y204" i="4"/>
  <c r="Z204" i="4"/>
  <c r="Y320" i="4"/>
  <c r="Z320" i="4"/>
  <c r="AB325" i="6"/>
  <c r="AC325" i="6"/>
  <c r="Y225" i="4"/>
  <c r="Z225" i="4"/>
  <c r="Y236" i="4"/>
  <c r="Z236" i="4"/>
  <c r="Y234" i="4"/>
  <c r="Z234" i="4"/>
  <c r="Y284" i="4"/>
  <c r="Z284" i="4"/>
  <c r="Y324" i="4"/>
  <c r="Z324" i="4"/>
  <c r="Y254" i="4"/>
  <c r="Z254" i="4"/>
  <c r="Y316" i="4"/>
  <c r="Z316" i="4"/>
  <c r="Y209" i="4"/>
  <c r="Z209" i="4"/>
  <c r="Y299" i="4"/>
  <c r="Z299" i="4"/>
  <c r="Y252" i="4"/>
  <c r="Z252" i="4"/>
  <c r="Y311" i="4"/>
  <c r="Z311" i="4"/>
  <c r="Y319" i="22"/>
  <c r="Z319" i="22"/>
  <c r="Y318" i="22"/>
  <c r="Z318" i="22"/>
  <c r="Y231" i="22"/>
  <c r="Z231" i="22"/>
  <c r="Y301" i="22"/>
  <c r="Z301" i="22"/>
  <c r="Y259" i="20"/>
  <c r="Z259" i="20"/>
  <c r="Y309" i="22"/>
  <c r="Z309" i="22"/>
  <c r="Y214" i="20"/>
  <c r="Z214" i="20"/>
  <c r="O57" i="19"/>
  <c r="P57" i="19" s="1"/>
  <c r="Q57" i="19" s="1"/>
  <c r="AB273" i="6"/>
  <c r="AC273" i="6"/>
  <c r="AB209" i="6"/>
  <c r="AC209" i="6"/>
  <c r="AB267" i="6"/>
  <c r="AC267" i="6"/>
  <c r="AB328" i="6"/>
  <c r="AC328" i="6"/>
  <c r="AB252" i="6"/>
  <c r="AC252" i="6"/>
  <c r="Y229" i="4"/>
  <c r="Z229" i="4"/>
  <c r="Y330" i="4"/>
  <c r="Z330" i="4"/>
  <c r="Y233" i="4"/>
  <c r="Z233" i="4"/>
  <c r="Y317" i="4"/>
  <c r="Z317" i="4"/>
  <c r="Y251" i="22"/>
  <c r="Z251" i="22"/>
  <c r="AB314" i="6"/>
  <c r="AC314" i="6"/>
  <c r="Y305" i="4"/>
  <c r="Z305" i="4"/>
  <c r="AB318" i="6"/>
  <c r="AC318" i="6"/>
  <c r="AB243" i="6"/>
  <c r="AC243" i="6"/>
  <c r="AB285" i="6"/>
  <c r="AC285" i="6"/>
  <c r="O62" i="19"/>
  <c r="P62" i="19" s="1"/>
  <c r="Q62" i="19" s="1"/>
  <c r="O35" i="19"/>
  <c r="P35" i="19" s="1"/>
  <c r="Q35" i="19" s="1"/>
  <c r="AB294" i="6"/>
  <c r="AC294" i="6"/>
  <c r="AB277" i="6"/>
  <c r="AC277" i="6"/>
  <c r="AB215" i="6"/>
  <c r="AC215" i="6"/>
  <c r="Y232" i="20"/>
  <c r="Z232" i="20"/>
  <c r="Y259" i="22"/>
  <c r="Z259" i="22"/>
  <c r="Y215" i="20"/>
  <c r="Z215" i="20"/>
  <c r="Y302" i="20"/>
  <c r="Z302" i="20"/>
  <c r="Y284" i="22"/>
  <c r="Z284" i="22"/>
  <c r="Y313" i="4"/>
  <c r="Z313" i="4"/>
  <c r="AB317" i="6"/>
  <c r="AC317" i="6"/>
  <c r="AB225" i="6"/>
  <c r="AC225" i="6"/>
  <c r="AB281" i="6"/>
  <c r="AC281" i="6"/>
  <c r="AB289" i="6"/>
  <c r="AC289" i="6"/>
  <c r="AB226" i="6"/>
  <c r="AC226" i="6"/>
  <c r="AB316" i="6"/>
  <c r="AC316" i="6"/>
  <c r="AB208" i="6"/>
  <c r="AC208" i="6"/>
  <c r="AB305" i="6"/>
  <c r="AC305" i="6"/>
  <c r="AB246" i="6"/>
  <c r="AC246" i="6"/>
  <c r="AB280" i="6"/>
  <c r="AC280" i="6"/>
  <c r="AB306" i="6"/>
  <c r="AC306" i="6"/>
  <c r="AB229" i="6"/>
  <c r="AC229" i="6"/>
  <c r="Y295" i="4"/>
  <c r="Z295" i="4"/>
  <c r="AB271" i="6"/>
  <c r="AC271" i="6"/>
  <c r="AB311" i="6"/>
  <c r="AC311" i="6"/>
  <c r="Y298" i="4"/>
  <c r="Z298" i="4"/>
  <c r="AB309" i="6"/>
  <c r="AC309" i="6"/>
  <c r="Y223" i="4"/>
  <c r="Z223" i="4"/>
  <c r="Y243" i="4"/>
  <c r="Z243" i="4"/>
  <c r="Y279" i="4"/>
  <c r="Z279" i="4"/>
  <c r="Y277" i="4"/>
  <c r="Z277" i="4"/>
  <c r="Y257" i="4"/>
  <c r="Z257" i="4"/>
  <c r="Y263" i="4"/>
  <c r="Z263" i="4"/>
  <c r="Y278" i="4"/>
  <c r="Z278" i="4"/>
  <c r="Y239" i="20"/>
  <c r="Z239" i="20"/>
  <c r="Y214" i="22"/>
  <c r="Z214" i="22"/>
  <c r="Y260" i="22"/>
  <c r="Z260" i="22"/>
  <c r="Y251" i="20"/>
  <c r="Z251" i="20"/>
  <c r="Y252" i="22"/>
  <c r="Z252" i="22"/>
  <c r="Y260" i="20"/>
  <c r="Z260" i="20"/>
  <c r="Y268" i="20"/>
  <c r="Z268" i="20"/>
  <c r="Y302" i="22"/>
  <c r="Z302" i="22"/>
  <c r="Y240" i="22"/>
  <c r="Z240" i="22"/>
  <c r="Y252" i="20"/>
  <c r="Z252" i="20"/>
  <c r="Y269" i="4"/>
  <c r="Z269" i="4"/>
  <c r="AB272" i="6"/>
  <c r="AC272" i="6"/>
  <c r="AB257" i="6"/>
  <c r="AC257" i="6"/>
  <c r="AB254" i="6"/>
  <c r="AC254" i="6"/>
  <c r="AB304" i="6"/>
  <c r="AC304" i="6"/>
  <c r="Y282" i="4"/>
  <c r="Z282" i="4"/>
  <c r="Y220" i="4"/>
  <c r="Z220" i="4"/>
  <c r="AB265" i="6"/>
  <c r="AC265" i="6"/>
  <c r="AB293" i="6"/>
  <c r="AC293" i="6"/>
  <c r="Y308" i="4"/>
  <c r="Z308" i="4"/>
  <c r="Y219" i="4"/>
  <c r="Z219" i="4"/>
  <c r="Y270" i="4"/>
  <c r="Z270" i="4"/>
  <c r="Y281" i="4"/>
  <c r="Z281" i="4"/>
  <c r="AB251" i="6"/>
  <c r="AC251" i="6"/>
  <c r="AB207" i="6"/>
  <c r="AC207" i="6"/>
  <c r="Y294" i="4"/>
  <c r="Z294" i="4"/>
  <c r="Y242" i="4"/>
  <c r="Z242" i="4"/>
  <c r="Y259" i="4"/>
  <c r="Z259" i="4"/>
  <c r="AB217" i="6"/>
  <c r="AC217" i="6"/>
  <c r="Y214" i="4"/>
  <c r="Z214" i="4"/>
  <c r="Y230" i="4"/>
  <c r="Z230" i="4"/>
  <c r="Y211" i="4"/>
  <c r="Z211" i="4"/>
  <c r="Y224" i="4"/>
  <c r="Z224" i="4"/>
  <c r="Y228" i="4"/>
  <c r="Z228" i="4"/>
  <c r="Y250" i="4"/>
  <c r="Z250" i="4"/>
  <c r="Y327" i="4"/>
  <c r="Z327" i="4"/>
  <c r="Y319" i="4"/>
  <c r="Z319" i="4"/>
  <c r="AB260" i="6"/>
  <c r="AC260" i="6"/>
  <c r="Y280" i="4"/>
  <c r="Z280" i="4"/>
  <c r="Y207" i="4"/>
  <c r="Z207" i="4"/>
  <c r="O70" i="19"/>
  <c r="P70" i="19" s="1"/>
  <c r="Q70" i="19" s="1"/>
  <c r="O36" i="19"/>
  <c r="P36" i="19" s="1"/>
  <c r="Q36" i="19" s="1"/>
  <c r="AB300" i="6"/>
  <c r="AC300" i="6"/>
  <c r="AB301" i="6"/>
  <c r="AC301" i="6"/>
  <c r="AB224" i="6"/>
  <c r="AC224" i="6"/>
  <c r="Y326" i="22"/>
  <c r="Z326" i="22"/>
  <c r="Y326" i="20"/>
  <c r="Z326" i="20"/>
  <c r="AB247" i="6"/>
  <c r="AC247" i="6"/>
  <c r="AB212" i="6"/>
  <c r="AC212" i="6"/>
  <c r="Y256" i="4"/>
  <c r="Z256" i="4"/>
  <c r="AB241" i="6"/>
  <c r="AC241" i="6"/>
  <c r="AB308" i="6"/>
  <c r="AC308" i="6"/>
  <c r="AB202" i="6"/>
  <c r="AC202" i="6"/>
  <c r="AB236" i="6"/>
  <c r="AC236" i="6"/>
  <c r="Y273" i="4"/>
  <c r="Z273" i="4"/>
  <c r="Y321" i="4"/>
  <c r="Z321" i="4"/>
  <c r="AB245" i="6"/>
  <c r="AC245" i="6"/>
  <c r="AB235" i="6"/>
  <c r="AC235" i="6"/>
  <c r="AB221" i="6"/>
  <c r="AC221" i="6"/>
  <c r="AB237" i="6"/>
  <c r="AC237" i="6"/>
  <c r="Y237" i="4"/>
  <c r="Z237" i="4"/>
  <c r="Y302" i="4"/>
  <c r="Z302" i="4"/>
  <c r="AB205" i="6"/>
  <c r="AC205" i="6"/>
  <c r="AB315" i="6"/>
  <c r="AC315" i="6"/>
  <c r="AB292" i="6"/>
  <c r="AC292" i="6"/>
  <c r="Y325" i="4"/>
  <c r="Z325" i="4"/>
  <c r="Y205" i="4"/>
  <c r="Z205" i="4"/>
  <c r="Y331" i="4"/>
  <c r="Z331" i="4"/>
  <c r="Y284" i="20"/>
  <c r="Z284" i="20"/>
  <c r="Y301" i="20"/>
  <c r="Z301" i="20"/>
  <c r="AB323" i="6"/>
  <c r="AC323" i="6"/>
  <c r="O46" i="19"/>
  <c r="P46" i="19" s="1"/>
  <c r="Q46" i="19" s="1"/>
  <c r="Y206" i="4"/>
  <c r="Z206" i="4"/>
  <c r="AB327" i="6"/>
  <c r="AC327" i="6"/>
  <c r="AB302" i="6"/>
  <c r="AC302" i="6"/>
  <c r="AB239" i="6"/>
  <c r="AC239" i="6"/>
  <c r="Y327" i="20"/>
  <c r="Z327" i="20"/>
  <c r="Y215" i="22"/>
  <c r="Z215" i="22"/>
  <c r="Y240" i="20"/>
  <c r="Z240" i="20"/>
  <c r="Y206" i="22"/>
  <c r="Z206" i="22"/>
  <c r="AB329" i="6"/>
  <c r="AC329" i="6"/>
  <c r="AB262" i="6"/>
  <c r="AC262" i="6"/>
  <c r="AB211" i="6"/>
  <c r="AC211" i="6"/>
  <c r="AB295" i="6"/>
  <c r="AC295" i="6"/>
  <c r="AB320" i="6"/>
  <c r="AC320" i="6"/>
  <c r="Y329" i="4"/>
  <c r="Z329" i="4"/>
  <c r="Y247" i="4"/>
  <c r="Z247" i="4"/>
  <c r="AB282" i="6"/>
  <c r="AC282" i="6"/>
  <c r="AB303" i="6"/>
  <c r="AC303" i="6"/>
  <c r="Y235" i="4"/>
  <c r="Z235" i="4"/>
  <c r="AB253" i="6"/>
  <c r="AC253" i="6"/>
  <c r="K50" i="18"/>
  <c r="L50" i="18" s="1"/>
  <c r="M50" i="18" s="1"/>
  <c r="Y293" i="22"/>
  <c r="Z293" i="22"/>
  <c r="Y294" i="22"/>
  <c r="Z294" i="22"/>
  <c r="Y224" i="22"/>
  <c r="Z224" i="22"/>
  <c r="Y223" i="22"/>
  <c r="Z223" i="22"/>
  <c r="Y269" i="22"/>
  <c r="Z269" i="22"/>
  <c r="Y268" i="22"/>
  <c r="Z268" i="22"/>
  <c r="Y318" i="20"/>
  <c r="Z318" i="20"/>
  <c r="Y311" i="20"/>
  <c r="Z311" i="20"/>
  <c r="Y223" i="20"/>
  <c r="Z223" i="20"/>
  <c r="Y224" i="20"/>
  <c r="Z224" i="20"/>
  <c r="AB5" i="6"/>
  <c r="AC5" i="6"/>
  <c r="AB49" i="6"/>
  <c r="AC49" i="6"/>
  <c r="AB4" i="6"/>
  <c r="AC4" i="6"/>
  <c r="AB109" i="6"/>
  <c r="AC109" i="6"/>
  <c r="AB97" i="6"/>
  <c r="AC97" i="6"/>
  <c r="AB94" i="6"/>
  <c r="AC94" i="6"/>
  <c r="AB104" i="6"/>
  <c r="AC104" i="6"/>
  <c r="AB17" i="6"/>
  <c r="AC17" i="6"/>
  <c r="AB93" i="6"/>
  <c r="AC93" i="6"/>
  <c r="AB103" i="6"/>
  <c r="AC103" i="6"/>
  <c r="K43" i="18"/>
  <c r="L43" i="18" s="1"/>
  <c r="M43" i="18" s="1"/>
  <c r="AB15" i="6"/>
  <c r="AC15" i="6"/>
  <c r="AB59" i="6"/>
  <c r="AC59" i="6"/>
  <c r="AB11" i="6"/>
  <c r="AC11" i="6"/>
  <c r="AB51" i="6"/>
  <c r="AC51" i="6"/>
  <c r="AB111" i="6"/>
  <c r="AC111" i="6"/>
  <c r="K56" i="18"/>
  <c r="L56" i="18" s="1"/>
  <c r="M56" i="18" s="1"/>
  <c r="AB44" i="6"/>
  <c r="AC44" i="6"/>
  <c r="K57" i="18"/>
  <c r="L57" i="18" s="1"/>
  <c r="M57" i="18" s="1"/>
  <c r="AB12" i="6"/>
  <c r="AC12" i="6"/>
  <c r="AB7" i="6"/>
  <c r="AC7" i="6"/>
  <c r="AB52" i="6"/>
  <c r="AC52" i="6"/>
  <c r="AB98" i="6"/>
  <c r="AC98" i="6"/>
  <c r="AB9" i="6"/>
  <c r="AC9" i="6"/>
  <c r="AB10" i="6"/>
  <c r="AC10" i="6"/>
  <c r="AB110" i="6"/>
  <c r="AC110" i="6"/>
  <c r="AB18" i="6"/>
  <c r="AC18" i="6"/>
  <c r="M74" i="11"/>
  <c r="N74" i="11" s="1"/>
  <c r="O74" i="11" s="1"/>
  <c r="G76" i="19"/>
  <c r="AB14" i="6"/>
  <c r="AC14" i="6"/>
  <c r="AB42" i="6"/>
  <c r="AC42" i="6"/>
  <c r="AB28" i="6"/>
  <c r="AC28" i="6"/>
  <c r="AB22" i="6"/>
  <c r="AC22" i="6"/>
  <c r="AB67" i="6"/>
  <c r="AC67" i="6"/>
  <c r="AB19" i="6"/>
  <c r="AC19" i="6"/>
  <c r="AB91" i="6"/>
  <c r="AC91" i="6"/>
  <c r="AB34" i="6"/>
  <c r="AC34" i="6"/>
  <c r="K46" i="18"/>
  <c r="L46" i="18" s="1"/>
  <c r="M46" i="18" s="1"/>
  <c r="X108" i="4"/>
  <c r="Y108" i="4" s="1"/>
  <c r="AB40" i="6"/>
  <c r="AC40" i="6"/>
  <c r="AB60" i="6"/>
  <c r="AC60" i="6"/>
  <c r="C58" i="11"/>
  <c r="M58" i="11" s="1"/>
  <c r="N58" i="11" s="1"/>
  <c r="O58" i="11" s="1"/>
  <c r="AB13" i="6"/>
  <c r="AC13" i="6"/>
  <c r="AB35" i="6"/>
  <c r="AC35" i="6"/>
  <c r="AB95" i="6"/>
  <c r="AC95" i="6"/>
  <c r="AB100" i="6"/>
  <c r="AC100" i="6"/>
  <c r="AB27" i="6"/>
  <c r="AC27" i="6"/>
  <c r="AB61" i="6"/>
  <c r="AC61" i="6"/>
  <c r="AB106" i="6"/>
  <c r="AC106" i="6"/>
  <c r="AB99" i="6"/>
  <c r="AC99" i="6"/>
  <c r="AB43" i="6"/>
  <c r="AC43" i="6"/>
  <c r="AB32" i="6"/>
  <c r="AC32" i="6"/>
  <c r="AB26" i="6"/>
  <c r="AC26" i="6"/>
  <c r="AB8" i="6"/>
  <c r="AC8" i="6"/>
  <c r="AB102" i="6"/>
  <c r="AC102" i="6"/>
  <c r="AB108" i="6"/>
  <c r="AC108" i="6"/>
  <c r="AB21" i="6"/>
  <c r="AC21" i="6"/>
  <c r="M33" i="11"/>
  <c r="N33" i="11" s="1"/>
  <c r="O33" i="11" s="1"/>
  <c r="AB101" i="6"/>
  <c r="AC101" i="6"/>
  <c r="AB92" i="6"/>
  <c r="AC92" i="6"/>
  <c r="AB65" i="6"/>
  <c r="AC65" i="6"/>
  <c r="AB6" i="6"/>
  <c r="AC6" i="6"/>
  <c r="AB96" i="6"/>
  <c r="AC96" i="6"/>
  <c r="AB107" i="6"/>
  <c r="AC107" i="6"/>
  <c r="Y133" i="4"/>
  <c r="Z133" i="4"/>
  <c r="Y6" i="4"/>
  <c r="Z6" i="4"/>
  <c r="Y183" i="4"/>
  <c r="Z183" i="4"/>
  <c r="Y129" i="4"/>
  <c r="Z129" i="4"/>
  <c r="Y198" i="4"/>
  <c r="Z198" i="4"/>
  <c r="Y49" i="4"/>
  <c r="Z49" i="4"/>
  <c r="K73" i="18"/>
  <c r="L73" i="18" s="1"/>
  <c r="M73" i="18" s="1"/>
  <c r="Y186" i="4"/>
  <c r="Z186" i="4"/>
  <c r="AB71" i="6"/>
  <c r="AC71" i="6"/>
  <c r="AB193" i="6"/>
  <c r="AC193" i="6"/>
  <c r="AB89" i="6"/>
  <c r="AC89" i="6"/>
  <c r="AB80" i="6"/>
  <c r="AC80" i="6"/>
  <c r="Y143" i="4"/>
  <c r="Z143" i="4"/>
  <c r="Y14" i="4"/>
  <c r="Z14" i="4"/>
  <c r="Y69" i="4"/>
  <c r="Z69" i="4"/>
  <c r="AB179" i="6"/>
  <c r="AC179" i="6"/>
  <c r="AB131" i="6"/>
  <c r="AC131" i="6"/>
  <c r="AB163" i="6"/>
  <c r="AC163" i="6"/>
  <c r="Y11" i="4"/>
  <c r="Z11" i="4"/>
  <c r="AB132" i="6"/>
  <c r="AC132" i="6"/>
  <c r="AB180" i="6"/>
  <c r="AC180" i="6"/>
  <c r="Y12" i="4"/>
  <c r="Z12" i="4"/>
  <c r="AB150" i="6"/>
  <c r="AC150" i="6"/>
  <c r="AB141" i="6"/>
  <c r="AC141" i="6"/>
  <c r="AB155" i="6"/>
  <c r="AC155" i="6"/>
  <c r="Y89" i="4"/>
  <c r="Z89" i="4"/>
  <c r="AB185" i="6"/>
  <c r="AC185" i="6"/>
  <c r="AB186" i="6"/>
  <c r="AC186" i="6"/>
  <c r="Y9" i="4"/>
  <c r="Z9" i="4"/>
  <c r="Y169" i="4"/>
  <c r="Z169" i="4"/>
  <c r="Y155" i="4"/>
  <c r="Z155" i="4"/>
  <c r="AB138" i="6"/>
  <c r="AC138" i="6"/>
  <c r="Y176" i="4"/>
  <c r="Z176" i="4"/>
  <c r="Y48" i="4"/>
  <c r="Z48" i="4"/>
  <c r="Y45" i="4"/>
  <c r="Z45" i="4"/>
  <c r="Y94" i="4"/>
  <c r="Z94" i="4"/>
  <c r="Y162" i="4"/>
  <c r="Z162" i="4"/>
  <c r="Y110" i="4"/>
  <c r="Z110" i="4"/>
  <c r="AB140" i="6"/>
  <c r="AC140" i="6"/>
  <c r="AB171" i="6"/>
  <c r="AC171" i="6"/>
  <c r="AB86" i="6"/>
  <c r="AC86" i="6"/>
  <c r="Y72" i="4"/>
  <c r="Z72" i="4"/>
  <c r="Y199" i="4"/>
  <c r="Z199" i="4"/>
  <c r="Y29" i="4"/>
  <c r="Z29" i="4"/>
  <c r="Y100" i="4"/>
  <c r="Z100" i="4"/>
  <c r="AB148" i="6"/>
  <c r="AC148" i="6"/>
  <c r="Y64" i="4"/>
  <c r="Z64" i="4"/>
  <c r="Y147" i="4"/>
  <c r="Z147" i="4"/>
  <c r="Y93" i="4"/>
  <c r="Z93" i="4"/>
  <c r="Y118" i="4"/>
  <c r="Z118" i="4"/>
  <c r="AB159" i="6"/>
  <c r="AC159" i="6"/>
  <c r="K62" i="18"/>
  <c r="L62" i="18" s="1"/>
  <c r="M62" i="18" s="1"/>
  <c r="K61" i="18"/>
  <c r="L61" i="18" s="1"/>
  <c r="M61" i="18" s="1"/>
  <c r="Y106" i="4"/>
  <c r="Z106" i="4"/>
  <c r="Y78" i="4"/>
  <c r="Z78" i="4"/>
  <c r="Y114" i="4"/>
  <c r="Z114" i="4"/>
  <c r="Y73" i="4"/>
  <c r="Z73" i="4"/>
  <c r="AB188" i="6"/>
  <c r="AC188" i="6"/>
  <c r="AB195" i="6"/>
  <c r="AC195" i="6"/>
  <c r="AB76" i="6"/>
  <c r="AC76" i="6"/>
  <c r="Y5" i="4"/>
  <c r="Z5" i="4"/>
  <c r="Y196" i="4"/>
  <c r="Z196" i="4"/>
  <c r="AB154" i="6"/>
  <c r="AC154" i="6"/>
  <c r="Y137" i="4"/>
  <c r="Z137" i="4"/>
  <c r="AB74" i="6"/>
  <c r="AC74" i="6"/>
  <c r="Y152" i="4"/>
  <c r="Z152" i="4"/>
  <c r="K63" i="18"/>
  <c r="L63" i="18" s="1"/>
  <c r="M63" i="18" s="1"/>
  <c r="AB182" i="6"/>
  <c r="AC182" i="6"/>
  <c r="K65" i="18"/>
  <c r="L65" i="18" s="1"/>
  <c r="M65" i="18" s="1"/>
  <c r="AB73" i="6"/>
  <c r="AC73" i="6"/>
  <c r="Y185" i="4"/>
  <c r="Z185" i="4"/>
  <c r="AB197" i="6"/>
  <c r="AC197" i="6"/>
  <c r="Y117" i="4"/>
  <c r="Z117" i="4"/>
  <c r="Y174" i="4"/>
  <c r="Z174" i="4"/>
  <c r="Y77" i="4"/>
  <c r="Z77" i="4"/>
  <c r="Y81" i="4"/>
  <c r="Z81" i="4"/>
  <c r="AB196" i="6"/>
  <c r="AC196" i="6"/>
  <c r="Y151" i="4"/>
  <c r="Z151" i="4"/>
  <c r="AB83" i="6"/>
  <c r="AC83" i="6"/>
  <c r="AB127" i="6"/>
  <c r="AC127" i="6"/>
  <c r="Y43" i="4"/>
  <c r="Z43" i="4"/>
  <c r="Y132" i="4"/>
  <c r="Z132" i="4"/>
  <c r="Y83" i="4"/>
  <c r="Z83" i="4"/>
  <c r="Y82" i="4"/>
  <c r="Z82" i="4"/>
  <c r="Y80" i="4"/>
  <c r="Z80" i="4"/>
  <c r="Y163" i="4"/>
  <c r="Z163" i="4"/>
  <c r="Y36" i="4"/>
  <c r="Z36" i="4"/>
  <c r="Y119" i="4"/>
  <c r="Z119" i="4"/>
  <c r="Y92" i="4"/>
  <c r="Z92" i="4"/>
  <c r="Y165" i="4"/>
  <c r="Z165" i="4"/>
  <c r="Y35" i="4"/>
  <c r="Z35" i="4"/>
  <c r="AB118" i="6"/>
  <c r="AC118" i="6"/>
  <c r="AB192" i="6"/>
  <c r="AC192" i="6"/>
  <c r="AB165" i="6"/>
  <c r="AC165" i="6"/>
  <c r="Y22" i="4"/>
  <c r="Z22" i="4"/>
  <c r="AB158" i="6"/>
  <c r="AC158" i="6"/>
  <c r="Y4" i="4"/>
  <c r="Z4" i="4"/>
  <c r="Y120" i="4"/>
  <c r="Z120" i="4"/>
  <c r="Y116" i="4"/>
  <c r="Z116" i="4"/>
  <c r="Y70" i="4"/>
  <c r="Z70" i="4"/>
  <c r="Y191" i="4"/>
  <c r="Z191" i="4"/>
  <c r="AB123" i="6"/>
  <c r="AC123" i="6"/>
  <c r="AB191" i="6"/>
  <c r="AC191" i="6"/>
  <c r="AB168" i="6"/>
  <c r="AC168" i="6"/>
  <c r="Y168" i="4"/>
  <c r="Z168" i="4"/>
  <c r="Y107" i="4"/>
  <c r="Z107" i="4"/>
  <c r="Y128" i="4"/>
  <c r="Z128" i="4"/>
  <c r="Y149" i="4"/>
  <c r="Z149" i="4"/>
  <c r="Y101" i="4"/>
  <c r="Z101" i="4"/>
  <c r="Y102" i="4"/>
  <c r="Z102" i="4"/>
  <c r="Y150" i="4"/>
  <c r="Z150" i="4"/>
  <c r="Y172" i="4"/>
  <c r="Z172" i="4"/>
  <c r="AB78" i="6"/>
  <c r="AC78" i="6"/>
  <c r="K74" i="18"/>
  <c r="L74" i="18" s="1"/>
  <c r="M74" i="18" s="1"/>
  <c r="K40" i="18"/>
  <c r="L40" i="18" s="1"/>
  <c r="M40" i="18" s="1"/>
  <c r="K49" i="18"/>
  <c r="L49" i="18" s="1"/>
  <c r="M49" i="18" s="1"/>
  <c r="K59" i="18"/>
  <c r="L59" i="18" s="1"/>
  <c r="M59" i="18" s="1"/>
  <c r="Y19" i="4"/>
  <c r="Z19" i="4"/>
  <c r="AB88" i="6"/>
  <c r="AC88" i="6"/>
  <c r="AB177" i="6"/>
  <c r="AC177" i="6"/>
  <c r="AB126" i="6"/>
  <c r="AC126" i="6"/>
  <c r="Y126" i="4"/>
  <c r="Z126" i="4"/>
  <c r="Y160" i="4"/>
  <c r="Z160" i="4"/>
  <c r="Y18" i="4"/>
  <c r="Z18" i="4"/>
  <c r="AB124" i="6"/>
  <c r="AC124" i="6"/>
  <c r="AB190" i="6"/>
  <c r="AC190" i="6"/>
  <c r="Y20" i="4"/>
  <c r="Z20" i="4"/>
  <c r="AB146" i="6"/>
  <c r="AC146" i="6"/>
  <c r="Y166" i="4"/>
  <c r="Z166" i="4"/>
  <c r="AB121" i="6"/>
  <c r="AC121" i="6"/>
  <c r="AB113" i="6"/>
  <c r="AC113" i="6"/>
  <c r="AB166" i="6"/>
  <c r="AC166" i="6"/>
  <c r="Y15" i="4"/>
  <c r="Z15" i="4"/>
  <c r="AB120" i="6"/>
  <c r="AC120" i="6"/>
  <c r="Y95" i="4"/>
  <c r="Z95" i="4"/>
  <c r="Y139" i="4"/>
  <c r="Z139" i="4"/>
  <c r="K70" i="18"/>
  <c r="L70" i="18" s="1"/>
  <c r="M70" i="18" s="1"/>
  <c r="AB149" i="6"/>
  <c r="AC149" i="6"/>
  <c r="AB114" i="6"/>
  <c r="AC114" i="6"/>
  <c r="M40" i="11"/>
  <c r="N40" i="11" s="1"/>
  <c r="O40" i="11" s="1"/>
  <c r="AB119" i="6"/>
  <c r="AC119" i="6"/>
  <c r="Y177" i="4"/>
  <c r="Z177" i="4"/>
  <c r="Y145" i="4"/>
  <c r="Z145" i="4"/>
  <c r="Y62" i="4"/>
  <c r="Z62" i="4"/>
  <c r="AB81" i="6"/>
  <c r="AC81" i="6"/>
  <c r="AB151" i="6"/>
  <c r="AC151" i="6"/>
  <c r="AB87" i="6"/>
  <c r="AC87" i="6"/>
  <c r="Y79" i="4"/>
  <c r="Z79" i="4"/>
  <c r="Y58" i="4"/>
  <c r="Z58" i="4"/>
  <c r="AB70" i="6"/>
  <c r="AC70" i="6"/>
  <c r="Y122" i="4"/>
  <c r="Z122" i="4"/>
  <c r="Y153" i="4"/>
  <c r="Z153" i="4"/>
  <c r="Y27" i="4"/>
  <c r="Z27" i="4"/>
  <c r="AB169" i="6"/>
  <c r="AC169" i="6"/>
  <c r="Y136" i="4"/>
  <c r="Z136" i="4"/>
  <c r="Y88" i="4"/>
  <c r="Z88" i="4"/>
  <c r="AB72" i="6"/>
  <c r="AC72" i="6"/>
  <c r="AB144" i="6"/>
  <c r="AC144" i="6"/>
  <c r="Y170" i="4"/>
  <c r="Z170" i="4"/>
  <c r="Y159" i="4"/>
  <c r="Z159" i="4"/>
  <c r="Y56" i="4"/>
  <c r="Z56" i="4"/>
  <c r="K66" i="18"/>
  <c r="L66" i="18" s="1"/>
  <c r="M66" i="18" s="1"/>
  <c r="Y195" i="4"/>
  <c r="Z195" i="4"/>
  <c r="Y142" i="4"/>
  <c r="Z142" i="4"/>
  <c r="Y50" i="4"/>
  <c r="Z50" i="4"/>
  <c r="Y75" i="4"/>
  <c r="Z75" i="4"/>
  <c r="AB137" i="6"/>
  <c r="AC137" i="6"/>
  <c r="AB164" i="6"/>
  <c r="AC164" i="6"/>
  <c r="AB157" i="6"/>
  <c r="AC157" i="6"/>
  <c r="K69" i="18"/>
  <c r="L69" i="18" s="1"/>
  <c r="M69" i="18" s="1"/>
  <c r="Y86" i="4"/>
  <c r="Z86" i="4"/>
  <c r="K42" i="18"/>
  <c r="L42" i="18" s="1"/>
  <c r="M42" i="18" s="1"/>
  <c r="AB75" i="6"/>
  <c r="AC75" i="6"/>
  <c r="Y96" i="4"/>
  <c r="Z96" i="4"/>
  <c r="Y98" i="4"/>
  <c r="Z98" i="4"/>
  <c r="AB183" i="6"/>
  <c r="AC183" i="6"/>
  <c r="Y87" i="4"/>
  <c r="Z87" i="4"/>
  <c r="Y180" i="4"/>
  <c r="Z180" i="4"/>
  <c r="Y28" i="4"/>
  <c r="Z28" i="4"/>
  <c r="Y97" i="4"/>
  <c r="Z97" i="4"/>
  <c r="Y103" i="4"/>
  <c r="Z103" i="4"/>
  <c r="AB79" i="6"/>
  <c r="AC79" i="6"/>
  <c r="AB135" i="6"/>
  <c r="AC135" i="6"/>
  <c r="AB160" i="6"/>
  <c r="AC160" i="6"/>
  <c r="Y127" i="4"/>
  <c r="Z127" i="4"/>
  <c r="Y193" i="4"/>
  <c r="Z193" i="4"/>
  <c r="Y74" i="4"/>
  <c r="Z74" i="4"/>
  <c r="K71" i="18"/>
  <c r="L71" i="18" s="1"/>
  <c r="M71" i="18" s="1"/>
  <c r="Y17" i="4"/>
  <c r="Z17" i="4"/>
  <c r="Y13" i="4"/>
  <c r="Z13" i="4"/>
  <c r="AB128" i="6"/>
  <c r="AC128" i="6"/>
  <c r="AB125" i="6"/>
  <c r="AC125" i="6"/>
  <c r="AB153" i="6"/>
  <c r="AC153" i="6"/>
  <c r="Y148" i="4"/>
  <c r="Z148" i="4"/>
  <c r="AB172" i="6"/>
  <c r="AC172" i="6"/>
  <c r="AB170" i="6"/>
  <c r="AC170" i="6"/>
  <c r="Y123" i="4"/>
  <c r="Z123" i="4"/>
  <c r="AB199" i="6"/>
  <c r="AC199" i="6"/>
  <c r="AB162" i="6"/>
  <c r="AC162" i="6"/>
  <c r="Y140" i="4"/>
  <c r="Z140" i="4"/>
  <c r="AB82" i="6"/>
  <c r="AC82" i="6"/>
  <c r="AB181" i="6"/>
  <c r="AC181" i="6"/>
  <c r="AB184" i="6"/>
  <c r="AC184" i="6"/>
  <c r="Y161" i="4"/>
  <c r="Z161" i="4"/>
  <c r="Y157" i="4"/>
  <c r="Z157" i="4"/>
  <c r="Y57" i="4"/>
  <c r="Z57" i="4"/>
  <c r="AB116" i="6"/>
  <c r="AC116" i="6"/>
  <c r="Y10" i="4"/>
  <c r="Z10" i="4"/>
  <c r="AB69" i="6"/>
  <c r="AC69" i="6"/>
  <c r="AB175" i="6"/>
  <c r="AC175" i="6"/>
  <c r="Y71" i="4"/>
  <c r="Z71" i="4"/>
  <c r="AB161" i="6"/>
  <c r="AC161" i="6"/>
  <c r="AB194" i="6"/>
  <c r="AC194" i="6"/>
  <c r="Y135" i="4"/>
  <c r="Z135" i="4"/>
  <c r="Y63" i="4"/>
  <c r="Z63" i="4"/>
  <c r="AB143" i="6"/>
  <c r="AC143" i="6"/>
  <c r="Y192" i="4"/>
  <c r="Z192" i="4"/>
  <c r="Y111" i="4"/>
  <c r="Z111" i="4"/>
  <c r="Y125" i="4"/>
  <c r="Z125" i="4"/>
  <c r="Y85" i="4"/>
  <c r="Z85" i="4"/>
  <c r="Y25" i="4"/>
  <c r="Z25" i="4"/>
  <c r="Y53" i="4"/>
  <c r="Z53" i="4"/>
  <c r="AB136" i="6"/>
  <c r="AC136" i="6"/>
  <c r="Y144" i="4"/>
  <c r="Z144" i="4"/>
  <c r="Y179" i="4"/>
  <c r="Z179" i="4"/>
  <c r="AB152" i="6"/>
  <c r="AC152" i="6"/>
  <c r="Y173" i="4"/>
  <c r="Z173" i="4"/>
  <c r="Y190" i="4"/>
  <c r="Z190" i="4"/>
  <c r="Y131" i="4"/>
  <c r="Z131" i="4"/>
  <c r="Y47" i="4"/>
  <c r="Z47" i="4"/>
  <c r="K58" i="18"/>
  <c r="L58" i="18" s="1"/>
  <c r="M58" i="18" s="1"/>
  <c r="K76" i="18"/>
  <c r="L76" i="18" s="1"/>
  <c r="M76" i="18" s="1"/>
  <c r="K67" i="18"/>
  <c r="L67" i="18" s="1"/>
  <c r="M67" i="18" s="1"/>
  <c r="Y167" i="4"/>
  <c r="Z167" i="4"/>
  <c r="Y189" i="4"/>
  <c r="Z189" i="4"/>
  <c r="Y104" i="4"/>
  <c r="Z104" i="4"/>
  <c r="AB147" i="6"/>
  <c r="AC147" i="6"/>
  <c r="Y194" i="4"/>
  <c r="Z194" i="4"/>
  <c r="K72" i="18"/>
  <c r="L72" i="18" s="1"/>
  <c r="M72" i="18" s="1"/>
  <c r="AB130" i="6"/>
  <c r="AC130" i="6"/>
  <c r="AB133" i="6"/>
  <c r="AC133" i="6"/>
  <c r="Y8" i="4"/>
  <c r="Z8" i="4"/>
  <c r="AB167" i="6"/>
  <c r="AC167" i="6"/>
  <c r="Y164" i="4"/>
  <c r="Z164" i="4"/>
  <c r="Y21" i="4"/>
  <c r="Z21" i="4"/>
  <c r="AB173" i="6"/>
  <c r="AC173" i="6"/>
  <c r="E61" i="19"/>
  <c r="G71" i="11"/>
  <c r="E72" i="11"/>
  <c r="X303" i="4"/>
  <c r="C31" i="11"/>
  <c r="X283" i="4"/>
  <c r="X253" i="4"/>
  <c r="M68" i="19"/>
  <c r="O68" i="19" s="1"/>
  <c r="P68" i="19" s="1"/>
  <c r="Q68" i="19" s="1"/>
  <c r="M67" i="19"/>
  <c r="G64" i="19"/>
  <c r="E66" i="19"/>
  <c r="E68" i="11"/>
  <c r="C49" i="19"/>
  <c r="X275" i="4"/>
  <c r="X246" i="4"/>
  <c r="C32" i="11"/>
  <c r="M32" i="11" s="1"/>
  <c r="N32" i="11" s="1"/>
  <c r="O32" i="11" s="1"/>
  <c r="X301" i="4"/>
  <c r="G34" i="18"/>
  <c r="K34" i="18" s="1"/>
  <c r="M73" i="19"/>
  <c r="M56" i="19"/>
  <c r="O56" i="19" s="1"/>
  <c r="P56" i="19" s="1"/>
  <c r="Q56" i="19" s="1"/>
  <c r="AA201" i="6"/>
  <c r="G76" i="11"/>
  <c r="G75" i="11"/>
  <c r="K74" i="19"/>
  <c r="E44" i="19"/>
  <c r="O44" i="19" s="1"/>
  <c r="P44" i="19" s="1"/>
  <c r="Q44" i="19" s="1"/>
  <c r="C64" i="19"/>
  <c r="C41" i="19"/>
  <c r="X105" i="4"/>
  <c r="G38" i="11"/>
  <c r="K59" i="19"/>
  <c r="O59" i="19" s="1"/>
  <c r="P59" i="19" s="1"/>
  <c r="Q59" i="19" s="1"/>
  <c r="E42" i="19"/>
  <c r="M47" i="19"/>
  <c r="C48" i="18"/>
  <c r="G63" i="19"/>
  <c r="AA230" i="6"/>
  <c r="K71" i="19"/>
  <c r="I68" i="18"/>
  <c r="K68" i="18" s="1"/>
  <c r="L68" i="18" s="1"/>
  <c r="M68" i="18" s="1"/>
  <c r="K43" i="19"/>
  <c r="C37" i="11"/>
  <c r="I48" i="19"/>
  <c r="C36" i="18"/>
  <c r="G40" i="19"/>
  <c r="O40" i="19" s="1"/>
  <c r="P40" i="19" s="1"/>
  <c r="Q40" i="19" s="1"/>
  <c r="I64" i="19"/>
  <c r="AA275" i="6"/>
  <c r="AA250" i="6"/>
  <c r="G61" i="19"/>
  <c r="X232" i="4"/>
  <c r="E39" i="19"/>
  <c r="C39" i="11"/>
  <c r="M76" i="19"/>
  <c r="AA105" i="6"/>
  <c r="E70" i="11"/>
  <c r="AA216" i="6"/>
  <c r="C71" i="19"/>
  <c r="AA283" i="6"/>
  <c r="I72" i="19"/>
  <c r="O72" i="19" s="1"/>
  <c r="P72" i="19" s="1"/>
  <c r="Q72" i="19" s="1"/>
  <c r="AA53" i="6"/>
  <c r="K62" i="11"/>
  <c r="AA63" i="6"/>
  <c r="K72" i="11"/>
  <c r="AA36" i="6"/>
  <c r="I67" i="11"/>
  <c r="AA62" i="6"/>
  <c r="K71" i="11"/>
  <c r="AA48" i="6"/>
  <c r="K57" i="11"/>
  <c r="M57" i="11" s="1"/>
  <c r="N57" i="11" s="1"/>
  <c r="O57" i="11" s="1"/>
  <c r="AA38" i="6"/>
  <c r="I69" i="11"/>
  <c r="M69" i="11" s="1"/>
  <c r="N69" i="11" s="1"/>
  <c r="O69" i="11" s="1"/>
  <c r="X7" i="4"/>
  <c r="C34" i="11"/>
  <c r="C64" i="18"/>
  <c r="K64" i="18" s="1"/>
  <c r="L64" i="18" s="1"/>
  <c r="M64" i="18" s="1"/>
  <c r="AA77" i="6"/>
  <c r="AA117" i="6"/>
  <c r="E60" i="18"/>
  <c r="K60" i="18" s="1"/>
  <c r="L60" i="18" s="1"/>
  <c r="M60" i="18" s="1"/>
  <c r="AA20" i="6"/>
  <c r="C73" i="11"/>
  <c r="AA278" i="6"/>
  <c r="I67" i="19"/>
  <c r="M58" i="19"/>
  <c r="O58" i="19" s="1"/>
  <c r="P58" i="19" s="1"/>
  <c r="Q58" i="19" s="1"/>
  <c r="AA313" i="6"/>
  <c r="AA55" i="6"/>
  <c r="K64" i="11"/>
  <c r="AA54" i="6"/>
  <c r="K63" i="11"/>
  <c r="M63" i="11" s="1"/>
  <c r="N63" i="11" s="1"/>
  <c r="O63" i="11" s="1"/>
  <c r="AA45" i="6"/>
  <c r="I76" i="11"/>
  <c r="AA33" i="6"/>
  <c r="I64" i="11"/>
  <c r="M64" i="11" s="1"/>
  <c r="N64" i="11" s="1"/>
  <c r="O64" i="11" s="1"/>
  <c r="AA57" i="6"/>
  <c r="K66" i="11"/>
  <c r="AA31" i="6"/>
  <c r="I62" i="11"/>
  <c r="X182" i="4"/>
  <c r="I33" i="18"/>
  <c r="K33" i="18" s="1"/>
  <c r="X216" i="4"/>
  <c r="C45" i="19"/>
  <c r="X227" i="4"/>
  <c r="E34" i="19"/>
  <c r="AA324" i="6"/>
  <c r="M69" i="19"/>
  <c r="O69" i="19" s="1"/>
  <c r="P69" i="19" s="1"/>
  <c r="Q69" i="19" s="1"/>
  <c r="AA210" i="6"/>
  <c r="C65" i="19"/>
  <c r="O65" i="19" s="1"/>
  <c r="P65" i="19" s="1"/>
  <c r="Q65" i="19" s="1"/>
  <c r="AA64" i="6"/>
  <c r="K73" i="11"/>
  <c r="AA50" i="6"/>
  <c r="K59" i="11"/>
  <c r="M59" i="11" s="1"/>
  <c r="N59" i="11" s="1"/>
  <c r="O59" i="11" s="1"/>
  <c r="AA47" i="6"/>
  <c r="K56" i="11"/>
  <c r="AA39" i="6"/>
  <c r="I70" i="11"/>
  <c r="AA56" i="6"/>
  <c r="K65" i="11"/>
  <c r="M65" i="11" s="1"/>
  <c r="N65" i="11" s="1"/>
  <c r="O65" i="11" s="1"/>
  <c r="AA25" i="6"/>
  <c r="I56" i="11"/>
  <c r="AA219" i="6"/>
  <c r="C74" i="19"/>
  <c r="AA145" i="6"/>
  <c r="G66" i="11"/>
  <c r="K42" i="11"/>
  <c r="X59" i="4"/>
  <c r="AA29" i="6"/>
  <c r="I60" i="11"/>
  <c r="M60" i="11" s="1"/>
  <c r="N60" i="11" s="1"/>
  <c r="O60" i="11" s="1"/>
  <c r="AA30" i="6"/>
  <c r="I61" i="11"/>
  <c r="M61" i="11" s="1"/>
  <c r="N61" i="11" s="1"/>
  <c r="O61" i="11" s="1"/>
  <c r="AA58" i="6"/>
  <c r="K67" i="11"/>
  <c r="AA37" i="6"/>
  <c r="I68" i="11"/>
  <c r="AA66" i="6"/>
  <c r="K75" i="11"/>
  <c r="AA41" i="6"/>
  <c r="I72" i="11"/>
  <c r="C76" i="11"/>
  <c r="AA299" i="6"/>
  <c r="K66" i="19"/>
  <c r="I75" i="19"/>
  <c r="O75" i="19" s="1"/>
  <c r="P75" i="19" s="1"/>
  <c r="Q75" i="19" s="1"/>
  <c r="AA286" i="6"/>
  <c r="X40" i="4"/>
  <c r="I45" i="11"/>
  <c r="M45" i="11" s="1"/>
  <c r="N45" i="11" s="1"/>
  <c r="O45" i="11" s="1"/>
  <c r="X37" i="4"/>
  <c r="I42" i="11"/>
  <c r="X42" i="4"/>
  <c r="I47" i="11"/>
  <c r="M47" i="11" s="1"/>
  <c r="N47" i="11" s="1"/>
  <c r="O47" i="11" s="1"/>
  <c r="X210" i="4"/>
  <c r="C39" i="19"/>
  <c r="X300" i="4"/>
  <c r="K41" i="19"/>
  <c r="X249" i="4"/>
  <c r="G34" i="19"/>
  <c r="X307" i="4"/>
  <c r="K48" i="19"/>
  <c r="X121" i="4"/>
  <c r="E38" i="18"/>
  <c r="X306" i="4"/>
  <c r="K47" i="19"/>
  <c r="X113" i="4"/>
  <c r="E30" i="18"/>
  <c r="X218" i="4"/>
  <c r="C47" i="19"/>
  <c r="X55" i="4"/>
  <c r="K38" i="11"/>
  <c r="X141" i="4"/>
  <c r="G36" i="11"/>
  <c r="X187" i="4"/>
  <c r="I38" i="18"/>
  <c r="X231" i="4"/>
  <c r="E38" i="19"/>
  <c r="O38" i="19" s="1"/>
  <c r="P38" i="19" s="1"/>
  <c r="Q38" i="19" s="1"/>
  <c r="X322" i="4"/>
  <c r="M41" i="19"/>
  <c r="X271" i="4"/>
  <c r="I34" i="19"/>
  <c r="X99" i="4"/>
  <c r="E38" i="11"/>
  <c r="X304" i="4"/>
  <c r="K45" i="19"/>
  <c r="X268" i="4"/>
  <c r="I31" i="19"/>
  <c r="X52" i="4"/>
  <c r="K35" i="11"/>
  <c r="X67" i="4"/>
  <c r="K50" i="11"/>
  <c r="M50" i="11" s="1"/>
  <c r="N50" i="11" s="1"/>
  <c r="O50" i="11" s="1"/>
  <c r="X146" i="4"/>
  <c r="G41" i="11"/>
  <c r="M41" i="11" s="1"/>
  <c r="N41" i="11" s="1"/>
  <c r="O41" i="11" s="1"/>
  <c r="X44" i="4"/>
  <c r="I49" i="11"/>
  <c r="X265" i="4"/>
  <c r="G50" i="19"/>
  <c r="X130" i="4"/>
  <c r="E47" i="18"/>
  <c r="K47" i="18" s="1"/>
  <c r="X262" i="4"/>
  <c r="G47" i="19"/>
  <c r="X41" i="4"/>
  <c r="I46" i="11"/>
  <c r="M46" i="11" s="1"/>
  <c r="N46" i="11" s="1"/>
  <c r="O46" i="11" s="1"/>
  <c r="X171" i="4"/>
  <c r="G44" i="18"/>
  <c r="X54" i="4"/>
  <c r="K37" i="11"/>
  <c r="X326" i="4"/>
  <c r="M45" i="19"/>
  <c r="X309" i="4"/>
  <c r="K50" i="19"/>
  <c r="X38" i="4"/>
  <c r="I43" i="11"/>
  <c r="X32" i="4"/>
  <c r="I37" i="11"/>
  <c r="X34" i="4"/>
  <c r="I39" i="11"/>
  <c r="X292" i="4"/>
  <c r="K33" i="19"/>
  <c r="X197" i="4"/>
  <c r="I48" i="18"/>
  <c r="X61" i="4"/>
  <c r="K44" i="11"/>
  <c r="X33" i="4"/>
  <c r="I38" i="11"/>
  <c r="X124" i="4"/>
  <c r="E41" i="18"/>
  <c r="X245" i="4"/>
  <c r="G30" i="19"/>
  <c r="X188" i="4"/>
  <c r="I39" i="18"/>
  <c r="K39" i="18" s="1"/>
  <c r="X221" i="4"/>
  <c r="C50" i="19"/>
  <c r="X158" i="4"/>
  <c r="G31" i="18"/>
  <c r="X318" i="4"/>
  <c r="M37" i="19"/>
  <c r="X154" i="4"/>
  <c r="G49" i="11"/>
  <c r="X184" i="4"/>
  <c r="I35" i="18"/>
  <c r="K35" i="18" s="1"/>
  <c r="AA176" i="6"/>
  <c r="G75" i="18"/>
  <c r="K75" i="18" s="1"/>
  <c r="L75" i="18" s="1"/>
  <c r="M75" i="18" s="1"/>
  <c r="X323" i="4"/>
  <c r="M42" i="19"/>
  <c r="X39" i="4"/>
  <c r="I44" i="11"/>
  <c r="M44" i="11" s="1"/>
  <c r="N44" i="11" s="1"/>
  <c r="O44" i="11" s="1"/>
  <c r="AA240" i="6"/>
  <c r="E73" i="19"/>
  <c r="X31" i="4"/>
  <c r="I36" i="11"/>
  <c r="X30" i="4"/>
  <c r="I35" i="11"/>
  <c r="M35" i="11" s="1"/>
  <c r="N35" i="11" s="1"/>
  <c r="O35" i="11" s="1"/>
  <c r="X51" i="4"/>
  <c r="K34" i="11"/>
  <c r="M34" i="11" s="1"/>
  <c r="N34" i="11" s="1"/>
  <c r="O34" i="11" s="1"/>
  <c r="X91" i="4"/>
  <c r="E30" i="11"/>
  <c r="M30" i="11" s="1"/>
  <c r="N30" i="11" s="1"/>
  <c r="O30" i="11" s="1"/>
  <c r="X314" i="4"/>
  <c r="M33" i="19"/>
  <c r="Y175" i="4"/>
  <c r="G48" i="18"/>
  <c r="X65" i="4"/>
  <c r="K48" i="11"/>
  <c r="X66" i="4"/>
  <c r="K49" i="11"/>
  <c r="X60" i="4"/>
  <c r="K43" i="11"/>
  <c r="X109" i="4"/>
  <c r="E48" i="11"/>
  <c r="X202" i="4"/>
  <c r="C31" i="19"/>
  <c r="X296" i="4"/>
  <c r="K37" i="19"/>
  <c r="X181" i="4"/>
  <c r="I32" i="18"/>
  <c r="X76" i="4"/>
  <c r="C37" i="18"/>
  <c r="X26" i="4"/>
  <c r="I31" i="11"/>
  <c r="M31" i="11" s="1"/>
  <c r="N31" i="11" s="1"/>
  <c r="O31" i="11" s="1"/>
  <c r="X258" i="4"/>
  <c r="G43" i="19"/>
  <c r="X84" i="4"/>
  <c r="C45" i="18"/>
  <c r="X286" i="4"/>
  <c r="I49" i="19"/>
  <c r="O49" i="19" s="1"/>
  <c r="P49" i="19" s="1"/>
  <c r="Q49" i="19" s="1"/>
  <c r="X289" i="4"/>
  <c r="K30" i="19"/>
  <c r="T31" i="4"/>
  <c r="O43" i="19" l="1"/>
  <c r="P43" i="19" s="1"/>
  <c r="Q43" i="19" s="1"/>
  <c r="O63" i="19"/>
  <c r="P63" i="19" s="1"/>
  <c r="Q63" i="19" s="1"/>
  <c r="M73" i="11"/>
  <c r="N73" i="11" s="1"/>
  <c r="O73" i="11" s="1"/>
  <c r="O37" i="19"/>
  <c r="P37" i="19" s="1"/>
  <c r="Q37" i="19" s="1"/>
  <c r="O67" i="19"/>
  <c r="P67" i="19" s="1"/>
  <c r="Q67" i="19" s="1"/>
  <c r="O61" i="19"/>
  <c r="P61" i="19" s="1"/>
  <c r="Q61" i="19" s="1"/>
  <c r="Z108" i="4"/>
  <c r="O71" i="19"/>
  <c r="P71" i="19" s="1"/>
  <c r="Q71" i="19" s="1"/>
  <c r="O31" i="19"/>
  <c r="P31" i="19" s="1"/>
  <c r="Q31" i="19" s="1"/>
  <c r="O41" i="19"/>
  <c r="P41" i="19" s="1"/>
  <c r="Q41" i="19" s="1"/>
  <c r="O33" i="19"/>
  <c r="P33" i="19" s="1"/>
  <c r="Q33" i="19" s="1"/>
  <c r="O34" i="19"/>
  <c r="P34" i="19" s="1"/>
  <c r="Q34" i="19" s="1"/>
  <c r="M62" i="11"/>
  <c r="N62" i="11" s="1"/>
  <c r="O62" i="11" s="1"/>
  <c r="O66" i="19"/>
  <c r="P66" i="19" s="1"/>
  <c r="Q66" i="19" s="1"/>
  <c r="O42" i="19"/>
  <c r="P42" i="19" s="1"/>
  <c r="Q42" i="19" s="1"/>
  <c r="O73" i="19"/>
  <c r="P73" i="19" s="1"/>
  <c r="Q73" i="19" s="1"/>
  <c r="O45" i="19"/>
  <c r="P45" i="19" s="1"/>
  <c r="Q45" i="19" s="1"/>
  <c r="O39" i="19"/>
  <c r="P39" i="19" s="1"/>
  <c r="Q39" i="19" s="1"/>
  <c r="O48" i="19"/>
  <c r="P48" i="19" s="1"/>
  <c r="Q48" i="19" s="1"/>
  <c r="O74" i="19"/>
  <c r="P74" i="19" s="1"/>
  <c r="Q74" i="19" s="1"/>
  <c r="Y292" i="4"/>
  <c r="Z292" i="4"/>
  <c r="AB313" i="6"/>
  <c r="AC313" i="6"/>
  <c r="O47" i="19"/>
  <c r="P47" i="19" s="1"/>
  <c r="Q47" i="19" s="1"/>
  <c r="Y216" i="4"/>
  <c r="Z216" i="4"/>
  <c r="AB283" i="6"/>
  <c r="AC283" i="6"/>
  <c r="Y232" i="4"/>
  <c r="Z232" i="4"/>
  <c r="Y246" i="4"/>
  <c r="Z246" i="4"/>
  <c r="Y253" i="4"/>
  <c r="Z253" i="4"/>
  <c r="Y309" i="4"/>
  <c r="Z309" i="4"/>
  <c r="Y258" i="4"/>
  <c r="Z258" i="4"/>
  <c r="Y296" i="4"/>
  <c r="Z296" i="4"/>
  <c r="AB240" i="6"/>
  <c r="AC240" i="6"/>
  <c r="Y221" i="4"/>
  <c r="Z221" i="4"/>
  <c r="Y326" i="4"/>
  <c r="Z326" i="4"/>
  <c r="Y262" i="4"/>
  <c r="Z262" i="4"/>
  <c r="Y304" i="4"/>
  <c r="Z304" i="4"/>
  <c r="Y231" i="4"/>
  <c r="Z231" i="4"/>
  <c r="Y218" i="4"/>
  <c r="Z218" i="4"/>
  <c r="Y307" i="4"/>
  <c r="Z307" i="4"/>
  <c r="AB299" i="6"/>
  <c r="AC299" i="6"/>
  <c r="Y275" i="4"/>
  <c r="Z275" i="4"/>
  <c r="Y283" i="4"/>
  <c r="Z283" i="4"/>
  <c r="AB234" i="6"/>
  <c r="AC234" i="6"/>
  <c r="Y210" i="4"/>
  <c r="Z210" i="4"/>
  <c r="AB250" i="6"/>
  <c r="AC250" i="6"/>
  <c r="Y289" i="4"/>
  <c r="Z289" i="4"/>
  <c r="Y202" i="4"/>
  <c r="Z202" i="4"/>
  <c r="Y249" i="4"/>
  <c r="Z249" i="4"/>
  <c r="AB275" i="6"/>
  <c r="AC275" i="6"/>
  <c r="Y303" i="4"/>
  <c r="Z303" i="4"/>
  <c r="Y268" i="4"/>
  <c r="Z268" i="4"/>
  <c r="O30" i="19"/>
  <c r="P30" i="19" s="1"/>
  <c r="Q30" i="19" s="1"/>
  <c r="O50" i="19"/>
  <c r="P50" i="19" s="1"/>
  <c r="Q50" i="19" s="1"/>
  <c r="AB219" i="6"/>
  <c r="AC219" i="6"/>
  <c r="AB324" i="6"/>
  <c r="AC324" i="6"/>
  <c r="AB230" i="6"/>
  <c r="AC230" i="6"/>
  <c r="Y322" i="4"/>
  <c r="Z322" i="4"/>
  <c r="AB210" i="6"/>
  <c r="AC210" i="6"/>
  <c r="AB278" i="6"/>
  <c r="AC278" i="6"/>
  <c r="AB216" i="6"/>
  <c r="AC216" i="6"/>
  <c r="Y286" i="4"/>
  <c r="Z286" i="4"/>
  <c r="Y323" i="4"/>
  <c r="Z323" i="4"/>
  <c r="Y318" i="4"/>
  <c r="Z318" i="4"/>
  <c r="Y245" i="4"/>
  <c r="Z245" i="4"/>
  <c r="Y265" i="4"/>
  <c r="Z265" i="4"/>
  <c r="Y271" i="4"/>
  <c r="Z271" i="4"/>
  <c r="Y306" i="4"/>
  <c r="Z306" i="4"/>
  <c r="Y300" i="4"/>
  <c r="Z300" i="4"/>
  <c r="O64" i="19"/>
  <c r="P64" i="19" s="1"/>
  <c r="Q64" i="19" s="1"/>
  <c r="Y314" i="4"/>
  <c r="Z314" i="4"/>
  <c r="AB201" i="6"/>
  <c r="AC201" i="6"/>
  <c r="AB286" i="6"/>
  <c r="AC286" i="6"/>
  <c r="Y227" i="4"/>
  <c r="Z227" i="4"/>
  <c r="Y301" i="4"/>
  <c r="Z301" i="4"/>
  <c r="O76" i="19"/>
  <c r="P76" i="19" s="1"/>
  <c r="Q76" i="19" s="1"/>
  <c r="M37" i="11"/>
  <c r="N37" i="11" s="1"/>
  <c r="O37" i="11" s="1"/>
  <c r="M42" i="11"/>
  <c r="N42" i="11" s="1"/>
  <c r="O42" i="11" s="1"/>
  <c r="M66" i="11"/>
  <c r="N66" i="11" s="1"/>
  <c r="O66" i="11" s="1"/>
  <c r="M49" i="11"/>
  <c r="N49" i="11" s="1"/>
  <c r="O49" i="11" s="1"/>
  <c r="K38" i="18"/>
  <c r="M39" i="11"/>
  <c r="N39" i="11" s="1"/>
  <c r="O39" i="11" s="1"/>
  <c r="M67" i="11"/>
  <c r="N67" i="11" s="1"/>
  <c r="O67" i="11" s="1"/>
  <c r="M70" i="11"/>
  <c r="N70" i="11" s="1"/>
  <c r="O70" i="11" s="1"/>
  <c r="M68" i="11"/>
  <c r="N68" i="11" s="1"/>
  <c r="O68" i="11" s="1"/>
  <c r="M43" i="11"/>
  <c r="N43" i="11" s="1"/>
  <c r="O43" i="11" s="1"/>
  <c r="M36" i="11"/>
  <c r="N36" i="11" s="1"/>
  <c r="O36" i="11" s="1"/>
  <c r="M72" i="11"/>
  <c r="N72" i="11" s="1"/>
  <c r="O72" i="11" s="1"/>
  <c r="M56" i="11"/>
  <c r="N56" i="11" s="1"/>
  <c r="O56" i="11" s="1"/>
  <c r="AB63" i="6"/>
  <c r="AC63" i="6"/>
  <c r="M71" i="11"/>
  <c r="N71" i="11" s="1"/>
  <c r="O71" i="11" s="1"/>
  <c r="AB30" i="6"/>
  <c r="AC30" i="6"/>
  <c r="AB20" i="6"/>
  <c r="AC20" i="6"/>
  <c r="AB53" i="6"/>
  <c r="AC53" i="6"/>
  <c r="AB38" i="6"/>
  <c r="AC38" i="6"/>
  <c r="AB66" i="6"/>
  <c r="AC66" i="6"/>
  <c r="AB57" i="6"/>
  <c r="AC57" i="6"/>
  <c r="K48" i="18"/>
  <c r="L48" i="18" s="1"/>
  <c r="M48" i="18" s="1"/>
  <c r="AB37" i="6"/>
  <c r="AC37" i="6"/>
  <c r="AB56" i="6"/>
  <c r="AC56" i="6"/>
  <c r="AB64" i="6"/>
  <c r="AC64" i="6"/>
  <c r="AB33" i="6"/>
  <c r="AC33" i="6"/>
  <c r="AB62" i="6"/>
  <c r="AC62" i="6"/>
  <c r="M75" i="11"/>
  <c r="N75" i="11" s="1"/>
  <c r="O75" i="11" s="1"/>
  <c r="AB31" i="6"/>
  <c r="AC31" i="6"/>
  <c r="AB105" i="6"/>
  <c r="AC105" i="6"/>
  <c r="AB50" i="6"/>
  <c r="AC50" i="6"/>
  <c r="AB48" i="6"/>
  <c r="AC48" i="6"/>
  <c r="M76" i="11"/>
  <c r="N76" i="11" s="1"/>
  <c r="O76" i="11" s="1"/>
  <c r="AB47" i="6"/>
  <c r="AC47" i="6"/>
  <c r="AB25" i="6"/>
  <c r="AC25" i="6"/>
  <c r="AB58" i="6"/>
  <c r="AC58" i="6"/>
  <c r="AB39" i="6"/>
  <c r="AC39" i="6"/>
  <c r="AB45" i="6"/>
  <c r="AC45" i="6"/>
  <c r="AB36" i="6"/>
  <c r="AC36" i="6"/>
  <c r="AB41" i="6"/>
  <c r="AC41" i="6"/>
  <c r="AB54" i="6"/>
  <c r="AC54" i="6"/>
  <c r="AB29" i="6"/>
  <c r="AC29" i="6"/>
  <c r="AB55" i="6"/>
  <c r="AC55" i="6"/>
  <c r="Y197" i="4"/>
  <c r="Z197" i="4"/>
  <c r="Y181" i="4"/>
  <c r="Z181" i="4"/>
  <c r="Y31" i="4"/>
  <c r="Z31" i="4"/>
  <c r="Y158" i="4"/>
  <c r="Z158" i="4"/>
  <c r="Y124" i="4"/>
  <c r="Z124" i="4"/>
  <c r="Y41" i="4"/>
  <c r="Z41" i="4"/>
  <c r="Y44" i="4"/>
  <c r="Z44" i="4"/>
  <c r="Y55" i="4"/>
  <c r="Z55" i="4"/>
  <c r="Y121" i="4"/>
  <c r="Z121" i="4"/>
  <c r="Y59" i="4"/>
  <c r="Z59" i="4"/>
  <c r="AB77" i="6"/>
  <c r="AC77" i="6"/>
  <c r="Y76" i="4"/>
  <c r="Z76" i="4"/>
  <c r="Y52" i="4"/>
  <c r="Z52" i="4"/>
  <c r="Y84" i="4"/>
  <c r="Z84" i="4"/>
  <c r="Y60" i="4"/>
  <c r="Z60" i="4"/>
  <c r="AB176" i="6"/>
  <c r="AC176" i="6"/>
  <c r="L35" i="18"/>
  <c r="M35" i="18" s="1"/>
  <c r="L34" i="18"/>
  <c r="M34" i="18" s="1"/>
  <c r="Y171" i="4"/>
  <c r="Z171" i="4"/>
  <c r="Y40" i="4"/>
  <c r="Z40" i="4"/>
  <c r="L33" i="18"/>
  <c r="M33" i="18" s="1"/>
  <c r="L47" i="18"/>
  <c r="M47" i="18" s="1"/>
  <c r="M38" i="11"/>
  <c r="N38" i="11" s="1"/>
  <c r="O38" i="11" s="1"/>
  <c r="AB145" i="6"/>
  <c r="AC145" i="6"/>
  <c r="Y182" i="4"/>
  <c r="Z182" i="4"/>
  <c r="Y7" i="4"/>
  <c r="Z7" i="4"/>
  <c r="Y30" i="4"/>
  <c r="Z30" i="4"/>
  <c r="Y141" i="4"/>
  <c r="Z141" i="4"/>
  <c r="AB117" i="6"/>
  <c r="AC117" i="6"/>
  <c r="K36" i="18"/>
  <c r="L36" i="18" s="1"/>
  <c r="M36" i="18" s="1"/>
  <c r="Y91" i="4"/>
  <c r="Z91" i="4"/>
  <c r="Y26" i="4"/>
  <c r="Z26" i="4"/>
  <c r="Y51" i="4"/>
  <c r="Z51" i="4"/>
  <c r="Y154" i="4"/>
  <c r="Z154" i="4"/>
  <c r="Y188" i="4"/>
  <c r="Z188" i="4"/>
  <c r="Y32" i="4"/>
  <c r="Z32" i="4"/>
  <c r="Y54" i="4"/>
  <c r="Z54" i="4"/>
  <c r="Y130" i="4"/>
  <c r="Z130" i="4"/>
  <c r="Y67" i="4"/>
  <c r="Z67" i="4"/>
  <c r="Y99" i="4"/>
  <c r="Z99" i="4"/>
  <c r="Y187" i="4"/>
  <c r="Z187" i="4"/>
  <c r="Y113" i="4"/>
  <c r="Z113" i="4"/>
  <c r="Y37" i="4"/>
  <c r="Z37" i="4"/>
  <c r="Y105" i="4"/>
  <c r="Z105" i="4"/>
  <c r="K30" i="18"/>
  <c r="L30" i="18" s="1"/>
  <c r="M30" i="18" s="1"/>
  <c r="K41" i="18"/>
  <c r="L41" i="18" s="1"/>
  <c r="M41" i="18" s="1"/>
  <c r="Y109" i="4"/>
  <c r="Z109" i="4"/>
  <c r="Y38" i="4"/>
  <c r="Z38" i="4"/>
  <c r="K45" i="18"/>
  <c r="L45" i="18" s="1"/>
  <c r="M45" i="18" s="1"/>
  <c r="Y66" i="4"/>
  <c r="Z66" i="4"/>
  <c r="Y184" i="4"/>
  <c r="Z184" i="4"/>
  <c r="Y33" i="4"/>
  <c r="Z33" i="4"/>
  <c r="Y34" i="4"/>
  <c r="Z34" i="4"/>
  <c r="Y146" i="4"/>
  <c r="Z146" i="4"/>
  <c r="Y42" i="4"/>
  <c r="Z42" i="4"/>
  <c r="L39" i="18"/>
  <c r="M39" i="18" s="1"/>
  <c r="Y65" i="4"/>
  <c r="Z65" i="4"/>
  <c r="Y39" i="4"/>
  <c r="Z39" i="4"/>
  <c r="Y61" i="4"/>
  <c r="Z61" i="4"/>
  <c r="K37" i="18"/>
  <c r="L37" i="18" s="1"/>
  <c r="M37" i="18" s="1"/>
  <c r="M48" i="11"/>
  <c r="N48" i="11" s="1"/>
  <c r="O48" i="11" s="1"/>
  <c r="K44" i="18"/>
  <c r="L44" i="18" s="1"/>
  <c r="M44" i="18" s="1"/>
  <c r="K32" i="18"/>
  <c r="L32" i="18" s="1"/>
  <c r="M32" i="18" s="1"/>
  <c r="K31" i="18"/>
  <c r="L31" i="18" s="1"/>
  <c r="M31" i="18" s="1"/>
  <c r="L38" i="18"/>
  <c r="M38" i="1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tc={775795E9-59A4-4C2B-9D0B-970CC03CF14A}</author>
    <author>tc={85D5FC7A-24C2-4223-8707-6B719028EF92}</author>
    <author>tc={AA9E4D02-CF20-4B46-8624-D9D4257BE7DB}</author>
    <author>tc={6ED5C177-5F75-486B-AE5C-4D8904CC603D}</author>
    <author>tc={4A58EEE8-6932-45F5-8E80-9D47700F3E80}</author>
    <author>tc={AF43EECD-E180-4969-BCA0-8F194CBC2935}</author>
  </authors>
  <commentList>
    <comment ref="D1" authorId="0" shapeId="0" xr:uid="{775795E9-59A4-4C2B-9D0B-970CC03CF14A}">
      <text>
        <t>[Threaded comment]
Your version of Excel allows you to read this threaded comment; however, any edits to it will get removed if the file is opened in a newer version of Excel. Learn more: https://go.microsoft.com/fwlink/?linkid=870924
Comment:
    C:\Users\kghoward\Desktop\Rockfish SF Harvest reconstruction\R code\logbook_harvest</t>
      </text>
    </comment>
    <comment ref="E1" authorId="1" shapeId="0" xr:uid="{85D5FC7A-24C2-4223-8707-6B719028EF92}">
      <text>
        <t>[Threaded comment]
Your version of Excel allows you to read this threaded comment; however, any edits to it will get removed if the file is opened in a newer version of Excel. Learn more: https://go.microsoft.com/fwlink/?linkid=870924
Comment:
    SWHS data with too few respondents: 
mainland and westside=WKMA
SOUTHEAST, SOUTHWEST = SKMA
EYKT and IBS=EWYKT</t>
      </text>
    </comment>
    <comment ref="K1" authorId="2" shapeId="0" xr:uid="{AA9E4D02-CF20-4B46-8624-D9D4257BE7DB}">
      <text>
        <t>[Threaded comment]
Your version of Excel allows you to read this threaded comment; however, any edits to it will get removed if the file is opened in a newer version of Excel. Learn more: https://go.microsoft.com/fwlink/?linkid=870924
Comment:
    =logbook CFMU RF harvest /guided proportion SWHS RF harvest</t>
      </text>
    </comment>
    <comment ref="L1" authorId="3" shapeId="0" xr:uid="{6ED5C177-5F75-486B-AE5C-4D8904CC603D}">
      <text>
        <t>[Threaded comment]
Your version of Excel allows you to read this threaded comment; however, any edits to it will get removed if the file is opened in a newer version of Excel. Learn more: https://go.microsoft.com/fwlink/?linkid=870924
Comment:
    =logbook CFMU RF harvest /guided proportion SWHS RF harvest
Reply:
    pre-2011 bootstrapping needed for variance estimates</t>
      </text>
    </comment>
    <comment ref="P1" authorId="4" shapeId="0" xr:uid="{4A58EEE8-6932-45F5-8E80-9D47700F3E8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variances of log_rfharv and TOTAL_rfharv. since logbook assume variance of zero, variance = that of total harvest estimate</t>
      </text>
    </comment>
    <comment ref="E59" authorId="5" shapeId="0" xr:uid="{AF43EECD-E180-4969-BCA0-8F194CBC2935}">
      <text>
        <t>[Threaded comment]
Your version of Excel allows you to read this threaded comment; however, any edits to it will get removed if the file is opened in a newer version of Excel. Learn more: https://go.microsoft.com/fwlink/?linkid=870924
Comment:
    substitute WKMA as best surrogate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tc={CDEF81F2-575A-4396-92F0-157572F31FB5}</author>
    <author>tc={F6C31A2C-E692-40FE-9BCF-418DC29BCE93}</author>
    <author>tc={37717508-8924-41EE-BD2E-DBB495D51F38}</author>
    <author>tc={35011469-C84D-4FE4-9515-70FC1774D3C5}</author>
  </authors>
  <commentList>
    <comment ref="D2" authorId="0" shapeId="0" xr:uid="{CDEF81F2-575A-4396-92F0-157572F31FB5}">
      <text>
        <t>[Threaded comment]
Your version of Excel allows you to read this threaded comment; however, any edits to it will get removed if the file is opened in a newer version of Excel. Learn more: https://go.microsoft.com/fwlink/?linkid=870924
Comment:
    C:\Users\kghoward\Desktop\Rockfish SF Harvest reconstruction\R code\logbook_harvest</t>
      </text>
    </comment>
    <comment ref="F2" authorId="1" shapeId="0" xr:uid="{F6C31A2C-E692-40FE-9BCF-418DC29BCE93}">
      <text>
        <t>[Threaded comment]
Your version of Excel allows you to read this threaded comment; however, any edits to it will get removed if the file is opened in a newer version of Excel. Learn more: https://go.microsoft.com/fwlink/?linkid=870924
Comment:
    Substitutions when no port sample data available:
1. AFOGNAK &amp; WKMA = NORTHEAST
2. SKMA = EASTSIDE</t>
      </text>
    </comment>
    <comment ref="N2" authorId="2" shapeId="0" xr:uid="{37717508-8924-41EE-BD2E-DBB495D51F38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variances of log_rfharv and TOTAL_rfharv. since logbook assume variance of zero, variance = that of total harvest estimate</t>
      </text>
    </comment>
    <comment ref="O2" authorId="3" shapeId="0" xr:uid="{35011469-C84D-4FE4-9515-70FC1774D3C5}">
      <text>
        <t>[Threaded comment]
Your version of Excel allows you to read this threaded comment; however, any edits to it will get removed if the file is opened in a newer version of Excel. Learn more: https://go.microsoft.com/fwlink/?linkid=870924
Comment:
    Substitutions when no port sample data available:
1. AFOGNAK &amp; WKMA &amp; SKMA &amp; EASTSIDE = NORTHEAST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tc={5536D63F-8920-4E36-8CC8-1A7F12ED2E6C}</author>
    <author>tc={D3FDD8F1-8010-4BF3-997A-CBBA4560959A}</author>
  </authors>
  <commentList>
    <comment ref="G2" authorId="0" shapeId="0" xr:uid="{5536D63F-8920-4E36-8CC8-1A7F12ED2E6C}">
      <text>
        <t>[Threaded comment]
Your version of Excel allows you to read this threaded comment; however, any edits to it will get removed if the file is opened in a newer version of Excel. Learn more: https://go.microsoft.com/fwlink/?linkid=870924
Comment:
    Substitutions when no port sample data available from mean logbook proportions (AFOGNAK, WKMA, SKMA, CI, EASTSIDE, NORTHEAST)</t>
      </text>
    </comment>
    <comment ref="O2" authorId="1" shapeId="0" xr:uid="{D3FDD8F1-8010-4BF3-997A-CBBA4560959A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variances of log_rfharv and TOTAL_rfharv. since logbook assume variance of zero, variance = that of total harvest estimate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tc={A42CC030-ACEC-4060-8312-7F444929EA9A}</author>
    <author>tc={395E7875-D433-406A-9CB6-B8379504EDE7}</author>
  </authors>
  <commentList>
    <comment ref="F2" authorId="0" shapeId="0" xr:uid="{A42CC030-ACEC-4060-8312-7F444929EA9A}">
      <text>
        <t>[Threaded comment]
Your version of Excel allows you to read this threaded comment; however, any edits to it will get removed if the file is opened in a newer version of Excel. Learn more: https://go.microsoft.com/fwlink/?linkid=870924
Comment:
    Substitutions when no port sample data available from mean logbook proportions (AFOGNAK, WKMA, SKMA, CI, EASTSIDE, NORTHEAST)</t>
      </text>
    </comment>
    <comment ref="N2" authorId="1" shapeId="0" xr:uid="{395E7875-D433-406A-9CB6-B8379504EDE7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variances of log_rfharv and TOTAL_rfharv. since logbook assume variance of zero, variance = that of total harvest estimate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tc={08A33481-555A-4897-B499-BB6394654238}</author>
    <author>tc={214489EA-54E8-488C-9644-E3D8984FBD97}</author>
  </authors>
  <commentList>
    <comment ref="F2" authorId="0" shapeId="0" xr:uid="{08A33481-555A-4897-B499-BB6394654238}">
      <text>
        <t>[Threaded comment]
Your version of Excel allows you to read this threaded comment; however, any edits to it will get removed if the file is opened in a newer version of Excel. Learn more: https://go.microsoft.com/fwlink/?linkid=870924
Comment:
    Substitutions when no port sample data available from mean logbook proportions (AFOGNAK, WKMA, SKMA, CI, EASTSIDE, NORTHEAST)</t>
      </text>
    </comment>
    <comment ref="N2" authorId="1" shapeId="0" xr:uid="{214489EA-54E8-488C-9644-E3D8984FBD97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variances of log_rfharv and TOTAL_rfharv. since logbook assume variance of zero, variance = that of total harvest estimate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tc={6A782F1B-EE30-4623-A70E-0F248925A880}</author>
    <author>tc={8C8DE39C-9C9D-4C4C-AFEE-9B7D1EB24BE1}</author>
  </authors>
  <commentList>
    <comment ref="C1" authorId="0" shapeId="0" xr:uid="{6A782F1B-EE30-4623-A70E-0F248925A880}">
      <text>
        <t>[Threaded comment]
Your version of Excel allows you to read this threaded comment; however, any edits to it will get removed if the file is opened in a newer version of Excel. Learn more: https://go.microsoft.com/fwlink/?linkid=870924
Comment:
    C:\Users\kghoward\Desktop\Rockfish SF Harvest reconstruction\R code\logbook_harvest</t>
      </text>
    </comment>
    <comment ref="D1" authorId="1" shapeId="0" xr:uid="{8C8DE39C-9C9D-4C4C-AFEE-9B7D1EB24BE1}">
      <text>
        <t>[Threaded comment]
Your version of Excel allows you to read this threaded comment; however, any edits to it will get removed if the file is opened in a newer version of Excel. Learn more: https://go.microsoft.com/fwlink/?linkid=870924
Comment:
    SWHS data with too few respondents: BSAI - Bering and aleutian
mainland and westside=WKMA
Chignik, SAKPEN, SOUTHEAST, SOUTHWEST = SOKO2SAP
EYKT and IBS=EWT</t>
      </text>
    </comment>
  </commentList>
</comments>
</file>

<file path=xl/sharedStrings.xml><?xml version="1.0" encoding="utf-8"?>
<sst xmlns="http://schemas.openxmlformats.org/spreadsheetml/2006/main" count="1256" uniqueCount="170">
  <si>
    <t>Excel version SF harvest reconstruction</t>
  </si>
  <si>
    <t xml:space="preserve">1. Estimate total rockfish harvest [TOTAL_rfharv (H-hati)] by expanding logbook harvest [Log_rfharv (Gi)] by the proportion of guided harvest in total harvest from SWHS estimates [SWHS_gprop (p-hatgi)] 
</t>
  </si>
  <si>
    <t>Source data: logbook_harvest_forR.cvs; SWHS rf_byMgmtUnit_20191118.xls</t>
  </si>
  <si>
    <r>
      <t>a. For 1998-2010, CFMU with adequate SWHS reponses 2011 to present: expand by mean SWHS proportion, variance using bootstrap</t>
    </r>
    <r>
      <rPr>
        <sz val="11"/>
        <color rgb="FFFF0000"/>
        <rFont val="Calibri"/>
        <family val="2"/>
        <scheme val="minor"/>
      </rPr>
      <t xml:space="preserve"> (use R code BS_RF_1_8_20 and Appendix_Variance_1_6_19.xls and RF_VAR_PRED.xls for variance estimates)</t>
    </r>
  </si>
  <si>
    <t xml:space="preserve">b. CFMU without adequate SWHS responses: use proportion from neighboring CFMU </t>
  </si>
  <si>
    <t>2. Estimate private rockfish harvest [PRIV_rfharv (U-hati)] by subtracting logbook harvest  [Log_rfharv (Gi)] from the total [TOTAL_rfharv (H-hati)]</t>
  </si>
  <si>
    <r>
      <t>3. Apportion harvests to assemblage and then species (</t>
    </r>
    <r>
      <rPr>
        <i/>
        <sz val="11"/>
        <color rgb="FFFF0000"/>
        <rFont val="Calibri"/>
        <family val="2"/>
        <scheme val="minor"/>
      </rPr>
      <t>Source data: species_comp_Region1_forR.csv; species_comp_Region2_forR.csv; logbook_harvest_forR.csv</t>
    </r>
    <r>
      <rPr>
        <sz val="11"/>
        <color theme="1"/>
        <rFont val="Calibri"/>
        <family val="2"/>
        <scheme val="minor"/>
      </rPr>
      <t>)</t>
    </r>
  </si>
  <si>
    <t>BRF</t>
  </si>
  <si>
    <t>GUIDED</t>
  </si>
  <si>
    <t xml:space="preserve">a. CFMUs with full samples </t>
  </si>
  <si>
    <t>i. Apply %BRFinPelagic from port sample [gui_p(BRFinPel) (p-hatbgi)] to Pelagic harvest number from logbook [Log_rfharv (Gi)] to get guided BRF harvest [GuiBRF (G-hatBi)]</t>
  </si>
  <si>
    <t>b. CFMUs with small samples (&lt;50 annually)</t>
  </si>
  <si>
    <r>
      <t>i. Apply mean %BRFinPelagic from port samples from years with adequate sample size for those without (</t>
    </r>
    <r>
      <rPr>
        <i/>
        <sz val="11"/>
        <color rgb="FFFF0000"/>
        <rFont val="Calibri"/>
        <family val="2"/>
        <scheme val="minor"/>
      </rPr>
      <t>use R code BS_RF_1_8_20 and Appendix_Variance_1_6_19.xls and RF_VAR_PRED.xls for variance estimates</t>
    </r>
    <r>
      <rPr>
        <sz val="11"/>
        <color theme="1"/>
        <rFont val="Calibri"/>
        <family val="2"/>
        <scheme val="minor"/>
      </rPr>
      <t>)</t>
    </r>
  </si>
  <si>
    <t>c. CFMU with absent samples (less than 2 years have a sample size &gt;50 for sample estimated)</t>
  </si>
  <si>
    <t>i. Use neighboring CFMU</t>
  </si>
  <si>
    <t>UNGUIDED</t>
  </si>
  <si>
    <t>i. Apply %BRF from port sample [priv_p(BRF) (p-hatBui)] to private rockfish harvest [PRIV_rfharv (U-hati)] to get private BRF harv [PRIV_BRF (U-hatBi)]</t>
  </si>
  <si>
    <r>
      <t>i. Apply mean %BRF from port samples from years with adequate sample size for those without (</t>
    </r>
    <r>
      <rPr>
        <i/>
        <sz val="11"/>
        <color rgb="FFFF0000"/>
        <rFont val="Calibri"/>
        <family val="2"/>
        <scheme val="minor"/>
      </rPr>
      <t>use R code BS_RF_1_8_20 and Appendix_Variance_1_6_19.xls and RF_VAR_PRED.xls for variance estimates</t>
    </r>
    <r>
      <rPr>
        <sz val="11"/>
        <color theme="1"/>
        <rFont val="Calibri"/>
        <family val="2"/>
        <scheme val="minor"/>
      </rPr>
      <t>)</t>
    </r>
  </si>
  <si>
    <t>YE</t>
  </si>
  <si>
    <r>
      <t>a. Guided YE harvest [GuiYE (GYi)] is logbook YE harvest [Gui_Yeharv (GYi)] since 2006 (</t>
    </r>
    <r>
      <rPr>
        <i/>
        <sz val="11"/>
        <color rgb="FFFF0000"/>
        <rFont val="Calibri"/>
        <family val="2"/>
        <scheme val="minor"/>
      </rPr>
      <t>Source data: logbook_harvest_forR.cvs)</t>
    </r>
  </si>
  <si>
    <t>b. Prior to 2006</t>
  </si>
  <si>
    <t xml:space="preserve">i. CFMUs with full samples </t>
  </si>
  <si>
    <t>1. Apply %YEinNonpel from port sample [gui_p(YEinNonpel) (p-hatygi)] to nonpelagic harvest number from logbook [Gui_Nonpelharv (GNi)] to get guided YE harvest [GuiYE (G-hatYi)]</t>
  </si>
  <si>
    <t>ii. CFMUs with small samples (&lt;50 annually)</t>
  </si>
  <si>
    <r>
      <t>1. Apply average %YEinNonpel from port sample for years with adequate sample size for those without</t>
    </r>
    <r>
      <rPr>
        <sz val="11"/>
        <color rgb="FFFF0000"/>
        <rFont val="Calibri"/>
        <family val="2"/>
        <scheme val="minor"/>
      </rPr>
      <t xml:space="preserve"> (use R code BS_RF_1_8_20 and Appendix_Variance_1_6_19.xls and RF_VAR_PRED.xls for variance estimates)</t>
    </r>
  </si>
  <si>
    <t>iii. CFMUs with absent samples (less than 2 years have a sample size &gt;50 for sample estimated)</t>
  </si>
  <si>
    <r>
      <t xml:space="preserve">1. Apply mean proportion of yelloweye in nonpelagic rockfish harvest since 2006 [gui_p(YEinNonpel) (p-barygi)] to the guided logbook nonpelagic harvest [Gui_Nonpelharv (GNi)] </t>
    </r>
    <r>
      <rPr>
        <sz val="11"/>
        <color rgb="FFFF0000"/>
        <rFont val="Calibri"/>
        <family val="2"/>
        <scheme val="minor"/>
      </rPr>
      <t>(use  Appendix_Variance_1_6_19.xls for variance estimates)</t>
    </r>
  </si>
  <si>
    <t xml:space="preserve">a. CFMUs with port samples </t>
  </si>
  <si>
    <r>
      <t>i. Apply %YE from port sample [(p-hatYui)] to private rockfish harvest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[PRIV_rfharv]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to get private YE harv [PrivYE (U-hatYi)]</t>
    </r>
  </si>
  <si>
    <r>
      <t>i. Apply average %YE from port sample for years with adequate sample size for those without</t>
    </r>
    <r>
      <rPr>
        <sz val="11"/>
        <color rgb="FFFF0000"/>
        <rFont val="Calibri"/>
        <family val="2"/>
        <scheme val="minor"/>
      </rPr>
      <t xml:space="preserve"> (use R code BS_RF_1_8_20 and Appendix_Variance_1_6_19.xls and RF_VAR_PRED.xls for variance estimates)</t>
    </r>
  </si>
  <si>
    <t>c. CFMUs with absent samples (less than 2 years have a sample size &gt;50 for sample estimated)</t>
  </si>
  <si>
    <r>
      <t xml:space="preserve">1. Apply mean proportion of yelloweye in rockfish harvest since 2006 in guide logbook [gui_p(YE) (p-barYgi)] to the private rockfish harvest [PRIV-rfharv] </t>
    </r>
    <r>
      <rPr>
        <sz val="11"/>
        <color rgb="FFFF0000"/>
        <rFont val="Calibri"/>
        <family val="2"/>
        <scheme val="minor"/>
      </rPr>
      <t>(use  Appendix_Variance_1_6_19.xls for variance estimates)</t>
    </r>
  </si>
  <si>
    <t>4. Sum private and guided harvests</t>
  </si>
  <si>
    <t>a. BRF: SUM PRIVATE [PRIV_BRF (U-hatBi)] AND GUIDED BRF HARVESTS [GuiBRF (G-hatBi)] FOR TOTAL BRF HARVEST [TotalBRFharv (H-hatBi)] BY CFMU for each year</t>
  </si>
  <si>
    <t>b. YE: SUM PRIVATE [PrivYE (U-hatYi)] AND GUIDED YE HARVESTS [GuiYE (GYi and G-hatYi)] FOR TOTAL BRF HARVEST [TotalYEharv (H-hatYi)] BY CFMU for each year</t>
  </si>
  <si>
    <t>Release - same methods as above steps 1-4</t>
  </si>
  <si>
    <t>Region</t>
  </si>
  <si>
    <t>year</t>
  </si>
  <si>
    <t>RptArea</t>
  </si>
  <si>
    <r>
      <t>Log_rfharv (</t>
    </r>
    <r>
      <rPr>
        <i/>
        <sz val="11"/>
        <color theme="1"/>
        <rFont val="Calibri"/>
        <family val="2"/>
        <scheme val="minor"/>
      </rPr>
      <t>G</t>
    </r>
    <r>
      <rPr>
        <i/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</si>
  <si>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guiSWHS_rfharv (</t>
    </r>
    <r>
      <rPr>
        <i/>
        <sz val="11"/>
        <color theme="1"/>
        <rFont val="Calibri"/>
        <family val="2"/>
        <scheme val="minor"/>
      </rPr>
      <t>G-hat</t>
    </r>
    <r>
      <rPr>
        <i/>
        <vertAlign val="subscript"/>
        <sz val="11"/>
        <color theme="1"/>
        <rFont val="Calibri"/>
        <family val="2"/>
        <scheme val="minor"/>
      </rPr>
      <t>Si</t>
    </r>
    <r>
      <rPr>
        <sz val="11"/>
        <color theme="1"/>
        <rFont val="Calibri"/>
        <family val="2"/>
        <scheme val="minor"/>
      </rPr>
      <t>)</t>
    </r>
  </si>
  <si>
    <r>
      <t>var_guiSWHS_rfharv (</t>
    </r>
    <r>
      <rPr>
        <i/>
        <sz val="11"/>
        <color theme="1"/>
        <rFont val="Calibri"/>
        <family val="2"/>
        <scheme val="minor"/>
      </rPr>
      <t>var G-hat</t>
    </r>
    <r>
      <rPr>
        <i/>
        <vertAlign val="subscript"/>
        <sz val="11"/>
        <color theme="1"/>
        <rFont val="Calibri"/>
        <family val="2"/>
        <scheme val="minor"/>
      </rPr>
      <t>Si</t>
    </r>
    <r>
      <rPr>
        <sz val="11"/>
        <color theme="1"/>
        <rFont val="Calibri"/>
        <family val="2"/>
        <scheme val="minor"/>
      </rPr>
      <t>)</t>
    </r>
  </si>
  <si>
    <r>
      <t>privSWHS_rfharv (</t>
    </r>
    <r>
      <rPr>
        <i/>
        <sz val="11"/>
        <color theme="1"/>
        <rFont val="Calibri"/>
        <family val="2"/>
        <scheme val="minor"/>
      </rPr>
      <t>U-hat</t>
    </r>
    <r>
      <rPr>
        <i/>
        <vertAlign val="subscript"/>
        <sz val="11"/>
        <color theme="1"/>
        <rFont val="Calibri"/>
        <family val="2"/>
        <scheme val="minor"/>
      </rPr>
      <t>Si</t>
    </r>
    <r>
      <rPr>
        <sz val="11"/>
        <color theme="1"/>
        <rFont val="Calibri"/>
        <family val="2"/>
        <scheme val="minor"/>
      </rPr>
      <t>)</t>
    </r>
  </si>
  <si>
    <r>
      <t>var_privSWHS_rfharv (</t>
    </r>
    <r>
      <rPr>
        <i/>
        <sz val="11"/>
        <color theme="1"/>
        <rFont val="Calibri"/>
        <family val="2"/>
        <scheme val="minor"/>
      </rPr>
      <t>var U-hat</t>
    </r>
    <r>
      <rPr>
        <i/>
        <vertAlign val="subscript"/>
        <sz val="11"/>
        <color theme="1"/>
        <rFont val="Calibri"/>
        <family val="2"/>
        <scheme val="minor"/>
      </rPr>
      <t>Si</t>
    </r>
    <r>
      <rPr>
        <sz val="11"/>
        <color theme="1"/>
        <rFont val="Calibri"/>
        <family val="2"/>
        <scheme val="minor"/>
      </rPr>
      <t>)</t>
    </r>
  </si>
  <si>
    <r>
      <t>SWHS_gprop (</t>
    </r>
    <r>
      <rPr>
        <i/>
        <sz val="11"/>
        <color theme="1"/>
        <rFont val="Calibri"/>
        <family val="2"/>
        <scheme val="minor"/>
      </rPr>
      <t>p-hat</t>
    </r>
    <r>
      <rPr>
        <i/>
        <vertAlign val="subscript"/>
        <sz val="11"/>
        <color theme="1"/>
        <rFont val="Calibri"/>
        <family val="2"/>
        <scheme val="minor"/>
      </rPr>
      <t>gi</t>
    </r>
    <r>
      <rPr>
        <sz val="11"/>
        <color theme="1"/>
        <rFont val="Calibri"/>
        <family val="2"/>
        <scheme val="minor"/>
      </rPr>
      <t>)</t>
    </r>
  </si>
  <si>
    <r>
      <t>var_SWHS_gprop (</t>
    </r>
    <r>
      <rPr>
        <i/>
        <sz val="11"/>
        <color theme="1"/>
        <rFont val="Calibri"/>
        <family val="2"/>
        <scheme val="minor"/>
      </rPr>
      <t>var p-hat</t>
    </r>
    <r>
      <rPr>
        <i/>
        <vertAlign val="subscript"/>
        <sz val="11"/>
        <color theme="1"/>
        <rFont val="Calibri"/>
        <family val="2"/>
        <scheme val="minor"/>
      </rPr>
      <t>gi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</si>
  <si>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  <scheme val="minor"/>
      </rPr>
      <t xml:space="preserve">TOTAL_rfharv </t>
    </r>
    <r>
      <rPr>
        <i/>
        <sz val="11"/>
        <color theme="1"/>
        <rFont val="Calibri"/>
        <family val="2"/>
        <scheme val="minor"/>
      </rPr>
      <t>(H-hati)</t>
    </r>
  </si>
  <si>
    <r>
      <rPr>
        <sz val="11"/>
        <color theme="1"/>
        <rFont val="Calibri"/>
        <family val="2"/>
        <scheme val="minor"/>
      </rPr>
      <t xml:space="preserve">var_TOTAL_rfharv </t>
    </r>
    <r>
      <rPr>
        <i/>
        <sz val="11"/>
        <color theme="1"/>
        <rFont val="Calibri"/>
        <family val="2"/>
        <scheme val="minor"/>
      </rPr>
      <t>(var H-hati)</t>
    </r>
  </si>
  <si>
    <t>sd_Rfharv</t>
  </si>
  <si>
    <t>RFharv_UPRLWR95</t>
  </si>
  <si>
    <r>
      <t>PRIV_rfharv (</t>
    </r>
    <r>
      <rPr>
        <i/>
        <sz val="11"/>
        <color theme="1"/>
        <rFont val="Calibri"/>
        <family val="2"/>
        <scheme val="minor"/>
      </rPr>
      <t>U-hat</t>
    </r>
    <r>
      <rPr>
        <i/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</si>
  <si>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var_PRIV_rfharv (</t>
    </r>
    <r>
      <rPr>
        <i/>
        <sz val="11"/>
        <color theme="1"/>
        <rFont val="Calibri"/>
        <family val="2"/>
        <scheme val="minor"/>
      </rPr>
      <t>var U-hat</t>
    </r>
    <r>
      <rPr>
        <i/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</si>
  <si>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t>sd_privrfharv</t>
  </si>
  <si>
    <t>privrfharv_UPERLWR95</t>
  </si>
  <si>
    <t>SWHS doesn't meet sample size for accurate SE estimation</t>
  </si>
  <si>
    <t>SC</t>
  </si>
  <si>
    <t>AFOGNAK</t>
  </si>
  <si>
    <t>2011-2019 average used as surrogate</t>
  </si>
  <si>
    <t>Substitute neighboring CFMU values</t>
  </si>
  <si>
    <t>WKMA</t>
  </si>
  <si>
    <t>SKMA</t>
  </si>
  <si>
    <t>CI</t>
  </si>
  <si>
    <t>EASTSIDE</t>
  </si>
  <si>
    <t>NG</t>
  </si>
  <si>
    <t>NORTHEAS</t>
  </si>
  <si>
    <t>PWSI</t>
  </si>
  <si>
    <t>PWSO</t>
  </si>
  <si>
    <t>SE</t>
  </si>
  <si>
    <t>CSEO</t>
  </si>
  <si>
    <t>EWYKT</t>
  </si>
  <si>
    <t>NSEI</t>
  </si>
  <si>
    <t>NSEO</t>
  </si>
  <si>
    <t>SSEI</t>
  </si>
  <si>
    <t>SSEO</t>
  </si>
  <si>
    <t>TOTAL</t>
  </si>
  <si>
    <r>
      <t>Gui_pelharv (</t>
    </r>
    <r>
      <rPr>
        <i/>
        <sz val="11"/>
        <color theme="1"/>
        <rFont val="Calibri"/>
        <family val="2"/>
        <scheme val="minor"/>
      </rPr>
      <t>G</t>
    </r>
    <r>
      <rPr>
        <i/>
        <vertAlign val="subscript"/>
        <sz val="11"/>
        <color theme="1"/>
        <rFont val="Calibri"/>
        <family val="2"/>
        <scheme val="minor"/>
      </rPr>
      <t>Pi</t>
    </r>
    <r>
      <rPr>
        <sz val="11"/>
        <color theme="1"/>
        <rFont val="Calibri"/>
        <family val="2"/>
        <scheme val="minor"/>
      </rPr>
      <t>)</t>
    </r>
  </si>
  <si>
    <r>
      <t>gui_p(BRFinPel) (</t>
    </r>
    <r>
      <rPr>
        <i/>
        <sz val="11"/>
        <color theme="1"/>
        <rFont val="Calibri"/>
        <family val="2"/>
        <scheme val="minor"/>
      </rPr>
      <t>p-hat</t>
    </r>
    <r>
      <rPr>
        <i/>
        <vertAlign val="subscript"/>
        <sz val="11"/>
        <color theme="1"/>
        <rFont val="Calibri"/>
        <family val="2"/>
        <scheme val="minor"/>
      </rPr>
      <t>bgi)</t>
    </r>
  </si>
  <si>
    <r>
      <t>gui_var_p(BRFinPel) (</t>
    </r>
    <r>
      <rPr>
        <i/>
        <sz val="11"/>
        <color theme="1"/>
        <rFont val="Calibri"/>
        <family val="2"/>
        <scheme val="minor"/>
      </rPr>
      <t>var p-hat</t>
    </r>
    <r>
      <rPr>
        <i/>
        <vertAlign val="subscript"/>
        <sz val="11"/>
        <color theme="1"/>
        <rFont val="Calibri"/>
        <family val="2"/>
        <scheme val="minor"/>
      </rPr>
      <t>bgi)</t>
    </r>
  </si>
  <si>
    <r>
      <t>GuiBRF (</t>
    </r>
    <r>
      <rPr>
        <b/>
        <i/>
        <sz val="11"/>
        <color theme="1"/>
        <rFont val="Calibri"/>
        <family val="2"/>
        <scheme val="minor"/>
      </rPr>
      <t>G-hat</t>
    </r>
    <r>
      <rPr>
        <b/>
        <i/>
        <vertAlign val="subscript"/>
        <sz val="11"/>
        <color theme="1"/>
        <rFont val="Calibri"/>
        <family val="2"/>
        <scheme val="minor"/>
      </rPr>
      <t>Bi</t>
    </r>
    <r>
      <rPr>
        <b/>
        <sz val="11"/>
        <color theme="1"/>
        <rFont val="Calibri"/>
        <family val="2"/>
        <scheme val="minor"/>
      </rPr>
      <t>)</t>
    </r>
  </si>
  <si>
    <r>
      <t>var_GuiBRF (</t>
    </r>
    <r>
      <rPr>
        <i/>
        <sz val="11"/>
        <color theme="1"/>
        <rFont val="Calibri"/>
        <family val="2"/>
        <scheme val="minor"/>
      </rPr>
      <t>var G-hat</t>
    </r>
    <r>
      <rPr>
        <i/>
        <vertAlign val="subscript"/>
        <sz val="11"/>
        <color theme="1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)</t>
    </r>
  </si>
  <si>
    <t>sqrt_GuiBRF</t>
  </si>
  <si>
    <t>GuiBRF_UPRLWR95</t>
  </si>
  <si>
    <r>
      <t>priv_p(BRF) (</t>
    </r>
    <r>
      <rPr>
        <i/>
        <sz val="11"/>
        <color theme="1"/>
        <rFont val="Calibri"/>
        <family val="2"/>
        <scheme val="minor"/>
      </rPr>
      <t>p-hat</t>
    </r>
    <r>
      <rPr>
        <i/>
        <vertAlign val="subscript"/>
        <sz val="11"/>
        <color theme="1"/>
        <rFont val="Calibri"/>
        <family val="2"/>
        <scheme val="minor"/>
      </rPr>
      <t>Bui</t>
    </r>
    <r>
      <rPr>
        <sz val="11"/>
        <color theme="1"/>
        <rFont val="Calibri"/>
        <family val="2"/>
        <scheme val="minor"/>
      </rPr>
      <t>)</t>
    </r>
  </si>
  <si>
    <r>
      <t>priv_var_p(BRF) (</t>
    </r>
    <r>
      <rPr>
        <i/>
        <sz val="11"/>
        <color theme="1"/>
        <rFont val="Calibri"/>
        <family val="2"/>
        <scheme val="minor"/>
      </rPr>
      <t>var p-hat</t>
    </r>
    <r>
      <rPr>
        <i/>
        <vertAlign val="subscript"/>
        <sz val="11"/>
        <color theme="1"/>
        <rFont val="Calibri"/>
        <family val="2"/>
        <scheme val="minor"/>
      </rPr>
      <t>Bui</t>
    </r>
    <r>
      <rPr>
        <sz val="11"/>
        <color theme="1"/>
        <rFont val="Calibri"/>
        <family val="2"/>
        <scheme val="minor"/>
      </rPr>
      <t>)</t>
    </r>
  </si>
  <si>
    <r>
      <t>PRIV_BRF (</t>
    </r>
    <r>
      <rPr>
        <i/>
        <sz val="11"/>
        <color theme="1"/>
        <rFont val="Calibri"/>
        <family val="2"/>
        <scheme val="minor"/>
      </rPr>
      <t>U-hat</t>
    </r>
    <r>
      <rPr>
        <i/>
        <vertAlign val="subscript"/>
        <sz val="11"/>
        <color theme="1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)</t>
    </r>
  </si>
  <si>
    <r>
      <t>var_PrivBRF (</t>
    </r>
    <r>
      <rPr>
        <i/>
        <sz val="11"/>
        <color theme="1"/>
        <rFont val="Calibri"/>
        <family val="2"/>
        <scheme val="minor"/>
      </rPr>
      <t>var U-hat</t>
    </r>
    <r>
      <rPr>
        <i/>
        <vertAlign val="subscript"/>
        <sz val="11"/>
        <color theme="1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)</t>
    </r>
  </si>
  <si>
    <t>sqrt_PrivBRF</t>
  </si>
  <si>
    <t>PrivBRF_UPRLWR95</t>
  </si>
  <si>
    <r>
      <t>TotalBRFharv (H-hat</t>
    </r>
    <r>
      <rPr>
        <b/>
        <vertAlign val="subscript"/>
        <sz val="11"/>
        <color theme="1"/>
        <rFont val="Calibri"/>
        <family val="2"/>
        <scheme val="minor"/>
      </rPr>
      <t>Bi</t>
    </r>
    <r>
      <rPr>
        <b/>
        <sz val="11"/>
        <color theme="1"/>
        <rFont val="Calibri"/>
        <family val="2"/>
        <scheme val="minor"/>
      </rPr>
      <t>)</t>
    </r>
  </si>
  <si>
    <r>
      <t>var_totalBRFharv (var H-hat</t>
    </r>
    <r>
      <rPr>
        <vertAlign val="subscript"/>
        <sz val="11"/>
        <color theme="1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)</t>
    </r>
  </si>
  <si>
    <t>sqrt_totalBRF</t>
  </si>
  <si>
    <t>TotalBRF_UPRLWR95</t>
  </si>
  <si>
    <t>average used because sample size &lt;100</t>
  </si>
  <si>
    <t>Gui_rfharv</t>
  </si>
  <si>
    <r>
      <t>Gui_Nonpelharv (</t>
    </r>
    <r>
      <rPr>
        <i/>
        <sz val="11"/>
        <color theme="1"/>
        <rFont val="Calibri"/>
        <family val="2"/>
        <scheme val="minor"/>
      </rPr>
      <t>G</t>
    </r>
    <r>
      <rPr>
        <i/>
        <vertAlign val="subscript"/>
        <sz val="11"/>
        <color theme="1"/>
        <rFont val="Calibri"/>
        <family val="2"/>
        <scheme val="minor"/>
      </rPr>
      <t>Ni</t>
    </r>
    <r>
      <rPr>
        <sz val="11"/>
        <color theme="1"/>
        <rFont val="Calibri"/>
        <family val="2"/>
        <scheme val="minor"/>
      </rPr>
      <t>)</t>
    </r>
  </si>
  <si>
    <r>
      <t>Gui_Yeharv (</t>
    </r>
    <r>
      <rPr>
        <i/>
        <sz val="11"/>
        <color theme="1"/>
        <rFont val="Calibri"/>
        <family val="2"/>
        <scheme val="minor"/>
      </rPr>
      <t>G</t>
    </r>
    <r>
      <rPr>
        <i/>
        <vertAlign val="subscript"/>
        <sz val="11"/>
        <color theme="1"/>
        <rFont val="Calibri"/>
        <family val="2"/>
        <scheme val="minor"/>
      </rPr>
      <t>Yi</t>
    </r>
    <r>
      <rPr>
        <sz val="11"/>
        <color theme="1"/>
        <rFont val="Calibri"/>
        <family val="2"/>
        <scheme val="minor"/>
      </rPr>
      <t>)</t>
    </r>
  </si>
  <si>
    <r>
      <t xml:space="preserve">gui_p(YEinNonpel) </t>
    </r>
    <r>
      <rPr>
        <i/>
        <sz val="11"/>
        <color theme="1"/>
        <rFont val="Calibri"/>
        <family val="2"/>
        <scheme val="minor"/>
      </rPr>
      <t>(p-hat</t>
    </r>
    <r>
      <rPr>
        <i/>
        <vertAlign val="subscript"/>
        <sz val="11"/>
        <color theme="1"/>
        <rFont val="Calibri"/>
        <family val="2"/>
        <scheme val="minor"/>
      </rPr>
      <t xml:space="preserve">ygi </t>
    </r>
    <r>
      <rPr>
        <i/>
        <sz val="11"/>
        <color theme="1"/>
        <rFont val="Calibri"/>
        <family val="2"/>
        <scheme val="minor"/>
      </rPr>
      <t>and p-bar</t>
    </r>
    <r>
      <rPr>
        <i/>
        <vertAlign val="subscript"/>
        <sz val="11"/>
        <color theme="1"/>
        <rFont val="Calibri"/>
        <family val="2"/>
        <scheme val="minor"/>
      </rPr>
      <t>ygi</t>
    </r>
    <r>
      <rPr>
        <sz val="11"/>
        <color theme="1"/>
        <rFont val="Calibri"/>
        <family val="2"/>
        <scheme val="minor"/>
      </rPr>
      <t>)</t>
    </r>
  </si>
  <si>
    <r>
      <t>gui_var_p(YEinNonpel) (</t>
    </r>
    <r>
      <rPr>
        <i/>
        <sz val="11"/>
        <color theme="1"/>
        <rFont val="Calibri"/>
        <family val="2"/>
        <scheme val="minor"/>
      </rPr>
      <t>var p-hat</t>
    </r>
    <r>
      <rPr>
        <i/>
        <vertAlign val="subscript"/>
        <sz val="11"/>
        <color theme="1"/>
        <rFont val="Calibri"/>
        <family val="2"/>
        <scheme val="minor"/>
      </rPr>
      <t xml:space="preserve">ygi </t>
    </r>
    <r>
      <rPr>
        <i/>
        <sz val="11"/>
        <color theme="1"/>
        <rFont val="Calibri"/>
        <family val="2"/>
        <scheme val="minor"/>
      </rPr>
      <t>and var p-bar</t>
    </r>
    <r>
      <rPr>
        <i/>
        <vertAlign val="subscript"/>
        <sz val="11"/>
        <color theme="1"/>
        <rFont val="Calibri"/>
        <family val="2"/>
        <scheme val="minor"/>
      </rPr>
      <t>ygi</t>
    </r>
    <r>
      <rPr>
        <sz val="11"/>
        <color theme="1"/>
        <rFont val="Calibri"/>
        <family val="2"/>
        <scheme val="minor"/>
      </rPr>
      <t>)</t>
    </r>
  </si>
  <si>
    <r>
      <t>GuiYE (</t>
    </r>
    <r>
      <rPr>
        <b/>
        <i/>
        <sz val="11"/>
        <color theme="1"/>
        <rFont val="Calibri"/>
        <family val="2"/>
        <scheme val="minor"/>
      </rPr>
      <t>G</t>
    </r>
    <r>
      <rPr>
        <b/>
        <i/>
        <vertAlign val="subscript"/>
        <sz val="11"/>
        <color theme="1"/>
        <rFont val="Calibri"/>
        <family val="2"/>
        <scheme val="minor"/>
      </rPr>
      <t>Yi</t>
    </r>
    <r>
      <rPr>
        <b/>
        <i/>
        <sz val="11"/>
        <color theme="1"/>
        <rFont val="Calibri"/>
        <family val="2"/>
        <scheme val="minor"/>
      </rPr>
      <t xml:space="preserve"> and G-hat</t>
    </r>
    <r>
      <rPr>
        <b/>
        <i/>
        <vertAlign val="subscript"/>
        <sz val="11"/>
        <color theme="1"/>
        <rFont val="Calibri"/>
        <family val="2"/>
        <scheme val="minor"/>
      </rPr>
      <t>Yi</t>
    </r>
    <r>
      <rPr>
        <b/>
        <sz val="11"/>
        <color theme="1"/>
        <rFont val="Calibri"/>
        <family val="2"/>
        <scheme val="minor"/>
      </rPr>
      <t>)</t>
    </r>
  </si>
  <si>
    <r>
      <t xml:space="preserve">var_GuiYE (var </t>
    </r>
    <r>
      <rPr>
        <i/>
        <sz val="11"/>
        <color theme="1"/>
        <rFont val="Calibri"/>
        <family val="2"/>
        <scheme val="minor"/>
      </rPr>
      <t>G</t>
    </r>
    <r>
      <rPr>
        <i/>
        <vertAlign val="subscript"/>
        <sz val="11"/>
        <color theme="1"/>
        <rFont val="Calibri"/>
        <family val="2"/>
        <scheme val="minor"/>
      </rPr>
      <t>Yi</t>
    </r>
    <r>
      <rPr>
        <i/>
        <sz val="11"/>
        <color theme="1"/>
        <rFont val="Calibri"/>
        <family val="2"/>
        <scheme val="minor"/>
      </rPr>
      <t xml:space="preserve"> and G-hat</t>
    </r>
    <r>
      <rPr>
        <i/>
        <vertAlign val="subscript"/>
        <sz val="11"/>
        <color theme="1"/>
        <rFont val="Calibri"/>
        <family val="2"/>
        <scheme val="minor"/>
      </rPr>
      <t>Yi</t>
    </r>
    <r>
      <rPr>
        <sz val="11"/>
        <color theme="1"/>
        <rFont val="Calibri"/>
        <family val="2"/>
        <scheme val="minor"/>
      </rPr>
      <t>)</t>
    </r>
  </si>
  <si>
    <t>sqrt_GuiYE</t>
  </si>
  <si>
    <t>GuiYE_UPRLWR95</t>
  </si>
  <si>
    <t>PRIV_rfharv</t>
  </si>
  <si>
    <t>var_PRIV_rfharv</t>
  </si>
  <si>
    <r>
      <t>priv_p(YE) (p-hat</t>
    </r>
    <r>
      <rPr>
        <vertAlign val="subscript"/>
        <sz val="11"/>
        <color theme="1"/>
        <rFont val="Calibri"/>
        <family val="2"/>
        <scheme val="minor"/>
      </rPr>
      <t xml:space="preserve">Yui </t>
    </r>
    <r>
      <rPr>
        <sz val="11"/>
        <color theme="1"/>
        <rFont val="Calibri"/>
        <family val="2"/>
        <scheme val="minor"/>
      </rPr>
      <t>and p-bar</t>
    </r>
    <r>
      <rPr>
        <vertAlign val="subscript"/>
        <sz val="11"/>
        <color theme="1"/>
        <rFont val="Calibri"/>
        <family val="2"/>
        <scheme val="minor"/>
      </rPr>
      <t>Yui)</t>
    </r>
  </si>
  <si>
    <r>
      <t>priv_var_p(YE) (var p-hat</t>
    </r>
    <r>
      <rPr>
        <vertAlign val="subscript"/>
        <sz val="11"/>
        <color theme="1"/>
        <rFont val="Calibri"/>
        <family val="2"/>
        <scheme val="minor"/>
      </rPr>
      <t xml:space="preserve">Yui </t>
    </r>
    <r>
      <rPr>
        <sz val="11"/>
        <color theme="1"/>
        <rFont val="Calibri"/>
        <family val="2"/>
        <scheme val="minor"/>
      </rPr>
      <t>and var p-bar</t>
    </r>
    <r>
      <rPr>
        <vertAlign val="subscript"/>
        <sz val="11"/>
        <color theme="1"/>
        <rFont val="Calibri"/>
        <family val="2"/>
        <scheme val="minor"/>
      </rPr>
      <t>Yui)</t>
    </r>
  </si>
  <si>
    <r>
      <t>gui_p(YE) (p-bar</t>
    </r>
    <r>
      <rPr>
        <vertAlign val="subscript"/>
        <sz val="11"/>
        <color theme="1"/>
        <rFont val="Calibri"/>
        <family val="2"/>
        <scheme val="minor"/>
      </rPr>
      <t>Ygi</t>
    </r>
    <r>
      <rPr>
        <sz val="11"/>
        <color theme="1"/>
        <rFont val="Calibri"/>
        <family val="2"/>
        <scheme val="minor"/>
      </rPr>
      <t>)</t>
    </r>
  </si>
  <si>
    <r>
      <t>var_gui_p(YE) (var p-bar</t>
    </r>
    <r>
      <rPr>
        <vertAlign val="subscript"/>
        <sz val="11"/>
        <color theme="1"/>
        <rFont val="Calibri"/>
        <family val="2"/>
        <scheme val="minor"/>
      </rPr>
      <t>Ygi</t>
    </r>
    <r>
      <rPr>
        <sz val="11"/>
        <color theme="1"/>
        <rFont val="Calibri"/>
        <family val="2"/>
        <scheme val="minor"/>
      </rPr>
      <t>)</t>
    </r>
  </si>
  <si>
    <r>
      <t>PrivYE (U-hat</t>
    </r>
    <r>
      <rPr>
        <b/>
        <vertAlign val="subscript"/>
        <sz val="11"/>
        <color theme="1"/>
        <rFont val="Calibri"/>
        <family val="2"/>
        <scheme val="minor"/>
      </rPr>
      <t>Yi</t>
    </r>
    <r>
      <rPr>
        <b/>
        <sz val="11"/>
        <color theme="1"/>
        <rFont val="Calibri"/>
        <family val="2"/>
        <scheme val="minor"/>
      </rPr>
      <t>)</t>
    </r>
  </si>
  <si>
    <r>
      <t>var_PrivYE (var U-hat</t>
    </r>
    <r>
      <rPr>
        <vertAlign val="subscript"/>
        <sz val="11"/>
        <color theme="1"/>
        <rFont val="Calibri"/>
        <family val="2"/>
        <scheme val="minor"/>
      </rPr>
      <t>Yi</t>
    </r>
    <r>
      <rPr>
        <sz val="11"/>
        <color theme="1"/>
        <rFont val="Calibri"/>
        <family val="2"/>
        <scheme val="minor"/>
      </rPr>
      <t>)</t>
    </r>
  </si>
  <si>
    <t>sqrt_PRivYE</t>
  </si>
  <si>
    <t>PrivYE_UPRLWR95</t>
  </si>
  <si>
    <r>
      <t>TotalYEharv (H-hat</t>
    </r>
    <r>
      <rPr>
        <b/>
        <vertAlign val="subscript"/>
        <sz val="11"/>
        <color theme="1"/>
        <rFont val="Calibri"/>
        <family val="2"/>
        <scheme val="minor"/>
      </rPr>
      <t>Yi</t>
    </r>
    <r>
      <rPr>
        <b/>
        <sz val="11"/>
        <color theme="1"/>
        <rFont val="Calibri"/>
        <family val="2"/>
        <scheme val="minor"/>
      </rPr>
      <t>)</t>
    </r>
  </si>
  <si>
    <r>
      <t>var_totalYEharv (var H-hat</t>
    </r>
    <r>
      <rPr>
        <vertAlign val="subscript"/>
        <sz val="11"/>
        <color theme="1"/>
        <rFont val="Calibri"/>
        <family val="2"/>
        <scheme val="minor"/>
      </rPr>
      <t>Yi</t>
    </r>
    <r>
      <rPr>
        <sz val="11"/>
        <color theme="1"/>
        <rFont val="Calibri"/>
        <family val="2"/>
        <scheme val="minor"/>
      </rPr>
      <t>)</t>
    </r>
  </si>
  <si>
    <t>sqrt_TotalYE</t>
  </si>
  <si>
    <t>TotalYE_UPRLWR95</t>
  </si>
  <si>
    <t>logbook proportion used</t>
  </si>
  <si>
    <r>
      <t xml:space="preserve">gui_p(DSRinNonpel) </t>
    </r>
    <r>
      <rPr>
        <i/>
        <sz val="11"/>
        <color theme="1"/>
        <rFont val="Calibri"/>
        <family val="2"/>
        <scheme val="minor"/>
      </rPr>
      <t>(p-hatd</t>
    </r>
    <r>
      <rPr>
        <i/>
        <vertAlign val="subscript"/>
        <sz val="11"/>
        <color theme="1"/>
        <rFont val="Calibri"/>
        <family val="2"/>
        <scheme val="minor"/>
      </rPr>
      <t xml:space="preserve">gi </t>
    </r>
    <r>
      <rPr>
        <i/>
        <sz val="11"/>
        <color theme="1"/>
        <rFont val="Calibri"/>
        <family val="2"/>
        <scheme val="minor"/>
      </rPr>
      <t>and p-bard</t>
    </r>
    <r>
      <rPr>
        <i/>
        <vertAlign val="subscript"/>
        <sz val="11"/>
        <color theme="1"/>
        <rFont val="Calibri"/>
        <family val="2"/>
        <scheme val="minor"/>
      </rPr>
      <t>gi</t>
    </r>
    <r>
      <rPr>
        <sz val="11"/>
        <color theme="1"/>
        <rFont val="Calibri"/>
        <family val="2"/>
        <scheme val="minor"/>
      </rPr>
      <t>)</t>
    </r>
  </si>
  <si>
    <r>
      <t>gui_var_p(DSRinNonpel) (</t>
    </r>
    <r>
      <rPr>
        <i/>
        <sz val="11"/>
        <color theme="1"/>
        <rFont val="Calibri"/>
        <family val="2"/>
        <scheme val="minor"/>
      </rPr>
      <t>var p-hatd</t>
    </r>
    <r>
      <rPr>
        <i/>
        <vertAlign val="subscript"/>
        <sz val="11"/>
        <color theme="1"/>
        <rFont val="Calibri"/>
        <family val="2"/>
        <scheme val="minor"/>
      </rPr>
      <t xml:space="preserve">gi </t>
    </r>
    <r>
      <rPr>
        <i/>
        <sz val="11"/>
        <color theme="1"/>
        <rFont val="Calibri"/>
        <family val="2"/>
        <scheme val="minor"/>
      </rPr>
      <t>and var p-bard</t>
    </r>
    <r>
      <rPr>
        <i/>
        <vertAlign val="subscript"/>
        <sz val="11"/>
        <color theme="1"/>
        <rFont val="Calibri"/>
        <family val="2"/>
        <scheme val="minor"/>
      </rPr>
      <t>gi</t>
    </r>
    <r>
      <rPr>
        <sz val="11"/>
        <color theme="1"/>
        <rFont val="Calibri"/>
        <family val="2"/>
        <scheme val="minor"/>
      </rPr>
      <t>)</t>
    </r>
  </si>
  <si>
    <r>
      <t>GuiDSR (</t>
    </r>
    <r>
      <rPr>
        <b/>
        <i/>
        <sz val="11"/>
        <color theme="1"/>
        <rFont val="Calibri"/>
        <family val="2"/>
        <scheme val="minor"/>
      </rPr>
      <t>G-hatD</t>
    </r>
    <r>
      <rPr>
        <b/>
        <i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</si>
  <si>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 xml:space="preserve">var_GuiDSR (var </t>
    </r>
    <r>
      <rPr>
        <i/>
        <sz val="11"/>
        <color theme="1"/>
        <rFont val="Calibri"/>
        <family val="2"/>
        <scheme val="minor"/>
      </rPr>
      <t>G-hatD</t>
    </r>
    <r>
      <rPr>
        <i/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</si>
  <si>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priv_p(DSR) (p-hatD</t>
    </r>
    <r>
      <rPr>
        <vertAlign val="subscript"/>
        <sz val="11"/>
        <color theme="1"/>
        <rFont val="Calibri"/>
        <family val="2"/>
        <scheme val="minor"/>
      </rPr>
      <t xml:space="preserve">ui </t>
    </r>
    <r>
      <rPr>
        <sz val="11"/>
        <color theme="1"/>
        <rFont val="Calibri"/>
        <family val="2"/>
        <scheme val="minor"/>
      </rPr>
      <t>and p-barD</t>
    </r>
    <r>
      <rPr>
        <vertAlign val="subscript"/>
        <sz val="11"/>
        <color theme="1"/>
        <rFont val="Calibri"/>
        <family val="2"/>
        <scheme val="minor"/>
      </rPr>
      <t>ui)</t>
    </r>
  </si>
  <si>
    <r>
      <t>priv_var_p(DSR) (var p-hatD</t>
    </r>
    <r>
      <rPr>
        <vertAlign val="subscript"/>
        <sz val="11"/>
        <color theme="1"/>
        <rFont val="Calibri"/>
        <family val="2"/>
        <scheme val="minor"/>
      </rPr>
      <t xml:space="preserve">ui </t>
    </r>
    <r>
      <rPr>
        <sz val="11"/>
        <color theme="1"/>
        <rFont val="Calibri"/>
        <family val="2"/>
        <scheme val="minor"/>
      </rPr>
      <t>and var p-barD</t>
    </r>
    <r>
      <rPr>
        <vertAlign val="subscript"/>
        <sz val="11"/>
        <color theme="1"/>
        <rFont val="Calibri"/>
        <family val="2"/>
        <scheme val="minor"/>
      </rPr>
      <t>ui)</t>
    </r>
  </si>
  <si>
    <r>
      <t>PrivDSR (U-hatD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</si>
  <si>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>var_PrivDSR (var U-hatD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</si>
  <si>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TotalDSRharv (H-hatD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</si>
  <si>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>var_totalDSRharv (var H-hatD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</si>
  <si>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t>substitute CFMU</t>
  </si>
  <si>
    <r>
      <t xml:space="preserve">gui_p(SlopeinNonpel) </t>
    </r>
    <r>
      <rPr>
        <i/>
        <sz val="11"/>
        <color theme="1"/>
        <rFont val="Calibri"/>
        <family val="2"/>
        <scheme val="minor"/>
      </rPr>
      <t>(p-hatd</t>
    </r>
    <r>
      <rPr>
        <i/>
        <vertAlign val="subscript"/>
        <sz val="11"/>
        <color theme="1"/>
        <rFont val="Calibri"/>
        <family val="2"/>
        <scheme val="minor"/>
      </rPr>
      <t xml:space="preserve">gi </t>
    </r>
    <r>
      <rPr>
        <i/>
        <sz val="11"/>
        <color theme="1"/>
        <rFont val="Calibri"/>
        <family val="2"/>
        <scheme val="minor"/>
      </rPr>
      <t>and p-bard</t>
    </r>
    <r>
      <rPr>
        <i/>
        <vertAlign val="subscript"/>
        <sz val="11"/>
        <color theme="1"/>
        <rFont val="Calibri"/>
        <family val="2"/>
        <scheme val="minor"/>
      </rPr>
      <t>gi</t>
    </r>
    <r>
      <rPr>
        <sz val="11"/>
        <color theme="1"/>
        <rFont val="Calibri"/>
        <family val="2"/>
        <scheme val="minor"/>
      </rPr>
      <t>)</t>
    </r>
  </si>
  <si>
    <r>
      <t>gui_var_p(SlopeinNonpel) (</t>
    </r>
    <r>
      <rPr>
        <i/>
        <sz val="11"/>
        <color theme="1"/>
        <rFont val="Calibri"/>
        <family val="2"/>
        <scheme val="minor"/>
      </rPr>
      <t>var p-hatd</t>
    </r>
    <r>
      <rPr>
        <i/>
        <vertAlign val="subscript"/>
        <sz val="11"/>
        <color theme="1"/>
        <rFont val="Calibri"/>
        <family val="2"/>
        <scheme val="minor"/>
      </rPr>
      <t xml:space="preserve">gi </t>
    </r>
    <r>
      <rPr>
        <i/>
        <sz val="11"/>
        <color theme="1"/>
        <rFont val="Calibri"/>
        <family val="2"/>
        <scheme val="minor"/>
      </rPr>
      <t>and var p-bard</t>
    </r>
    <r>
      <rPr>
        <i/>
        <vertAlign val="subscript"/>
        <sz val="11"/>
        <color theme="1"/>
        <rFont val="Calibri"/>
        <family val="2"/>
        <scheme val="minor"/>
      </rPr>
      <t>gi</t>
    </r>
    <r>
      <rPr>
        <sz val="11"/>
        <color theme="1"/>
        <rFont val="Calibri"/>
        <family val="2"/>
        <scheme val="minor"/>
      </rPr>
      <t>)</t>
    </r>
  </si>
  <si>
    <r>
      <t>GuiSlope (</t>
    </r>
    <r>
      <rPr>
        <b/>
        <i/>
        <sz val="11"/>
        <color theme="1"/>
        <rFont val="Calibri"/>
        <family val="2"/>
        <scheme val="minor"/>
      </rPr>
      <t>G-hatS</t>
    </r>
    <r>
      <rPr>
        <b/>
        <i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</si>
  <si>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 xml:space="preserve">var_GuiSlope (var </t>
    </r>
    <r>
      <rPr>
        <i/>
        <sz val="11"/>
        <color theme="1"/>
        <rFont val="Calibri"/>
        <family val="2"/>
        <scheme val="minor"/>
      </rPr>
      <t>G-hatS</t>
    </r>
    <r>
      <rPr>
        <i/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</si>
  <si>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priv_p(Slope) (p-hatS</t>
    </r>
    <r>
      <rPr>
        <vertAlign val="subscript"/>
        <sz val="11"/>
        <color theme="1"/>
        <rFont val="Calibri"/>
        <family val="2"/>
        <scheme val="minor"/>
      </rPr>
      <t xml:space="preserve">ui </t>
    </r>
    <r>
      <rPr>
        <sz val="11"/>
        <color theme="1"/>
        <rFont val="Calibri"/>
        <family val="2"/>
        <scheme val="minor"/>
      </rPr>
      <t>and p-barS</t>
    </r>
    <r>
      <rPr>
        <vertAlign val="subscript"/>
        <sz val="11"/>
        <color theme="1"/>
        <rFont val="Calibri"/>
        <family val="2"/>
        <scheme val="minor"/>
      </rPr>
      <t>ui)</t>
    </r>
  </si>
  <si>
    <r>
      <t>priv_var_p(Slope) (var p-hatS</t>
    </r>
    <r>
      <rPr>
        <vertAlign val="subscript"/>
        <sz val="11"/>
        <color theme="1"/>
        <rFont val="Calibri"/>
        <family val="2"/>
        <scheme val="minor"/>
      </rPr>
      <t xml:space="preserve">ui </t>
    </r>
    <r>
      <rPr>
        <sz val="11"/>
        <color theme="1"/>
        <rFont val="Calibri"/>
        <family val="2"/>
        <scheme val="minor"/>
      </rPr>
      <t>and var p-barS</t>
    </r>
    <r>
      <rPr>
        <vertAlign val="subscript"/>
        <sz val="11"/>
        <color theme="1"/>
        <rFont val="Calibri"/>
        <family val="2"/>
        <scheme val="minor"/>
      </rPr>
      <t>ui)</t>
    </r>
  </si>
  <si>
    <r>
      <t>PrivSlope (U-hatS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</si>
  <si>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>var_PrivSlope (var U-hatS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</si>
  <si>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TotalSlopeharv (H-hatS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</si>
  <si>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>var_totalSlopeharv (var H-hatS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</si>
  <si>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t>Total Rockfish Harvest</t>
  </si>
  <si>
    <t>Year</t>
  </si>
  <si>
    <t>NORTHEAST</t>
  </si>
  <si>
    <t>Harvest</t>
  </si>
  <si>
    <t>Var</t>
  </si>
  <si>
    <t>BLACK Rockfish Harvest</t>
  </si>
  <si>
    <t>Total Kodiak</t>
  </si>
  <si>
    <t>Varience</t>
  </si>
  <si>
    <t>Sqrt(var)</t>
  </si>
  <si>
    <t>pVar</t>
  </si>
  <si>
    <t>YELLOWEYE Rockfish Harvest</t>
  </si>
  <si>
    <t>Total Central</t>
  </si>
  <si>
    <t>Total SEAK</t>
  </si>
  <si>
    <t>Est rockfish</t>
  </si>
  <si>
    <t>SWHS rockfish</t>
  </si>
  <si>
    <t>% diff</t>
  </si>
  <si>
    <t>Log_rfharv</t>
  </si>
  <si>
    <t>guiSWHS_rfharv</t>
  </si>
  <si>
    <t>var_guiSWHS_rfharv</t>
  </si>
  <si>
    <t>sd_guiSWHS_rfharv</t>
  </si>
  <si>
    <t>95% CI</t>
  </si>
  <si>
    <t>Report Area</t>
  </si>
  <si>
    <t>% Years SWHS guided estimate 95% CI includes logbook census</t>
  </si>
  <si>
    <t>Afognak</t>
  </si>
  <si>
    <t>BSAI</t>
  </si>
  <si>
    <t>Northeast</t>
  </si>
  <si>
    <t>SOKO2SAP</t>
  </si>
  <si>
    <t>IBS/EYKT</t>
  </si>
  <si>
    <t>SWHS g+u</t>
  </si>
  <si>
    <t>logbook g</t>
  </si>
  <si>
    <t>YEAR</t>
  </si>
  <si>
    <t>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</si>
</sst>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#,###,###,##0"/>
    <numFmt numFmtId="166" formatCode="_(* #,##0.00000000_);_(* \(#,##0.00000000\);_(* &quot;-&quot;??_);_(@_)"/>
    <numFmt numFmtId="167" formatCode="0.000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name val="Calibri"/>
      <family val="2"/>
      <scheme val="minor"/>
    </font>
    <font>
      <b/>
      <sz val="9.5"/>
      <color rgb="FF112277"/>
      <name val="Arial"/>
      <family val="2"/>
    </font>
    <font>
      <sz val="11"/>
      <color theme="9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/>
      <right/>
      <top/>
      <bottom style="thin">
        <color indexed="64"/>
      </bottom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/>
    <xf numFmtId="0" fontId="4" fillId="0" borderId="0" xfId="0" applyFont="1"/>
    <xf numFmtId="0" fontId="0" fillId="0" borderId="0" xfId="0" applyFont="1"/>
    <xf numFmtId="1" fontId="0" fillId="0" borderId="0" xfId="0" applyNumberFormat="1"/>
    <xf numFmtId="1" fontId="2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164" fontId="0" fillId="0" borderId="0" xfId="1" applyNumberFormat="1" applyFont="1" applyAlignment="1">
      <alignment wrapText="1"/>
    </xf>
    <xf numFmtId="165" fontId="0" fillId="2" borderId="1" xfId="0" applyNumberFormat="1" applyFill="1" applyBorder="1" applyAlignment="1">
      <alignment horizontal="right"/>
    </xf>
    <xf numFmtId="164" fontId="2" fillId="0" borderId="0" xfId="1" applyNumberFormat="1" applyFont="1" applyAlignment="1">
      <alignment wrapText="1"/>
    </xf>
    <xf numFmtId="164" fontId="2" fillId="0" borderId="0" xfId="1" applyNumberFormat="1" applyFont="1"/>
    <xf numFmtId="43" fontId="0" fillId="0" borderId="0" xfId="0" applyNumberFormat="1"/>
    <xf numFmtId="164" fontId="2" fillId="0" borderId="0" xfId="1" applyNumberFormat="1" applyFont="1" applyFill="1" applyAlignment="1">
      <alignment wrapText="1"/>
    </xf>
    <xf numFmtId="11" fontId="0" fillId="0" borderId="0" xfId="0" applyNumberFormat="1" applyFill="1"/>
    <xf numFmtId="9" fontId="0" fillId="0" borderId="0" xfId="2" applyFont="1"/>
    <xf numFmtId="9" fontId="0" fillId="3" borderId="0" xfId="2" applyFont="1" applyFill="1"/>
    <xf numFmtId="0" fontId="0" fillId="0" borderId="2" xfId="0" applyBorder="1"/>
    <xf numFmtId="0" fontId="0" fillId="4" borderId="0" xfId="0" applyFill="1" applyAlignment="1">
      <alignment wrapText="1"/>
    </xf>
    <xf numFmtId="0" fontId="0" fillId="5" borderId="0" xfId="0" applyFill="1"/>
    <xf numFmtId="164" fontId="0" fillId="4" borderId="0" xfId="1" applyNumberFormat="1" applyFont="1" applyFill="1"/>
    <xf numFmtId="164" fontId="3" fillId="0" borderId="0" xfId="1" applyNumberFormat="1" applyFont="1" applyAlignment="1">
      <alignment wrapText="1"/>
    </xf>
    <xf numFmtId="164" fontId="8" fillId="0" borderId="0" xfId="1" applyNumberFormat="1" applyFont="1"/>
    <xf numFmtId="164" fontId="2" fillId="0" borderId="0" xfId="0" applyNumberFormat="1" applyFont="1"/>
    <xf numFmtId="0" fontId="0" fillId="0" borderId="0" xfId="0" applyFont="1" applyAlignment="1">
      <alignment wrapText="1"/>
    </xf>
    <xf numFmtId="166" fontId="0" fillId="0" borderId="0" xfId="0" applyNumberFormat="1"/>
    <xf numFmtId="0" fontId="9" fillId="0" borderId="0" xfId="0" applyFont="1"/>
    <xf numFmtId="0" fontId="10" fillId="0" borderId="0" xfId="0" applyFont="1" applyFill="1"/>
    <xf numFmtId="165" fontId="0" fillId="4" borderId="1" xfId="0" applyNumberFormat="1" applyFill="1" applyBorder="1" applyAlignment="1">
      <alignment horizontal="right"/>
    </xf>
    <xf numFmtId="0" fontId="10" fillId="0" borderId="0" xfId="0" applyFont="1"/>
    <xf numFmtId="164" fontId="9" fillId="0" borderId="0" xfId="1" applyNumberFormat="1" applyFont="1"/>
    <xf numFmtId="165" fontId="9" fillId="2" borderId="1" xfId="0" applyNumberFormat="1" applyFont="1" applyFill="1" applyBorder="1" applyAlignment="1">
      <alignment horizontal="right"/>
    </xf>
    <xf numFmtId="165" fontId="9" fillId="4" borderId="1" xfId="0" applyNumberFormat="1" applyFont="1" applyFill="1" applyBorder="1" applyAlignment="1">
      <alignment horizontal="right"/>
    </xf>
    <xf numFmtId="164" fontId="9" fillId="4" borderId="0" xfId="1" applyNumberFormat="1" applyFont="1" applyFill="1"/>
    <xf numFmtId="164" fontId="11" fillId="0" borderId="0" xfId="1" applyNumberFormat="1" applyFont="1"/>
    <xf numFmtId="165" fontId="11" fillId="2" borderId="1" xfId="0" applyNumberFormat="1" applyFont="1" applyFill="1" applyBorder="1" applyAlignment="1">
      <alignment horizontal="right"/>
    </xf>
    <xf numFmtId="0" fontId="0" fillId="6" borderId="0" xfId="0" applyFill="1"/>
    <xf numFmtId="9" fontId="0" fillId="0" borderId="0" xfId="0" applyNumberFormat="1"/>
    <xf numFmtId="0" fontId="12" fillId="7" borderId="3" xfId="0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3" fontId="0" fillId="0" borderId="0" xfId="0" applyNumberFormat="1"/>
    <xf numFmtId="165" fontId="0" fillId="0" borderId="0" xfId="0" applyNumberFormat="1"/>
    <xf numFmtId="0" fontId="13" fillId="0" borderId="0" xfId="0" applyFont="1"/>
    <xf numFmtId="0" fontId="13" fillId="0" borderId="0" xfId="0" applyFont="1" applyFill="1"/>
    <xf numFmtId="11" fontId="13" fillId="0" borderId="0" xfId="0" applyNumberFormat="1" applyFont="1" applyFill="1"/>
    <xf numFmtId="0" fontId="13" fillId="0" borderId="0" xfId="0" applyNumberFormat="1" applyFont="1"/>
    <xf numFmtId="164" fontId="0" fillId="0" borderId="0" xfId="1" applyNumberFormat="1" applyFont="1" applyFill="1"/>
    <xf numFmtId="0" fontId="11" fillId="0" borderId="0" xfId="0" applyFont="1" applyAlignment="1">
      <alignment horizontal="left"/>
    </xf>
    <xf numFmtId="0" fontId="14" fillId="0" borderId="0" xfId="0" applyFont="1"/>
    <xf numFmtId="0" fontId="11" fillId="0" borderId="0" xfId="0" applyFont="1" applyFill="1"/>
    <xf numFmtId="0" fontId="2" fillId="8" borderId="0" xfId="0" applyFont="1" applyFill="1"/>
    <xf numFmtId="0" fontId="0" fillId="8" borderId="0" xfId="0" applyFill="1"/>
    <xf numFmtId="0" fontId="0" fillId="0" borderId="0" xfId="0" applyNumberFormat="1" applyFont="1"/>
    <xf numFmtId="43" fontId="0" fillId="0" borderId="0" xfId="0" applyNumberFormat="1" applyFont="1"/>
    <xf numFmtId="0" fontId="2" fillId="0" borderId="0" xfId="0" applyFont="1" applyFill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0" fillId="9" borderId="0" xfId="0" applyFill="1"/>
    <xf numFmtId="0" fontId="0" fillId="4" borderId="0" xfId="0" applyFill="1"/>
    <xf numFmtId="164" fontId="0" fillId="0" borderId="0" xfId="0" applyNumberFormat="1" applyFont="1"/>
    <xf numFmtId="167" fontId="0" fillId="6" borderId="0" xfId="0" applyNumberFormat="1" applyFill="1"/>
    <xf numFmtId="167" fontId="0" fillId="0" borderId="0" xfId="0" applyNumberFormat="1" applyFill="1"/>
    <xf numFmtId="0" fontId="10" fillId="6" borderId="0" xfId="0" applyFont="1" applyFill="1"/>
    <xf numFmtId="0" fontId="0" fillId="3" borderId="0" xfId="0" applyFill="1"/>
    <xf numFmtId="43" fontId="2" fillId="0" borderId="0" xfId="1" applyNumberFormat="1" applyFont="1"/>
    <xf numFmtId="0" fontId="0" fillId="2" borderId="0" xfId="0" applyFill="1" applyBorder="1" applyAlignment="1">
      <alignment horizontal="right"/>
    </xf>
    <xf numFmtId="165" fontId="0" fillId="0" borderId="0" xfId="0" applyNumberFormat="1" applyFill="1" applyBorder="1" applyAlignment="1">
      <alignment horizontal="right"/>
    </xf>
    <xf numFmtId="165" fontId="9" fillId="0" borderId="0" xfId="0" applyNumberFormat="1" applyFont="1" applyFill="1" applyBorder="1" applyAlignment="1">
      <alignment horizontal="right"/>
    </xf>
    <xf numFmtId="164" fontId="10" fillId="0" borderId="0" xfId="1" applyNumberFormat="1" applyFont="1"/>
    <xf numFmtId="165" fontId="11" fillId="0" borderId="0" xfId="0" applyNumberFormat="1" applyFont="1" applyFill="1" applyBorder="1" applyAlignment="1">
      <alignment horizontal="right"/>
    </xf>
    <xf numFmtId="165" fontId="0" fillId="4" borderId="0" xfId="0" applyNumberForma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AFOGNAK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'rockfish harvests'!$B$2:$B$22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'rockfish harvests'!$D$2:$D$22</c:f>
              <c:numCache>
                <c:formatCode>_(* #,##0_);_(* \(#,##0\);_(* "-"??_);_(@_)</c:formatCode>
                <c:ptCount val="21"/>
                <c:pt idx="0">
                  <c:v>416</c:v>
                </c:pt>
                <c:pt idx="1">
                  <c:v>506</c:v>
                </c:pt>
                <c:pt idx="2">
                  <c:v>1412</c:v>
                </c:pt>
                <c:pt idx="3">
                  <c:v>535</c:v>
                </c:pt>
                <c:pt idx="4">
                  <c:v>345</c:v>
                </c:pt>
                <c:pt idx="5">
                  <c:v>567</c:v>
                </c:pt>
                <c:pt idx="6">
                  <c:v>468</c:v>
                </c:pt>
                <c:pt idx="7">
                  <c:v>1385</c:v>
                </c:pt>
                <c:pt idx="8">
                  <c:v>925</c:v>
                </c:pt>
                <c:pt idx="9">
                  <c:v>2488</c:v>
                </c:pt>
                <c:pt idx="10">
                  <c:v>2670</c:v>
                </c:pt>
                <c:pt idx="11">
                  <c:v>3763</c:v>
                </c:pt>
                <c:pt idx="12">
                  <c:v>3032</c:v>
                </c:pt>
                <c:pt idx="13">
                  <c:v>3052</c:v>
                </c:pt>
                <c:pt idx="14">
                  <c:v>3025</c:v>
                </c:pt>
                <c:pt idx="15">
                  <c:v>2487</c:v>
                </c:pt>
                <c:pt idx="16">
                  <c:v>2843</c:v>
                </c:pt>
                <c:pt idx="17">
                  <c:v>3919</c:v>
                </c:pt>
                <c:pt idx="18">
                  <c:v>5287</c:v>
                </c:pt>
                <c:pt idx="19">
                  <c:v>4756</c:v>
                </c:pt>
                <c:pt idx="20">
                  <c:v>5694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F-4688-9DB6-4023C9734F88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harvests'!$N$2:$N$22</c:f>
                <c:numCache>
                  <c:formatCode>_(* #,##0_);_(* \(#,##0\);_(* "-"??_);_(@_)</c:formatCode>
                  <c:ptCount val="21"/>
                  <c:pt idx="0">
                    <c:v>123.08386788536458</c:v>
                  </c:pt>
                  <c:pt idx="1">
                    <c:v>149.71258930287135</c:v>
                  </c:pt>
                  <c:pt idx="2">
                    <c:v>417.77505157243945</c:v>
                  </c:pt>
                  <c:pt idx="3">
                    <c:v>158.29295509295687</c:v>
                  </c:pt>
                  <c:pt idx="4">
                    <c:v>102.07676543377593</c:v>
                  </c:pt>
                  <c:pt idx="5">
                    <c:v>167.76094493029262</c:v>
                  </c:pt>
                  <c:pt idx="6">
                    <c:v>138.46935137103515</c:v>
                  </c:pt>
                  <c:pt idx="7">
                    <c:v>409.78643514718738</c:v>
                  </c:pt>
                  <c:pt idx="8">
                    <c:v>273.68408123548619</c:v>
                  </c:pt>
                  <c:pt idx="9">
                    <c:v>736.13620985285365</c:v>
                  </c:pt>
                  <c:pt idx="10">
                    <c:v>789.98540205270058</c:v>
                  </c:pt>
                  <c:pt idx="11">
                    <c:v>1113.3764299341995</c:v>
                  </c:pt>
                  <c:pt idx="12">
                    <c:v>897.09203708756115</c:v>
                  </c:pt>
                  <c:pt idx="13">
                    <c:v>876.62495304614174</c:v>
                  </c:pt>
                  <c:pt idx="14">
                    <c:v>1002.0883399322453</c:v>
                  </c:pt>
                  <c:pt idx="15">
                    <c:v>695.65093501441879</c:v>
                  </c:pt>
                  <c:pt idx="16">
                    <c:v>1016.2991462961157</c:v>
                  </c:pt>
                  <c:pt idx="17">
                    <c:v>2032.5931826437989</c:v>
                  </c:pt>
                  <c:pt idx="18">
                    <c:v>494.61994771960292</c:v>
                  </c:pt>
                  <c:pt idx="19">
                    <c:v>586.90066897521581</c:v>
                  </c:pt>
                  <c:pt idx="20">
                    <c:v>1258.4654045505868</c:v>
                  </c:pt>
                </c:numCache>
              </c:numRef>
            </c:plus>
            <c:minus>
              <c:numRef>
                <c:f>'rockfish harvests'!$N$2:$N$22</c:f>
                <c:numCache>
                  <c:formatCode>_(* #,##0_);_(* \(#,##0\);_(* "-"??_);_(@_)</c:formatCode>
                  <c:ptCount val="21"/>
                  <c:pt idx="0">
                    <c:v>123.08386788536458</c:v>
                  </c:pt>
                  <c:pt idx="1">
                    <c:v>149.71258930287135</c:v>
                  </c:pt>
                  <c:pt idx="2">
                    <c:v>417.77505157243945</c:v>
                  </c:pt>
                  <c:pt idx="3">
                    <c:v>158.29295509295687</c:v>
                  </c:pt>
                  <c:pt idx="4">
                    <c:v>102.07676543377593</c:v>
                  </c:pt>
                  <c:pt idx="5">
                    <c:v>167.76094493029262</c:v>
                  </c:pt>
                  <c:pt idx="6">
                    <c:v>138.46935137103515</c:v>
                  </c:pt>
                  <c:pt idx="7">
                    <c:v>409.78643514718738</c:v>
                  </c:pt>
                  <c:pt idx="8">
                    <c:v>273.68408123548619</c:v>
                  </c:pt>
                  <c:pt idx="9">
                    <c:v>736.13620985285365</c:v>
                  </c:pt>
                  <c:pt idx="10">
                    <c:v>789.98540205270058</c:v>
                  </c:pt>
                  <c:pt idx="11">
                    <c:v>1113.3764299341995</c:v>
                  </c:pt>
                  <c:pt idx="12">
                    <c:v>897.09203708756115</c:v>
                  </c:pt>
                  <c:pt idx="13">
                    <c:v>876.62495304614174</c:v>
                  </c:pt>
                  <c:pt idx="14">
                    <c:v>1002.0883399322453</c:v>
                  </c:pt>
                  <c:pt idx="15">
                    <c:v>695.65093501441879</c:v>
                  </c:pt>
                  <c:pt idx="16">
                    <c:v>1016.2991462961157</c:v>
                  </c:pt>
                  <c:pt idx="17">
                    <c:v>2032.5931826437989</c:v>
                  </c:pt>
                  <c:pt idx="18">
                    <c:v>494.61994771960292</c:v>
                  </c:pt>
                  <c:pt idx="19">
                    <c:v>586.90066897521581</c:v>
                  </c:pt>
                  <c:pt idx="20">
                    <c:v>1258.4654045505868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'rockfish harvests'!$O$2:$O$22</c:f>
              <c:numCache>
                <c:formatCode>_(* #,##0_);_(* \(#,##0\);_(* "-"??_);_(@_)</c:formatCode>
                <c:ptCount val="21"/>
                <c:pt idx="0">
                  <c:v>113.5015960846614</c:v>
                </c:pt>
                <c:pt idx="1">
                  <c:v>138.05722985297768</c:v>
                </c:pt>
                <c:pt idx="2">
                  <c:v>385.25060978736042</c:v>
                </c:pt>
                <c:pt idx="3">
                  <c:v>145.96960073387947</c:v>
                </c:pt>
                <c:pt idx="4">
                  <c:v>94.129929445212042</c:v>
                </c:pt>
                <c:pt idx="5">
                  <c:v>154.70049274039195</c:v>
                </c:pt>
                <c:pt idx="6">
                  <c:v>127.68929559524418</c:v>
                </c:pt>
                <c:pt idx="7">
                  <c:v>377.8839196568656</c:v>
                </c:pt>
                <c:pt idx="8">
                  <c:v>252.37734706324954</c:v>
                </c:pt>
                <c:pt idx="9">
                  <c:v>678.82685350634074</c:v>
                </c:pt>
                <c:pt idx="10">
                  <c:v>728.48380179337983</c:v>
                </c:pt>
                <c:pt idx="11">
                  <c:v>1026.6983318908196</c:v>
                </c:pt>
                <c:pt idx="12">
                  <c:v>827.25201761705193</c:v>
                </c:pt>
                <c:pt idx="13">
                  <c:v>852.74081958488568</c:v>
                </c:pt>
                <c:pt idx="14">
                  <c:v>1110.7541899441339</c:v>
                </c:pt>
                <c:pt idx="15">
                  <c:v>731.12895692786697</c:v>
                </c:pt>
                <c:pt idx="16">
                  <c:v>1234.1607301869994</c:v>
                </c:pt>
                <c:pt idx="17">
                  <c:v>1736.4958972529439</c:v>
                </c:pt>
                <c:pt idx="18">
                  <c:v>467.58654422040308</c:v>
                </c:pt>
                <c:pt idx="19">
                  <c:v>537.74758244483019</c:v>
                </c:pt>
                <c:pt idx="20">
                  <c:v>1496.4016172506736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F-4688-9DB6-4023C9734F88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harvests'!$N$2:$N$22</c:f>
                <c:numCache>
                  <c:formatCode>_(* #,##0_);_(* \(#,##0\);_(* "-"??_);_(@_)</c:formatCode>
                  <c:ptCount val="21"/>
                  <c:pt idx="0">
                    <c:v>123.08386788536458</c:v>
                  </c:pt>
                  <c:pt idx="1">
                    <c:v>149.71258930287135</c:v>
                  </c:pt>
                  <c:pt idx="2">
                    <c:v>417.77505157243945</c:v>
                  </c:pt>
                  <c:pt idx="3">
                    <c:v>158.29295509295687</c:v>
                  </c:pt>
                  <c:pt idx="4">
                    <c:v>102.07676543377593</c:v>
                  </c:pt>
                  <c:pt idx="5">
                    <c:v>167.76094493029262</c:v>
                  </c:pt>
                  <c:pt idx="6">
                    <c:v>138.46935137103515</c:v>
                  </c:pt>
                  <c:pt idx="7">
                    <c:v>409.78643514718738</c:v>
                  </c:pt>
                  <c:pt idx="8">
                    <c:v>273.68408123548619</c:v>
                  </c:pt>
                  <c:pt idx="9">
                    <c:v>736.13620985285365</c:v>
                  </c:pt>
                  <c:pt idx="10">
                    <c:v>789.98540205270058</c:v>
                  </c:pt>
                  <c:pt idx="11">
                    <c:v>1113.3764299341995</c:v>
                  </c:pt>
                  <c:pt idx="12">
                    <c:v>897.09203708756115</c:v>
                  </c:pt>
                  <c:pt idx="13">
                    <c:v>876.62495304614174</c:v>
                  </c:pt>
                  <c:pt idx="14">
                    <c:v>1002.0883399322453</c:v>
                  </c:pt>
                  <c:pt idx="15">
                    <c:v>695.65093501441879</c:v>
                  </c:pt>
                  <c:pt idx="16">
                    <c:v>1016.2991462961157</c:v>
                  </c:pt>
                  <c:pt idx="17">
                    <c:v>2032.5931826437989</c:v>
                  </c:pt>
                  <c:pt idx="18">
                    <c:v>494.61994771960292</c:v>
                  </c:pt>
                  <c:pt idx="19">
                    <c:v>586.90066897521581</c:v>
                  </c:pt>
                  <c:pt idx="20">
                    <c:v>1258.4654045505868</c:v>
                  </c:pt>
                </c:numCache>
              </c:numRef>
            </c:plus>
            <c:minus>
              <c:numRef>
                <c:f>'rockfish harvests'!$O$2:$O$22</c:f>
                <c:numCache>
                  <c:formatCode>_(* #,##0_);_(* \(#,##0\);_(* "-"??_);_(@_)</c:formatCode>
                  <c:ptCount val="21"/>
                  <c:pt idx="0">
                    <c:v>113.5015960846614</c:v>
                  </c:pt>
                  <c:pt idx="1">
                    <c:v>138.05722985297768</c:v>
                  </c:pt>
                  <c:pt idx="2">
                    <c:v>385.25060978736042</c:v>
                  </c:pt>
                  <c:pt idx="3">
                    <c:v>145.96960073387947</c:v>
                  </c:pt>
                  <c:pt idx="4">
                    <c:v>94.129929445212042</c:v>
                  </c:pt>
                  <c:pt idx="5">
                    <c:v>154.70049274039195</c:v>
                  </c:pt>
                  <c:pt idx="6">
                    <c:v>127.68929559524418</c:v>
                  </c:pt>
                  <c:pt idx="7">
                    <c:v>377.8839196568656</c:v>
                  </c:pt>
                  <c:pt idx="8">
                    <c:v>252.37734706324954</c:v>
                  </c:pt>
                  <c:pt idx="9">
                    <c:v>678.82685350634074</c:v>
                  </c:pt>
                  <c:pt idx="10">
                    <c:v>728.48380179337983</c:v>
                  </c:pt>
                  <c:pt idx="11">
                    <c:v>1026.6983318908196</c:v>
                  </c:pt>
                  <c:pt idx="12">
                    <c:v>827.25201761705193</c:v>
                  </c:pt>
                  <c:pt idx="13">
                    <c:v>852.74081958488568</c:v>
                  </c:pt>
                  <c:pt idx="14">
                    <c:v>1110.7541899441339</c:v>
                  </c:pt>
                  <c:pt idx="15">
                    <c:v>731.12895692786697</c:v>
                  </c:pt>
                  <c:pt idx="16">
                    <c:v>1234.1607301869994</c:v>
                  </c:pt>
                  <c:pt idx="17">
                    <c:v>1736.4958972529439</c:v>
                  </c:pt>
                  <c:pt idx="18">
                    <c:v>467.58654422040308</c:v>
                  </c:pt>
                  <c:pt idx="19">
                    <c:v>537.74758244483019</c:v>
                  </c:pt>
                  <c:pt idx="20">
                    <c:v>1496.4016172506736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val>
            <c:numRef>
              <c:f>'rockfish harvests'!$K$2:$K$22</c:f>
              <c:numCache>
                <c:formatCode>_(* #,##0_);_(* \(#,##0\);_(* "-"??_);_(@_)</c:formatCode>
                <c:ptCount val="21"/>
                <c:pt idx="0">
                  <c:v>529.5015960846614</c:v>
                </c:pt>
                <c:pt idx="1">
                  <c:v>644.05722985297768</c:v>
                </c:pt>
                <c:pt idx="2">
                  <c:v>1797.2506097873604</c:v>
                </c:pt>
                <c:pt idx="3">
                  <c:v>680.96960073387947</c:v>
                </c:pt>
                <c:pt idx="4">
                  <c:v>439.12992944521204</c:v>
                </c:pt>
                <c:pt idx="5">
                  <c:v>721.70049274039195</c:v>
                </c:pt>
                <c:pt idx="6">
                  <c:v>595.68929559524418</c:v>
                </c:pt>
                <c:pt idx="7">
                  <c:v>1762.8839196568656</c:v>
                </c:pt>
                <c:pt idx="8">
                  <c:v>1177.3773470632495</c:v>
                </c:pt>
                <c:pt idx="9">
                  <c:v>3166.8268535063407</c:v>
                </c:pt>
                <c:pt idx="10">
                  <c:v>3398.4838017933798</c:v>
                </c:pt>
                <c:pt idx="11">
                  <c:v>4789.6983318908196</c:v>
                </c:pt>
                <c:pt idx="12">
                  <c:v>3859.2520176170519</c:v>
                </c:pt>
                <c:pt idx="13">
                  <c:v>3904.7408195848857</c:v>
                </c:pt>
                <c:pt idx="14">
                  <c:v>4135.7541899441339</c:v>
                </c:pt>
                <c:pt idx="15">
                  <c:v>3218.128956927867</c:v>
                </c:pt>
                <c:pt idx="16">
                  <c:v>4077.1607301869994</c:v>
                </c:pt>
                <c:pt idx="17">
                  <c:v>5655.4958972529439</c:v>
                </c:pt>
                <c:pt idx="18">
                  <c:v>5754.5865442204031</c:v>
                </c:pt>
                <c:pt idx="19">
                  <c:v>5293.7475824448302</c:v>
                </c:pt>
                <c:pt idx="20">
                  <c:v>7190.4016172506736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F-4688-9DB6-4023C97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CSEO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'rockfish harvests'!$B$2:$B$22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'rockfish harvests'!$D$200:$D$220</c:f>
              <c:numCache>
                <c:formatCode>_(* #,##0_);_(* \(#,##0\);_(* "-"??_);_(@_)</c:formatCode>
                <c:ptCount val="21"/>
                <c:pt idx="0">
                  <c:v>9366</c:v>
                </c:pt>
                <c:pt idx="1">
                  <c:v>9636</c:v>
                </c:pt>
                <c:pt idx="2">
                  <c:v>16855</c:v>
                </c:pt>
                <c:pt idx="3">
                  <c:v>15083</c:v>
                </c:pt>
                <c:pt idx="4">
                  <c:v>14004</c:v>
                </c:pt>
                <c:pt idx="5">
                  <c:v>15272</c:v>
                </c:pt>
                <c:pt idx="6">
                  <c:v>21796</c:v>
                </c:pt>
                <c:pt idx="7">
                  <c:v>27304</c:v>
                </c:pt>
                <c:pt idx="8">
                  <c:v>33748</c:v>
                </c:pt>
                <c:pt idx="9">
                  <c:v>38443</c:v>
                </c:pt>
                <c:pt idx="10">
                  <c:v>52901</c:v>
                </c:pt>
                <c:pt idx="11">
                  <c:v>31717</c:v>
                </c:pt>
                <c:pt idx="12">
                  <c:v>43813</c:v>
                </c:pt>
                <c:pt idx="13">
                  <c:v>58843</c:v>
                </c:pt>
                <c:pt idx="14">
                  <c:v>57675</c:v>
                </c:pt>
                <c:pt idx="15">
                  <c:v>60735</c:v>
                </c:pt>
                <c:pt idx="16">
                  <c:v>73709</c:v>
                </c:pt>
                <c:pt idx="17">
                  <c:v>80105</c:v>
                </c:pt>
                <c:pt idx="18">
                  <c:v>54908</c:v>
                </c:pt>
                <c:pt idx="19">
                  <c:v>57388</c:v>
                </c:pt>
                <c:pt idx="20">
                  <c:v>55460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D-46A8-98F4-9639A24C9832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harvests'!$N$200:$N$220</c:f>
                <c:numCache>
                  <c:formatCode>_(* #,##0_);_(* \(#,##0\);_(* "-"??_);_(@_)</c:formatCode>
                  <c:ptCount val="21"/>
                  <c:pt idx="0">
                    <c:v>928.15278951574248</c:v>
                  </c:pt>
                  <c:pt idx="1">
                    <c:v>954.90927608089839</c:v>
                  </c:pt>
                  <c:pt idx="2">
                    <c:v>1670.2984483544565</c:v>
                  </c:pt>
                  <c:pt idx="3">
                    <c:v>1494.696618008322</c:v>
                  </c:pt>
                  <c:pt idx="4">
                    <c:v>1387.7697698460879</c:v>
                  </c:pt>
                  <c:pt idx="5">
                    <c:v>1513.4261586039311</c:v>
                  </c:pt>
                  <c:pt idx="6">
                    <c:v>2159.9421524968102</c:v>
                  </c:pt>
                  <c:pt idx="7">
                    <c:v>2705.7744784259908</c:v>
                  </c:pt>
                  <c:pt idx="8">
                    <c:v>3344.3626244477127</c:v>
                  </c:pt>
                  <c:pt idx="9">
                    <c:v>3809.6281963862571</c:v>
                  </c:pt>
                  <c:pt idx="10">
                    <c:v>5242.3885029011626</c:v>
                  </c:pt>
                  <c:pt idx="11">
                    <c:v>3143.0943866187063</c:v>
                  </c:pt>
                  <c:pt idx="12">
                    <c:v>4341.784984737692</c:v>
                  </c:pt>
                  <c:pt idx="13">
                    <c:v>5237.8259056558345</c:v>
                  </c:pt>
                  <c:pt idx="14">
                    <c:v>1986.7369684830257</c:v>
                  </c:pt>
                  <c:pt idx="15">
                    <c:v>3837.7551421079688</c:v>
                  </c:pt>
                  <c:pt idx="16">
                    <c:v>6200.0184091355277</c:v>
                  </c:pt>
                  <c:pt idx="17">
                    <c:v>3471.8909723467677</c:v>
                  </c:pt>
                  <c:pt idx="18">
                    <c:v>3051.0380270602022</c:v>
                  </c:pt>
                  <c:pt idx="19">
                    <c:v>7134.3252309842155</c:v>
                  </c:pt>
                  <c:pt idx="20">
                    <c:v>2239.5352274329302</c:v>
                  </c:pt>
                </c:numCache>
              </c:numRef>
            </c:plus>
            <c:minus>
              <c:numRef>
                <c:f>'rockfish harvests'!$N$200:$N$220</c:f>
                <c:numCache>
                  <c:formatCode>_(* #,##0_);_(* \(#,##0\);_(* "-"??_);_(@_)</c:formatCode>
                  <c:ptCount val="21"/>
                  <c:pt idx="0">
                    <c:v>928.15278951574248</c:v>
                  </c:pt>
                  <c:pt idx="1">
                    <c:v>954.90927608089839</c:v>
                  </c:pt>
                  <c:pt idx="2">
                    <c:v>1670.2984483544565</c:v>
                  </c:pt>
                  <c:pt idx="3">
                    <c:v>1494.696618008322</c:v>
                  </c:pt>
                  <c:pt idx="4">
                    <c:v>1387.7697698460879</c:v>
                  </c:pt>
                  <c:pt idx="5">
                    <c:v>1513.4261586039311</c:v>
                  </c:pt>
                  <c:pt idx="6">
                    <c:v>2159.9421524968102</c:v>
                  </c:pt>
                  <c:pt idx="7">
                    <c:v>2705.7744784259908</c:v>
                  </c:pt>
                  <c:pt idx="8">
                    <c:v>3344.3626244477127</c:v>
                  </c:pt>
                  <c:pt idx="9">
                    <c:v>3809.6281963862571</c:v>
                  </c:pt>
                  <c:pt idx="10">
                    <c:v>5242.3885029011626</c:v>
                  </c:pt>
                  <c:pt idx="11">
                    <c:v>3143.0943866187063</c:v>
                  </c:pt>
                  <c:pt idx="12">
                    <c:v>4341.784984737692</c:v>
                  </c:pt>
                  <c:pt idx="13">
                    <c:v>5237.8259056558345</c:v>
                  </c:pt>
                  <c:pt idx="14">
                    <c:v>1986.7369684830257</c:v>
                  </c:pt>
                  <c:pt idx="15">
                    <c:v>3837.7551421079688</c:v>
                  </c:pt>
                  <c:pt idx="16">
                    <c:v>6200.0184091355277</c:v>
                  </c:pt>
                  <c:pt idx="17">
                    <c:v>3471.8909723467677</c:v>
                  </c:pt>
                  <c:pt idx="18">
                    <c:v>3051.0380270602022</c:v>
                  </c:pt>
                  <c:pt idx="19">
                    <c:v>7134.3252309842155</c:v>
                  </c:pt>
                  <c:pt idx="20">
                    <c:v>2239.5352274329302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'rockfish harvests'!$O$200:$O$220</c:f>
              <c:numCache>
                <c:formatCode>_(* #,##0_);_(* \(#,##0\);_(* "-"??_);_(@_)</c:formatCode>
                <c:ptCount val="21"/>
                <c:pt idx="0">
                  <c:v>1419.5566561478372</c:v>
                </c:pt>
                <c:pt idx="1">
                  <c:v>1460.4791734615155</c:v>
                </c:pt>
                <c:pt idx="2">
                  <c:v>2554.6260345261362</c:v>
                </c:pt>
                <c:pt idx="3">
                  <c:v>2286.0530690452506</c:v>
                </c:pt>
                <c:pt idx="4">
                  <c:v>2122.5145646694764</c:v>
                </c:pt>
                <c:pt idx="5">
                  <c:v>2314.6988311648274</c:v>
                </c:pt>
                <c:pt idx="6">
                  <c:v>3303.5081013664603</c:v>
                </c:pt>
                <c:pt idx="7">
                  <c:v>4138.3274545655077</c:v>
                </c:pt>
                <c:pt idx="8">
                  <c:v>5115.01153445198</c:v>
                </c:pt>
                <c:pt idx="9">
                  <c:v>5826.6086410731732</c:v>
                </c:pt>
                <c:pt idx="10">
                  <c:v>8017.9336607812002</c:v>
                </c:pt>
                <c:pt idx="11">
                  <c:v>4807.1832653257516</c:v>
                </c:pt>
                <c:pt idx="12">
                  <c:v>6640.5120409785595</c:v>
                </c:pt>
                <c:pt idx="13">
                  <c:v>9637.9680383923114</c:v>
                </c:pt>
                <c:pt idx="14">
                  <c:v>6152.5876396981548</c:v>
                </c:pt>
                <c:pt idx="15">
                  <c:v>9629.9871638141776</c:v>
                </c:pt>
                <c:pt idx="16">
                  <c:v>12999.052896462119</c:v>
                </c:pt>
                <c:pt idx="17">
                  <c:v>8154.5459903117735</c:v>
                </c:pt>
                <c:pt idx="18">
                  <c:v>8439.7721422199611</c:v>
                </c:pt>
                <c:pt idx="19">
                  <c:v>14552.082903438393</c:v>
                </c:pt>
                <c:pt idx="20">
                  <c:v>6239.0473207200412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7D-46A8-98F4-9639A24C9832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harvests'!$N$200:$N$220</c:f>
                <c:numCache>
                  <c:formatCode>_(* #,##0_);_(* \(#,##0\);_(* "-"??_);_(@_)</c:formatCode>
                  <c:ptCount val="21"/>
                  <c:pt idx="0">
                    <c:v>928.15278951574248</c:v>
                  </c:pt>
                  <c:pt idx="1">
                    <c:v>954.90927608089839</c:v>
                  </c:pt>
                  <c:pt idx="2">
                    <c:v>1670.2984483544565</c:v>
                  </c:pt>
                  <c:pt idx="3">
                    <c:v>1494.696618008322</c:v>
                  </c:pt>
                  <c:pt idx="4">
                    <c:v>1387.7697698460879</c:v>
                  </c:pt>
                  <c:pt idx="5">
                    <c:v>1513.4261586039311</c:v>
                  </c:pt>
                  <c:pt idx="6">
                    <c:v>2159.9421524968102</c:v>
                  </c:pt>
                  <c:pt idx="7">
                    <c:v>2705.7744784259908</c:v>
                  </c:pt>
                  <c:pt idx="8">
                    <c:v>3344.3626244477127</c:v>
                  </c:pt>
                  <c:pt idx="9">
                    <c:v>3809.6281963862571</c:v>
                  </c:pt>
                  <c:pt idx="10">
                    <c:v>5242.3885029011626</c:v>
                  </c:pt>
                  <c:pt idx="11">
                    <c:v>3143.0943866187063</c:v>
                  </c:pt>
                  <c:pt idx="12">
                    <c:v>4341.784984737692</c:v>
                  </c:pt>
                  <c:pt idx="13">
                    <c:v>5237.8259056558345</c:v>
                  </c:pt>
                  <c:pt idx="14">
                    <c:v>1986.7369684830257</c:v>
                  </c:pt>
                  <c:pt idx="15">
                    <c:v>3837.7551421079688</c:v>
                  </c:pt>
                  <c:pt idx="16">
                    <c:v>6200.0184091355277</c:v>
                  </c:pt>
                  <c:pt idx="17">
                    <c:v>3471.8909723467677</c:v>
                  </c:pt>
                  <c:pt idx="18">
                    <c:v>3051.0380270602022</c:v>
                  </c:pt>
                  <c:pt idx="19">
                    <c:v>7134.3252309842155</c:v>
                  </c:pt>
                  <c:pt idx="20">
                    <c:v>2239.5352274329302</c:v>
                  </c:pt>
                </c:numCache>
              </c:numRef>
            </c:plus>
            <c:minus>
              <c:numRef>
                <c:f>'rockfish harvests'!$N$200:$N$220</c:f>
                <c:numCache>
                  <c:formatCode>_(* #,##0_);_(* \(#,##0\);_(* "-"??_);_(@_)</c:formatCode>
                  <c:ptCount val="21"/>
                  <c:pt idx="0">
                    <c:v>928.15278951574248</c:v>
                  </c:pt>
                  <c:pt idx="1">
                    <c:v>954.90927608089839</c:v>
                  </c:pt>
                  <c:pt idx="2">
                    <c:v>1670.2984483544565</c:v>
                  </c:pt>
                  <c:pt idx="3">
                    <c:v>1494.696618008322</c:v>
                  </c:pt>
                  <c:pt idx="4">
                    <c:v>1387.7697698460879</c:v>
                  </c:pt>
                  <c:pt idx="5">
                    <c:v>1513.4261586039311</c:v>
                  </c:pt>
                  <c:pt idx="6">
                    <c:v>2159.9421524968102</c:v>
                  </c:pt>
                  <c:pt idx="7">
                    <c:v>2705.7744784259908</c:v>
                  </c:pt>
                  <c:pt idx="8">
                    <c:v>3344.3626244477127</c:v>
                  </c:pt>
                  <c:pt idx="9">
                    <c:v>3809.6281963862571</c:v>
                  </c:pt>
                  <c:pt idx="10">
                    <c:v>5242.3885029011626</c:v>
                  </c:pt>
                  <c:pt idx="11">
                    <c:v>3143.0943866187063</c:v>
                  </c:pt>
                  <c:pt idx="12">
                    <c:v>4341.784984737692</c:v>
                  </c:pt>
                  <c:pt idx="13">
                    <c:v>5237.8259056558345</c:v>
                  </c:pt>
                  <c:pt idx="14">
                    <c:v>1986.7369684830257</c:v>
                  </c:pt>
                  <c:pt idx="15">
                    <c:v>3837.7551421079688</c:v>
                  </c:pt>
                  <c:pt idx="16">
                    <c:v>6200.0184091355277</c:v>
                  </c:pt>
                  <c:pt idx="17">
                    <c:v>3471.8909723467677</c:v>
                  </c:pt>
                  <c:pt idx="18">
                    <c:v>3051.0380270602022</c:v>
                  </c:pt>
                  <c:pt idx="19">
                    <c:v>7134.3252309842155</c:v>
                  </c:pt>
                  <c:pt idx="20">
                    <c:v>2239.5352274329302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val>
            <c:numRef>
              <c:f>'rockfish harvests'!$K$200:$K$220</c:f>
              <c:numCache>
                <c:formatCode>_(* #,##0_);_(* \(#,##0\);_(* "-"??_);_(@_)</c:formatCode>
                <c:ptCount val="21"/>
                <c:pt idx="0">
                  <c:v>10785.556656147837</c:v>
                </c:pt>
                <c:pt idx="1">
                  <c:v>11096.479173461516</c:v>
                </c:pt>
                <c:pt idx="2">
                  <c:v>19409.626034526136</c:v>
                </c:pt>
                <c:pt idx="3">
                  <c:v>17369.053069045251</c:v>
                </c:pt>
                <c:pt idx="4">
                  <c:v>16126.514564669476</c:v>
                </c:pt>
                <c:pt idx="5">
                  <c:v>17586.698831164827</c:v>
                </c:pt>
                <c:pt idx="6">
                  <c:v>25099.50810136646</c:v>
                </c:pt>
                <c:pt idx="7">
                  <c:v>31442.327454565508</c:v>
                </c:pt>
                <c:pt idx="8">
                  <c:v>38863.01153445198</c:v>
                </c:pt>
                <c:pt idx="9">
                  <c:v>44269.608641073173</c:v>
                </c:pt>
                <c:pt idx="10">
                  <c:v>60918.9336607812</c:v>
                </c:pt>
                <c:pt idx="11">
                  <c:v>36524.183265325752</c:v>
                </c:pt>
                <c:pt idx="12">
                  <c:v>50453.51204097856</c:v>
                </c:pt>
                <c:pt idx="13">
                  <c:v>68480.968038392311</c:v>
                </c:pt>
                <c:pt idx="14">
                  <c:v>63827.587639698155</c:v>
                </c:pt>
                <c:pt idx="15">
                  <c:v>70364.987163814178</c:v>
                </c:pt>
                <c:pt idx="16">
                  <c:v>86708.052896462119</c:v>
                </c:pt>
                <c:pt idx="17">
                  <c:v>88259.545990311773</c:v>
                </c:pt>
                <c:pt idx="18">
                  <c:v>63347.772142219961</c:v>
                </c:pt>
                <c:pt idx="19">
                  <c:v>71940.082903438393</c:v>
                </c:pt>
                <c:pt idx="20">
                  <c:v>61699.047320720041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7D-46A8-98F4-9639A24C9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EWYKT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'rockfish harvests'!$B$2:$B$22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'rockfish harvests'!$D$222:$D$242</c:f>
              <c:numCache>
                <c:formatCode>_(* #,##0_);_(* \(#,##0\);_(* "-"??_);_(@_)</c:formatCode>
                <c:ptCount val="21"/>
                <c:pt idx="0">
                  <c:v>1305</c:v>
                </c:pt>
                <c:pt idx="1">
                  <c:v>663</c:v>
                </c:pt>
                <c:pt idx="2">
                  <c:v>1199</c:v>
                </c:pt>
                <c:pt idx="3">
                  <c:v>1043</c:v>
                </c:pt>
                <c:pt idx="4">
                  <c:v>893</c:v>
                </c:pt>
                <c:pt idx="5">
                  <c:v>1627</c:v>
                </c:pt>
                <c:pt idx="6">
                  <c:v>1501</c:v>
                </c:pt>
                <c:pt idx="7">
                  <c:v>1676</c:v>
                </c:pt>
                <c:pt idx="8">
                  <c:v>2529</c:v>
                </c:pt>
                <c:pt idx="9">
                  <c:v>2290</c:v>
                </c:pt>
                <c:pt idx="10">
                  <c:v>2857</c:v>
                </c:pt>
                <c:pt idx="11">
                  <c:v>2494</c:v>
                </c:pt>
                <c:pt idx="12">
                  <c:v>2435</c:v>
                </c:pt>
                <c:pt idx="13">
                  <c:v>2848</c:v>
                </c:pt>
                <c:pt idx="14">
                  <c:v>3241</c:v>
                </c:pt>
                <c:pt idx="15">
                  <c:v>3884</c:v>
                </c:pt>
                <c:pt idx="16">
                  <c:v>4695</c:v>
                </c:pt>
                <c:pt idx="17">
                  <c:v>5729</c:v>
                </c:pt>
                <c:pt idx="18">
                  <c:v>7499</c:v>
                </c:pt>
                <c:pt idx="19">
                  <c:v>6324</c:v>
                </c:pt>
                <c:pt idx="20">
                  <c:v>8659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9-4484-A775-C33FCBB708D2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harvests'!$N$222:$N$242</c:f>
                <c:numCache>
                  <c:formatCode>_(* #,##0_);_(* \(#,##0\);_(* "-"??_);_(@_)</c:formatCode>
                  <c:ptCount val="21"/>
                  <c:pt idx="0">
                    <c:v>322.60872756906338</c:v>
                  </c:pt>
                  <c:pt idx="1">
                    <c:v>163.90006619025979</c:v>
                  </c:pt>
                  <c:pt idx="2">
                    <c:v>296.40449375885595</c:v>
                  </c:pt>
                  <c:pt idx="3">
                    <c:v>257.83977230232421</c:v>
                  </c:pt>
                  <c:pt idx="4">
                    <c:v>220.7583093633514</c:v>
                  </c:pt>
                  <c:pt idx="5">
                    <c:v>402.21026801139163</c:v>
                  </c:pt>
                  <c:pt idx="6">
                    <c:v>371.06183914265449</c:v>
                  </c:pt>
                  <c:pt idx="7">
                    <c:v>414.32354590478946</c:v>
                  </c:pt>
                  <c:pt idx="8">
                    <c:v>625.19346515108134</c:v>
                  </c:pt>
                  <c:pt idx="9">
                    <c:v>566.11033420165143</c:v>
                  </c:pt>
                  <c:pt idx="10">
                    <c:v>706.27826411096862</c:v>
                  </c:pt>
                  <c:pt idx="11">
                    <c:v>616.54112379865444</c:v>
                  </c:pt>
                  <c:pt idx="12">
                    <c:v>601.9557483759919</c:v>
                  </c:pt>
                  <c:pt idx="13">
                    <c:v>1246.848710051574</c:v>
                  </c:pt>
                  <c:pt idx="14">
                    <c:v>430.75583407997971</c:v>
                  </c:pt>
                  <c:pt idx="15">
                    <c:v>578.15780132954842</c:v>
                  </c:pt>
                  <c:pt idx="16">
                    <c:v>948.18350591791136</c:v>
                  </c:pt>
                  <c:pt idx="17">
                    <c:v>2069.7014659136921</c:v>
                  </c:pt>
                  <c:pt idx="18">
                    <c:v>1415.859437828404</c:v>
                  </c:pt>
                  <c:pt idx="19">
                    <c:v>857.19803430068043</c:v>
                  </c:pt>
                  <c:pt idx="20">
                    <c:v>1389.9049947611211</c:v>
                  </c:pt>
                </c:numCache>
              </c:numRef>
            </c:plus>
            <c:minus>
              <c:numRef>
                <c:f>'rockfish harvests'!$N$222:$N$242</c:f>
                <c:numCache>
                  <c:formatCode>_(* #,##0_);_(* \(#,##0\);_(* "-"??_);_(@_)</c:formatCode>
                  <c:ptCount val="21"/>
                  <c:pt idx="0">
                    <c:v>322.60872756906338</c:v>
                  </c:pt>
                  <c:pt idx="1">
                    <c:v>163.90006619025979</c:v>
                  </c:pt>
                  <c:pt idx="2">
                    <c:v>296.40449375885595</c:v>
                  </c:pt>
                  <c:pt idx="3">
                    <c:v>257.83977230232421</c:v>
                  </c:pt>
                  <c:pt idx="4">
                    <c:v>220.7583093633514</c:v>
                  </c:pt>
                  <c:pt idx="5">
                    <c:v>402.21026801139163</c:v>
                  </c:pt>
                  <c:pt idx="6">
                    <c:v>371.06183914265449</c:v>
                  </c:pt>
                  <c:pt idx="7">
                    <c:v>414.32354590478946</c:v>
                  </c:pt>
                  <c:pt idx="8">
                    <c:v>625.19346515108134</c:v>
                  </c:pt>
                  <c:pt idx="9">
                    <c:v>566.11033420165143</c:v>
                  </c:pt>
                  <c:pt idx="10">
                    <c:v>706.27826411096862</c:v>
                  </c:pt>
                  <c:pt idx="11">
                    <c:v>616.54112379865444</c:v>
                  </c:pt>
                  <c:pt idx="12">
                    <c:v>601.9557483759919</c:v>
                  </c:pt>
                  <c:pt idx="13">
                    <c:v>1246.848710051574</c:v>
                  </c:pt>
                  <c:pt idx="14">
                    <c:v>430.75583407997971</c:v>
                  </c:pt>
                  <c:pt idx="15">
                    <c:v>578.15780132954842</c:v>
                  </c:pt>
                  <c:pt idx="16">
                    <c:v>948.18350591791136</c:v>
                  </c:pt>
                  <c:pt idx="17">
                    <c:v>2069.7014659136921</c:v>
                  </c:pt>
                  <c:pt idx="18">
                    <c:v>1415.859437828404</c:v>
                  </c:pt>
                  <c:pt idx="19">
                    <c:v>857.19803430068043</c:v>
                  </c:pt>
                  <c:pt idx="20">
                    <c:v>1389.9049947611211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'rockfish harvests'!$O$222:$O$242</c:f>
              <c:numCache>
                <c:formatCode>_(* #,##0_);_(* \(#,##0\);_(* "-"??_);_(@_)</c:formatCode>
                <c:ptCount val="21"/>
                <c:pt idx="0">
                  <c:v>340.03895326402039</c:v>
                </c:pt>
                <c:pt idx="1">
                  <c:v>172.7554222329851</c:v>
                </c:pt>
                <c:pt idx="2">
                  <c:v>312.41893100655966</c:v>
                </c:pt>
                <c:pt idx="3">
                  <c:v>271.77059636350441</c:v>
                </c:pt>
                <c:pt idx="4">
                  <c:v>232.6856592067204</c:v>
                </c:pt>
                <c:pt idx="5">
                  <c:v>423.94128502725016</c:v>
                </c:pt>
                <c:pt idx="6">
                  <c:v>391.10993781555135</c:v>
                </c:pt>
                <c:pt idx="7">
                  <c:v>436.70903116513273</c:v>
                </c:pt>
                <c:pt idx="8">
                  <c:v>658.97204046337765</c:v>
                </c:pt>
                <c:pt idx="9">
                  <c:v>596.69670726023514</c:v>
                </c:pt>
                <c:pt idx="10">
                  <c:v>744.43776971287843</c:v>
                </c:pt>
                <c:pt idx="11">
                  <c:v>649.85222179346101</c:v>
                </c:pt>
                <c:pt idx="12">
                  <c:v>634.4788131784594</c:v>
                </c:pt>
                <c:pt idx="13">
                  <c:v>1436.4366812227072</c:v>
                </c:pt>
                <c:pt idx="14">
                  <c:v>535.14427701186287</c:v>
                </c:pt>
                <c:pt idx="15">
                  <c:v>591.36648814078035</c:v>
                </c:pt>
                <c:pt idx="16">
                  <c:v>1023.1397849462364</c:v>
                </c:pt>
                <c:pt idx="17">
                  <c:v>2397.5678935972783</c:v>
                </c:pt>
                <c:pt idx="18">
                  <c:v>2107.8674308497375</c:v>
                </c:pt>
                <c:pt idx="19">
                  <c:v>1256.0488400488402</c:v>
                </c:pt>
                <c:pt idx="20">
                  <c:v>1971.3795063043872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9-4484-A775-C33FCBB708D2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harvests'!$N$222:$N$242</c:f>
                <c:numCache>
                  <c:formatCode>_(* #,##0_);_(* \(#,##0\);_(* "-"??_);_(@_)</c:formatCode>
                  <c:ptCount val="21"/>
                  <c:pt idx="0">
                    <c:v>322.60872756906338</c:v>
                  </c:pt>
                  <c:pt idx="1">
                    <c:v>163.90006619025979</c:v>
                  </c:pt>
                  <c:pt idx="2">
                    <c:v>296.40449375885595</c:v>
                  </c:pt>
                  <c:pt idx="3">
                    <c:v>257.83977230232421</c:v>
                  </c:pt>
                  <c:pt idx="4">
                    <c:v>220.7583093633514</c:v>
                  </c:pt>
                  <c:pt idx="5">
                    <c:v>402.21026801139163</c:v>
                  </c:pt>
                  <c:pt idx="6">
                    <c:v>371.06183914265449</c:v>
                  </c:pt>
                  <c:pt idx="7">
                    <c:v>414.32354590478946</c:v>
                  </c:pt>
                  <c:pt idx="8">
                    <c:v>625.19346515108134</c:v>
                  </c:pt>
                  <c:pt idx="9">
                    <c:v>566.11033420165143</c:v>
                  </c:pt>
                  <c:pt idx="10">
                    <c:v>706.27826411096862</c:v>
                  </c:pt>
                  <c:pt idx="11">
                    <c:v>616.54112379865444</c:v>
                  </c:pt>
                  <c:pt idx="12">
                    <c:v>601.9557483759919</c:v>
                  </c:pt>
                  <c:pt idx="13">
                    <c:v>1246.848710051574</c:v>
                  </c:pt>
                  <c:pt idx="14">
                    <c:v>430.75583407997971</c:v>
                  </c:pt>
                  <c:pt idx="15">
                    <c:v>578.15780132954842</c:v>
                  </c:pt>
                  <c:pt idx="16">
                    <c:v>948.18350591791136</c:v>
                  </c:pt>
                  <c:pt idx="17">
                    <c:v>2069.7014659136921</c:v>
                  </c:pt>
                  <c:pt idx="18">
                    <c:v>1415.859437828404</c:v>
                  </c:pt>
                  <c:pt idx="19">
                    <c:v>857.19803430068043</c:v>
                  </c:pt>
                  <c:pt idx="20">
                    <c:v>1389.9049947611211</c:v>
                  </c:pt>
                </c:numCache>
              </c:numRef>
            </c:plus>
            <c:minus>
              <c:numRef>
                <c:f>'rockfish harvests'!$N$222:$N$242</c:f>
                <c:numCache>
                  <c:formatCode>_(* #,##0_);_(* \(#,##0\);_(* "-"??_);_(@_)</c:formatCode>
                  <c:ptCount val="21"/>
                  <c:pt idx="0">
                    <c:v>322.60872756906338</c:v>
                  </c:pt>
                  <c:pt idx="1">
                    <c:v>163.90006619025979</c:v>
                  </c:pt>
                  <c:pt idx="2">
                    <c:v>296.40449375885595</c:v>
                  </c:pt>
                  <c:pt idx="3">
                    <c:v>257.83977230232421</c:v>
                  </c:pt>
                  <c:pt idx="4">
                    <c:v>220.7583093633514</c:v>
                  </c:pt>
                  <c:pt idx="5">
                    <c:v>402.21026801139163</c:v>
                  </c:pt>
                  <c:pt idx="6">
                    <c:v>371.06183914265449</c:v>
                  </c:pt>
                  <c:pt idx="7">
                    <c:v>414.32354590478946</c:v>
                  </c:pt>
                  <c:pt idx="8">
                    <c:v>625.19346515108134</c:v>
                  </c:pt>
                  <c:pt idx="9">
                    <c:v>566.11033420165143</c:v>
                  </c:pt>
                  <c:pt idx="10">
                    <c:v>706.27826411096862</c:v>
                  </c:pt>
                  <c:pt idx="11">
                    <c:v>616.54112379865444</c:v>
                  </c:pt>
                  <c:pt idx="12">
                    <c:v>601.9557483759919</c:v>
                  </c:pt>
                  <c:pt idx="13">
                    <c:v>1246.848710051574</c:v>
                  </c:pt>
                  <c:pt idx="14">
                    <c:v>430.75583407997971</c:v>
                  </c:pt>
                  <c:pt idx="15">
                    <c:v>578.15780132954842</c:v>
                  </c:pt>
                  <c:pt idx="16">
                    <c:v>948.18350591791136</c:v>
                  </c:pt>
                  <c:pt idx="17">
                    <c:v>2069.7014659136921</c:v>
                  </c:pt>
                  <c:pt idx="18">
                    <c:v>1415.859437828404</c:v>
                  </c:pt>
                  <c:pt idx="19">
                    <c:v>857.19803430068043</c:v>
                  </c:pt>
                  <c:pt idx="20">
                    <c:v>1389.9049947611211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val>
            <c:numRef>
              <c:f>'rockfish harvests'!$K$222:$K$242</c:f>
              <c:numCache>
                <c:formatCode>_(* #,##0_);_(* \(#,##0\);_(* "-"??_);_(@_)</c:formatCode>
                <c:ptCount val="21"/>
                <c:pt idx="0">
                  <c:v>1645.0389532640204</c:v>
                </c:pt>
                <c:pt idx="1">
                  <c:v>835.7554222329851</c:v>
                </c:pt>
                <c:pt idx="2">
                  <c:v>1511.4189310065597</c:v>
                </c:pt>
                <c:pt idx="3">
                  <c:v>1314.7705963635044</c:v>
                </c:pt>
                <c:pt idx="4">
                  <c:v>1125.6856592067204</c:v>
                </c:pt>
                <c:pt idx="5">
                  <c:v>2050.9412850272502</c:v>
                </c:pt>
                <c:pt idx="6">
                  <c:v>1892.1099378155513</c:v>
                </c:pt>
                <c:pt idx="7">
                  <c:v>2112.7090311651327</c:v>
                </c:pt>
                <c:pt idx="8">
                  <c:v>3187.9720404633777</c:v>
                </c:pt>
                <c:pt idx="9">
                  <c:v>2886.6967072602351</c:v>
                </c:pt>
                <c:pt idx="10">
                  <c:v>3601.4377697128784</c:v>
                </c:pt>
                <c:pt idx="11">
                  <c:v>3143.852221793461</c:v>
                </c:pt>
                <c:pt idx="12">
                  <c:v>3069.4788131784594</c:v>
                </c:pt>
                <c:pt idx="13">
                  <c:v>4284.4366812227072</c:v>
                </c:pt>
                <c:pt idx="14">
                  <c:v>3776.1442770118629</c:v>
                </c:pt>
                <c:pt idx="15">
                  <c:v>4475.3664881407803</c:v>
                </c:pt>
                <c:pt idx="16">
                  <c:v>5718.1397849462364</c:v>
                </c:pt>
                <c:pt idx="17">
                  <c:v>8126.5678935972783</c:v>
                </c:pt>
                <c:pt idx="18">
                  <c:v>9606.8674308497375</c:v>
                </c:pt>
                <c:pt idx="19">
                  <c:v>7580.0488400488402</c:v>
                </c:pt>
                <c:pt idx="20">
                  <c:v>10630.379506304387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59-4484-A775-C33FCBB70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NSEI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'rockfish harvests'!$B$2:$B$22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'rockfish harvests'!$D$244:$D$264</c:f>
              <c:numCache>
                <c:formatCode>_(* #,##0_);_(* \(#,##0\);_(* "-"??_);_(@_)</c:formatCode>
                <c:ptCount val="21"/>
                <c:pt idx="0">
                  <c:v>5285</c:v>
                </c:pt>
                <c:pt idx="1">
                  <c:v>6363</c:v>
                </c:pt>
                <c:pt idx="2">
                  <c:v>9746</c:v>
                </c:pt>
                <c:pt idx="3">
                  <c:v>7242</c:v>
                </c:pt>
                <c:pt idx="4">
                  <c:v>4958</c:v>
                </c:pt>
                <c:pt idx="5">
                  <c:v>6069</c:v>
                </c:pt>
                <c:pt idx="6">
                  <c:v>6052</c:v>
                </c:pt>
                <c:pt idx="7">
                  <c:v>7678</c:v>
                </c:pt>
                <c:pt idx="8">
                  <c:v>6437</c:v>
                </c:pt>
                <c:pt idx="9">
                  <c:v>7499</c:v>
                </c:pt>
                <c:pt idx="10">
                  <c:v>10923</c:v>
                </c:pt>
                <c:pt idx="11">
                  <c:v>9325</c:v>
                </c:pt>
                <c:pt idx="12">
                  <c:v>11942</c:v>
                </c:pt>
                <c:pt idx="13">
                  <c:v>13281</c:v>
                </c:pt>
                <c:pt idx="14">
                  <c:v>15243</c:v>
                </c:pt>
                <c:pt idx="15">
                  <c:v>14770</c:v>
                </c:pt>
                <c:pt idx="16">
                  <c:v>19857</c:v>
                </c:pt>
                <c:pt idx="17">
                  <c:v>22095</c:v>
                </c:pt>
                <c:pt idx="18">
                  <c:v>25877</c:v>
                </c:pt>
                <c:pt idx="19">
                  <c:v>24305</c:v>
                </c:pt>
                <c:pt idx="20">
                  <c:v>34673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5-41D9-8E94-5A6D909F2BBE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harvests'!$N$244:$N$264</c:f>
                <c:numCache>
                  <c:formatCode>_(* #,##0_);_(* \(#,##0\);_(* "-"??_);_(@_)</c:formatCode>
                  <c:ptCount val="21"/>
                  <c:pt idx="0">
                    <c:v>1732.8529109001979</c:v>
                  </c:pt>
                  <c:pt idx="1">
                    <c:v>2086.3090013354704</c:v>
                  </c:pt>
                  <c:pt idx="2">
                    <c:v>3195.5315931188893</c:v>
                  </c:pt>
                  <c:pt idx="3">
                    <c:v>2374.5167040187762</c:v>
                  </c:pt>
                  <c:pt idx="4">
                    <c:v>1625.6357109258622</c:v>
                  </c:pt>
                  <c:pt idx="5">
                    <c:v>1989.9118857622141</c:v>
                  </c:pt>
                  <c:pt idx="6">
                    <c:v>1984.3379028889306</c:v>
                  </c:pt>
                  <c:pt idx="7">
                    <c:v>2517.4729706512244</c:v>
                  </c:pt>
                  <c:pt idx="8">
                    <c:v>2110.5722209015275</c:v>
                  </c:pt>
                  <c:pt idx="9">
                    <c:v>2458.7822098090037</c:v>
                  </c:pt>
                  <c:pt idx="10">
                    <c:v>3581.4479367574004</c:v>
                  </c:pt>
                  <c:pt idx="11">
                    <c:v>3057.4935466687507</c:v>
                  </c:pt>
                  <c:pt idx="12">
                    <c:v>3915.5590278089244</c:v>
                  </c:pt>
                  <c:pt idx="13">
                    <c:v>3328.2823120072085</c:v>
                  </c:pt>
                  <c:pt idx="14">
                    <c:v>6534.94598288</c:v>
                  </c:pt>
                  <c:pt idx="15">
                    <c:v>3288.3571695421815</c:v>
                  </c:pt>
                  <c:pt idx="16">
                    <c:v>6050.2023310618406</c:v>
                  </c:pt>
                  <c:pt idx="17">
                    <c:v>4066.4283041859944</c:v>
                  </c:pt>
                  <c:pt idx="18">
                    <c:v>5096.9710971044397</c:v>
                  </c:pt>
                  <c:pt idx="19">
                    <c:v>7473.8420938857371</c:v>
                  </c:pt>
                  <c:pt idx="20">
                    <c:v>5611.8994573284481</c:v>
                  </c:pt>
                </c:numCache>
              </c:numRef>
            </c:plus>
            <c:minus>
              <c:numRef>
                <c:f>'rockfish harvests'!$N$244:$N$264</c:f>
                <c:numCache>
                  <c:formatCode>_(* #,##0_);_(* \(#,##0\);_(* "-"??_);_(@_)</c:formatCode>
                  <c:ptCount val="21"/>
                  <c:pt idx="0">
                    <c:v>1732.8529109001979</c:v>
                  </c:pt>
                  <c:pt idx="1">
                    <c:v>2086.3090013354704</c:v>
                  </c:pt>
                  <c:pt idx="2">
                    <c:v>3195.5315931188893</c:v>
                  </c:pt>
                  <c:pt idx="3">
                    <c:v>2374.5167040187762</c:v>
                  </c:pt>
                  <c:pt idx="4">
                    <c:v>1625.6357109258622</c:v>
                  </c:pt>
                  <c:pt idx="5">
                    <c:v>1989.9118857622141</c:v>
                  </c:pt>
                  <c:pt idx="6">
                    <c:v>1984.3379028889306</c:v>
                  </c:pt>
                  <c:pt idx="7">
                    <c:v>2517.4729706512244</c:v>
                  </c:pt>
                  <c:pt idx="8">
                    <c:v>2110.5722209015275</c:v>
                  </c:pt>
                  <c:pt idx="9">
                    <c:v>2458.7822098090037</c:v>
                  </c:pt>
                  <c:pt idx="10">
                    <c:v>3581.4479367574004</c:v>
                  </c:pt>
                  <c:pt idx="11">
                    <c:v>3057.4935466687507</c:v>
                  </c:pt>
                  <c:pt idx="12">
                    <c:v>3915.5590278089244</c:v>
                  </c:pt>
                  <c:pt idx="13">
                    <c:v>3328.2823120072085</c:v>
                  </c:pt>
                  <c:pt idx="14">
                    <c:v>6534.94598288</c:v>
                  </c:pt>
                  <c:pt idx="15">
                    <c:v>3288.3571695421815</c:v>
                  </c:pt>
                  <c:pt idx="16">
                    <c:v>6050.2023310618406</c:v>
                  </c:pt>
                  <c:pt idx="17">
                    <c:v>4066.4283041859944</c:v>
                  </c:pt>
                  <c:pt idx="18">
                    <c:v>5096.9710971044397</c:v>
                  </c:pt>
                  <c:pt idx="19">
                    <c:v>7473.8420938857371</c:v>
                  </c:pt>
                  <c:pt idx="20">
                    <c:v>5611.8994573284481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'rockfish harvests'!$O$244:$O$264</c:f>
              <c:numCache>
                <c:formatCode>_(* #,##0_);_(* \(#,##0\);_(* "-"??_);_(@_)</c:formatCode>
                <c:ptCount val="21"/>
                <c:pt idx="0">
                  <c:v>3144.4015142904627</c:v>
                </c:pt>
                <c:pt idx="1">
                  <c:v>3785.7761278013659</c:v>
                </c:pt>
                <c:pt idx="2">
                  <c:v>5798.550077251628</c:v>
                </c:pt>
                <c:pt idx="3">
                  <c:v>4308.7522736975479</c:v>
                </c:pt>
                <c:pt idx="4">
                  <c:v>2949.8472484109971</c:v>
                </c:pt>
                <c:pt idx="5">
                  <c:v>3610.8557786620295</c:v>
                </c:pt>
                <c:pt idx="6">
                  <c:v>3600.7413367049921</c:v>
                </c:pt>
                <c:pt idx="7">
                  <c:v>4568.1579615368355</c:v>
                </c:pt>
                <c:pt idx="8">
                  <c:v>3829.8036986731713</c:v>
                </c:pt>
                <c:pt idx="9">
                  <c:v>4461.6588374009807</c:v>
                </c:pt>
                <c:pt idx="10">
                  <c:v>6498.8264409829208</c:v>
                </c:pt>
                <c:pt idx="11">
                  <c:v>5548.0688970214906</c:v>
                </c:pt>
                <c:pt idx="12">
                  <c:v>7105.0979912311668</c:v>
                </c:pt>
                <c:pt idx="13">
                  <c:v>7853.144125958821</c:v>
                </c:pt>
                <c:pt idx="14">
                  <c:v>15088.837840909095</c:v>
                </c:pt>
                <c:pt idx="15">
                  <c:v>8172.238805970148</c:v>
                </c:pt>
                <c:pt idx="16">
                  <c:v>12419.119924151324</c:v>
                </c:pt>
                <c:pt idx="17">
                  <c:v>9668.8857001484394</c:v>
                </c:pt>
                <c:pt idx="18">
                  <c:v>14189.291818701371</c:v>
                </c:pt>
                <c:pt idx="19">
                  <c:v>16806.228360636691</c:v>
                </c:pt>
                <c:pt idx="20">
                  <c:v>15349.26901059274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65-41D9-8E94-5A6D909F2BBE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harvests'!$N$244:$N$264</c:f>
                <c:numCache>
                  <c:formatCode>_(* #,##0_);_(* \(#,##0\);_(* "-"??_);_(@_)</c:formatCode>
                  <c:ptCount val="21"/>
                  <c:pt idx="0">
                    <c:v>1732.8529109001979</c:v>
                  </c:pt>
                  <c:pt idx="1">
                    <c:v>2086.3090013354704</c:v>
                  </c:pt>
                  <c:pt idx="2">
                    <c:v>3195.5315931188893</c:v>
                  </c:pt>
                  <c:pt idx="3">
                    <c:v>2374.5167040187762</c:v>
                  </c:pt>
                  <c:pt idx="4">
                    <c:v>1625.6357109258622</c:v>
                  </c:pt>
                  <c:pt idx="5">
                    <c:v>1989.9118857622141</c:v>
                  </c:pt>
                  <c:pt idx="6">
                    <c:v>1984.3379028889306</c:v>
                  </c:pt>
                  <c:pt idx="7">
                    <c:v>2517.4729706512244</c:v>
                  </c:pt>
                  <c:pt idx="8">
                    <c:v>2110.5722209015275</c:v>
                  </c:pt>
                  <c:pt idx="9">
                    <c:v>2458.7822098090037</c:v>
                  </c:pt>
                  <c:pt idx="10">
                    <c:v>3581.4479367574004</c:v>
                  </c:pt>
                  <c:pt idx="11">
                    <c:v>3057.4935466687507</c:v>
                  </c:pt>
                  <c:pt idx="12">
                    <c:v>3915.5590278089244</c:v>
                  </c:pt>
                  <c:pt idx="13">
                    <c:v>3328.2823120072085</c:v>
                  </c:pt>
                  <c:pt idx="14">
                    <c:v>6534.94598288</c:v>
                  </c:pt>
                  <c:pt idx="15">
                    <c:v>3288.3571695421815</c:v>
                  </c:pt>
                  <c:pt idx="16">
                    <c:v>6050.2023310618406</c:v>
                  </c:pt>
                  <c:pt idx="17">
                    <c:v>4066.4283041859944</c:v>
                  </c:pt>
                  <c:pt idx="18">
                    <c:v>5096.9710971044397</c:v>
                  </c:pt>
                  <c:pt idx="19">
                    <c:v>7473.8420938857371</c:v>
                  </c:pt>
                  <c:pt idx="20">
                    <c:v>5611.8994573284481</c:v>
                  </c:pt>
                </c:numCache>
              </c:numRef>
            </c:plus>
            <c:minus>
              <c:numRef>
                <c:f>'rockfish harvests'!$N$244:$N$264</c:f>
                <c:numCache>
                  <c:formatCode>_(* #,##0_);_(* \(#,##0\);_(* "-"??_);_(@_)</c:formatCode>
                  <c:ptCount val="21"/>
                  <c:pt idx="0">
                    <c:v>1732.8529109001979</c:v>
                  </c:pt>
                  <c:pt idx="1">
                    <c:v>2086.3090013354704</c:v>
                  </c:pt>
                  <c:pt idx="2">
                    <c:v>3195.5315931188893</c:v>
                  </c:pt>
                  <c:pt idx="3">
                    <c:v>2374.5167040187762</c:v>
                  </c:pt>
                  <c:pt idx="4">
                    <c:v>1625.6357109258622</c:v>
                  </c:pt>
                  <c:pt idx="5">
                    <c:v>1989.9118857622141</c:v>
                  </c:pt>
                  <c:pt idx="6">
                    <c:v>1984.3379028889306</c:v>
                  </c:pt>
                  <c:pt idx="7">
                    <c:v>2517.4729706512244</c:v>
                  </c:pt>
                  <c:pt idx="8">
                    <c:v>2110.5722209015275</c:v>
                  </c:pt>
                  <c:pt idx="9">
                    <c:v>2458.7822098090037</c:v>
                  </c:pt>
                  <c:pt idx="10">
                    <c:v>3581.4479367574004</c:v>
                  </c:pt>
                  <c:pt idx="11">
                    <c:v>3057.4935466687507</c:v>
                  </c:pt>
                  <c:pt idx="12">
                    <c:v>3915.5590278089244</c:v>
                  </c:pt>
                  <c:pt idx="13">
                    <c:v>3328.2823120072085</c:v>
                  </c:pt>
                  <c:pt idx="14">
                    <c:v>6534.94598288</c:v>
                  </c:pt>
                  <c:pt idx="15">
                    <c:v>3288.3571695421815</c:v>
                  </c:pt>
                  <c:pt idx="16">
                    <c:v>6050.2023310618406</c:v>
                  </c:pt>
                  <c:pt idx="17">
                    <c:v>4066.4283041859944</c:v>
                  </c:pt>
                  <c:pt idx="18">
                    <c:v>5096.9710971044397</c:v>
                  </c:pt>
                  <c:pt idx="19">
                    <c:v>7473.8420938857371</c:v>
                  </c:pt>
                  <c:pt idx="20">
                    <c:v>5611.8994573284481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val>
            <c:numRef>
              <c:f>'rockfish harvests'!$K$244:$K$264</c:f>
              <c:numCache>
                <c:formatCode>_(* #,##0_);_(* \(#,##0\);_(* "-"??_);_(@_)</c:formatCode>
                <c:ptCount val="21"/>
                <c:pt idx="0">
                  <c:v>8429.4015142904627</c:v>
                </c:pt>
                <c:pt idx="1">
                  <c:v>10148.776127801366</c:v>
                </c:pt>
                <c:pt idx="2">
                  <c:v>15544.550077251628</c:v>
                </c:pt>
                <c:pt idx="3">
                  <c:v>11550.752273697548</c:v>
                </c:pt>
                <c:pt idx="4">
                  <c:v>7907.8472484109971</c:v>
                </c:pt>
                <c:pt idx="5">
                  <c:v>9679.8557786620295</c:v>
                </c:pt>
                <c:pt idx="6">
                  <c:v>9652.7413367049921</c:v>
                </c:pt>
                <c:pt idx="7">
                  <c:v>12246.157961536836</c:v>
                </c:pt>
                <c:pt idx="8">
                  <c:v>10266.803698673171</c:v>
                </c:pt>
                <c:pt idx="9">
                  <c:v>11960.658837400981</c:v>
                </c:pt>
                <c:pt idx="10">
                  <c:v>17421.826440982921</c:v>
                </c:pt>
                <c:pt idx="11">
                  <c:v>14873.068897021491</c:v>
                </c:pt>
                <c:pt idx="12">
                  <c:v>19047.097991231167</c:v>
                </c:pt>
                <c:pt idx="13">
                  <c:v>21134.144125958821</c:v>
                </c:pt>
                <c:pt idx="14">
                  <c:v>30331.837840909095</c:v>
                </c:pt>
                <c:pt idx="15">
                  <c:v>22942.238805970148</c:v>
                </c:pt>
                <c:pt idx="16">
                  <c:v>32276.119924151324</c:v>
                </c:pt>
                <c:pt idx="17">
                  <c:v>31763.885700148439</c:v>
                </c:pt>
                <c:pt idx="18">
                  <c:v>40066.291818701371</c:v>
                </c:pt>
                <c:pt idx="19">
                  <c:v>41111.228360636691</c:v>
                </c:pt>
                <c:pt idx="20">
                  <c:v>50022.26901059274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65-41D9-8E94-5A6D909F2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'rockfish harvests'!$B$2:$B$22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'rockfish harvests'!$D$266:$D$286</c:f>
              <c:numCache>
                <c:formatCode>_(* #,##0_);_(* \(#,##0\);_(* "-"??_);_(@_)</c:formatCode>
                <c:ptCount val="21"/>
                <c:pt idx="0">
                  <c:v>1123</c:v>
                </c:pt>
                <c:pt idx="1">
                  <c:v>1071</c:v>
                </c:pt>
                <c:pt idx="2">
                  <c:v>2883</c:v>
                </c:pt>
                <c:pt idx="3">
                  <c:v>2839</c:v>
                </c:pt>
                <c:pt idx="4">
                  <c:v>2029</c:v>
                </c:pt>
                <c:pt idx="5">
                  <c:v>3083</c:v>
                </c:pt>
                <c:pt idx="6">
                  <c:v>2923</c:v>
                </c:pt>
                <c:pt idx="7">
                  <c:v>2796</c:v>
                </c:pt>
                <c:pt idx="8">
                  <c:v>3058</c:v>
                </c:pt>
                <c:pt idx="9">
                  <c:v>4266</c:v>
                </c:pt>
                <c:pt idx="10">
                  <c:v>5010</c:v>
                </c:pt>
                <c:pt idx="11">
                  <c:v>2818</c:v>
                </c:pt>
                <c:pt idx="12">
                  <c:v>4613</c:v>
                </c:pt>
                <c:pt idx="13">
                  <c:v>8950</c:v>
                </c:pt>
                <c:pt idx="14">
                  <c:v>8600</c:v>
                </c:pt>
                <c:pt idx="15">
                  <c:v>6970</c:v>
                </c:pt>
                <c:pt idx="16">
                  <c:v>8688</c:v>
                </c:pt>
                <c:pt idx="17">
                  <c:v>9156</c:v>
                </c:pt>
                <c:pt idx="18">
                  <c:v>5839</c:v>
                </c:pt>
                <c:pt idx="19">
                  <c:v>9211</c:v>
                </c:pt>
                <c:pt idx="20">
                  <c:v>11024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0-45F1-89FB-206B60EA8E97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harvests'!$N$266:$N$286</c:f>
                <c:numCache>
                  <c:formatCode>_(* #,##0_);_(* \(#,##0\);_(* "-"??_);_(@_)</c:formatCode>
                  <c:ptCount val="21"/>
                  <c:pt idx="0">
                    <c:v>598.87652555735008</c:v>
                  </c:pt>
                  <c:pt idx="1">
                    <c:v>571.14582268203208</c:v>
                  </c:pt>
                  <c:pt idx="2">
                    <c:v>1537.4541613373467</c:v>
                  </c:pt>
                  <c:pt idx="3">
                    <c:v>1513.9897204428469</c:v>
                  </c:pt>
                  <c:pt idx="4">
                    <c:v>1082.0306948850073</c:v>
                  </c:pt>
                  <c:pt idx="5">
                    <c:v>1644.1107108578008</c:v>
                  </c:pt>
                  <c:pt idx="6">
                    <c:v>1558.7854712414376</c:v>
                  </c:pt>
                  <c:pt idx="7">
                    <c:v>1491.0585622959491</c:v>
                  </c:pt>
                  <c:pt idx="8">
                    <c:v>1630.778642167744</c:v>
                  </c:pt>
                  <c:pt idx="9">
                    <c:v>2274.984201271287</c:v>
                  </c:pt>
                  <c:pt idx="10">
                    <c:v>2671.7465654873768</c:v>
                  </c:pt>
                  <c:pt idx="11">
                    <c:v>1502.7907827431989</c:v>
                  </c:pt>
                  <c:pt idx="12">
                    <c:v>2460.0333146892749</c:v>
                  </c:pt>
                  <c:pt idx="13">
                    <c:v>1682.463944691056</c:v>
                  </c:pt>
                  <c:pt idx="14">
                    <c:v>3052.5647373851134</c:v>
                  </c:pt>
                  <c:pt idx="15">
                    <c:v>2760.7155986775479</c:v>
                  </c:pt>
                  <c:pt idx="16">
                    <c:v>6100.3268973181011</c:v>
                  </c:pt>
                  <c:pt idx="17">
                    <c:v>3774.6712252772454</c:v>
                  </c:pt>
                  <c:pt idx="18">
                    <c:v>1247.4998680061965</c:v>
                  </c:pt>
                  <c:pt idx="19">
                    <c:v>4232.1958562053551</c:v>
                  </c:pt>
                  <c:pt idx="20">
                    <c:v>5339.7496022165105</c:v>
                  </c:pt>
                </c:numCache>
              </c:numRef>
            </c:plus>
            <c:minus>
              <c:numRef>
                <c:f>'rockfish harvests'!$N$266:$N$286</c:f>
                <c:numCache>
                  <c:formatCode>_(* #,##0_);_(* \(#,##0\);_(* "-"??_);_(@_)</c:formatCode>
                  <c:ptCount val="21"/>
                  <c:pt idx="0">
                    <c:v>598.87652555735008</c:v>
                  </c:pt>
                  <c:pt idx="1">
                    <c:v>571.14582268203208</c:v>
                  </c:pt>
                  <c:pt idx="2">
                    <c:v>1537.4541613373467</c:v>
                  </c:pt>
                  <c:pt idx="3">
                    <c:v>1513.9897204428469</c:v>
                  </c:pt>
                  <c:pt idx="4">
                    <c:v>1082.0306948850073</c:v>
                  </c:pt>
                  <c:pt idx="5">
                    <c:v>1644.1107108578008</c:v>
                  </c:pt>
                  <c:pt idx="6">
                    <c:v>1558.7854712414376</c:v>
                  </c:pt>
                  <c:pt idx="7">
                    <c:v>1491.0585622959491</c:v>
                  </c:pt>
                  <c:pt idx="8">
                    <c:v>1630.778642167744</c:v>
                  </c:pt>
                  <c:pt idx="9">
                    <c:v>2274.984201271287</c:v>
                  </c:pt>
                  <c:pt idx="10">
                    <c:v>2671.7465654873768</c:v>
                  </c:pt>
                  <c:pt idx="11">
                    <c:v>1502.7907827431989</c:v>
                  </c:pt>
                  <c:pt idx="12">
                    <c:v>2460.0333146892749</c:v>
                  </c:pt>
                  <c:pt idx="13">
                    <c:v>1682.463944691056</c:v>
                  </c:pt>
                  <c:pt idx="14">
                    <c:v>3052.5647373851134</c:v>
                  </c:pt>
                  <c:pt idx="15">
                    <c:v>2760.7155986775479</c:v>
                  </c:pt>
                  <c:pt idx="16">
                    <c:v>6100.3268973181011</c:v>
                  </c:pt>
                  <c:pt idx="17">
                    <c:v>3774.6712252772454</c:v>
                  </c:pt>
                  <c:pt idx="18">
                    <c:v>1247.4998680061965</c:v>
                  </c:pt>
                  <c:pt idx="19">
                    <c:v>4232.1958562053551</c:v>
                  </c:pt>
                  <c:pt idx="20">
                    <c:v>5339.7496022165105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'rockfish harvests'!$O$266:$O$286</c:f>
              <c:numCache>
                <c:formatCode>_(* #,##0_);_(* \(#,##0\);_(* "-"??_);_(@_)</c:formatCode>
                <c:ptCount val="21"/>
                <c:pt idx="0">
                  <c:v>595.65533897155365</c:v>
                </c:pt>
                <c:pt idx="1">
                  <c:v>568.07379166387705</c:v>
                </c:pt>
                <c:pt idx="2">
                  <c:v>1529.1846324621447</c:v>
                </c:pt>
                <c:pt idx="3">
                  <c:v>1505.8464001248803</c:v>
                </c:pt>
                <c:pt idx="4">
                  <c:v>1076.2107593706878</c:v>
                </c:pt>
                <c:pt idx="5">
                  <c:v>1635.26750672244</c:v>
                </c:pt>
                <c:pt idx="6">
                  <c:v>1550.4012073142039</c:v>
                </c:pt>
                <c:pt idx="7">
                  <c:v>1483.0385821589171</c:v>
                </c:pt>
                <c:pt idx="8">
                  <c:v>1622.0071474399028</c:v>
                </c:pt>
                <c:pt idx="9">
                  <c:v>2262.7477079720811</c:v>
                </c:pt>
                <c:pt idx="10">
                  <c:v>2657.3760002203771</c:v>
                </c:pt>
                <c:pt idx="11">
                  <c:v>1494.7076983275492</c:v>
                </c:pt>
                <c:pt idx="12">
                  <c:v>2446.8014948136924</c:v>
                </c:pt>
                <c:pt idx="13">
                  <c:v>2109.8638720829731</c:v>
                </c:pt>
                <c:pt idx="14">
                  <c:v>4056.1403508771928</c:v>
                </c:pt>
                <c:pt idx="15">
                  <c:v>3563.4638032559742</c:v>
                </c:pt>
                <c:pt idx="16">
                  <c:v>9722.2508839872025</c:v>
                </c:pt>
                <c:pt idx="17">
                  <c:v>4529.4803554223308</c:v>
                </c:pt>
                <c:pt idx="18">
                  <c:v>1660.6278507924235</c:v>
                </c:pt>
                <c:pt idx="19">
                  <c:v>6867.0171471927151</c:v>
                </c:pt>
                <c:pt idx="20">
                  <c:v>7836.8836407058479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40-45F1-89FB-206B60EA8E97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harvests'!$N$266:$N$286</c:f>
                <c:numCache>
                  <c:formatCode>_(* #,##0_);_(* \(#,##0\);_(* "-"??_);_(@_)</c:formatCode>
                  <c:ptCount val="21"/>
                  <c:pt idx="0">
                    <c:v>598.87652555735008</c:v>
                  </c:pt>
                  <c:pt idx="1">
                    <c:v>571.14582268203208</c:v>
                  </c:pt>
                  <c:pt idx="2">
                    <c:v>1537.4541613373467</c:v>
                  </c:pt>
                  <c:pt idx="3">
                    <c:v>1513.9897204428469</c:v>
                  </c:pt>
                  <c:pt idx="4">
                    <c:v>1082.0306948850073</c:v>
                  </c:pt>
                  <c:pt idx="5">
                    <c:v>1644.1107108578008</c:v>
                  </c:pt>
                  <c:pt idx="6">
                    <c:v>1558.7854712414376</c:v>
                  </c:pt>
                  <c:pt idx="7">
                    <c:v>1491.0585622959491</c:v>
                  </c:pt>
                  <c:pt idx="8">
                    <c:v>1630.778642167744</c:v>
                  </c:pt>
                  <c:pt idx="9">
                    <c:v>2274.984201271287</c:v>
                  </c:pt>
                  <c:pt idx="10">
                    <c:v>2671.7465654873768</c:v>
                  </c:pt>
                  <c:pt idx="11">
                    <c:v>1502.7907827431989</c:v>
                  </c:pt>
                  <c:pt idx="12">
                    <c:v>2460.0333146892749</c:v>
                  </c:pt>
                  <c:pt idx="13">
                    <c:v>1682.463944691056</c:v>
                  </c:pt>
                  <c:pt idx="14">
                    <c:v>3052.5647373851134</c:v>
                  </c:pt>
                  <c:pt idx="15">
                    <c:v>2760.7155986775479</c:v>
                  </c:pt>
                  <c:pt idx="16">
                    <c:v>6100.3268973181011</c:v>
                  </c:pt>
                  <c:pt idx="17">
                    <c:v>3774.6712252772454</c:v>
                  </c:pt>
                  <c:pt idx="18">
                    <c:v>1247.4998680061965</c:v>
                  </c:pt>
                  <c:pt idx="19">
                    <c:v>4232.1958562053551</c:v>
                  </c:pt>
                  <c:pt idx="20">
                    <c:v>5339.7496022165105</c:v>
                  </c:pt>
                </c:numCache>
              </c:numRef>
            </c:plus>
            <c:minus>
              <c:numRef>
                <c:f>'rockfish harvests'!$N$266:$N$286</c:f>
                <c:numCache>
                  <c:formatCode>_(* #,##0_);_(* \(#,##0\);_(* "-"??_);_(@_)</c:formatCode>
                  <c:ptCount val="21"/>
                  <c:pt idx="0">
                    <c:v>598.87652555735008</c:v>
                  </c:pt>
                  <c:pt idx="1">
                    <c:v>571.14582268203208</c:v>
                  </c:pt>
                  <c:pt idx="2">
                    <c:v>1537.4541613373467</c:v>
                  </c:pt>
                  <c:pt idx="3">
                    <c:v>1513.9897204428469</c:v>
                  </c:pt>
                  <c:pt idx="4">
                    <c:v>1082.0306948850073</c:v>
                  </c:pt>
                  <c:pt idx="5">
                    <c:v>1644.1107108578008</c:v>
                  </c:pt>
                  <c:pt idx="6">
                    <c:v>1558.7854712414376</c:v>
                  </c:pt>
                  <c:pt idx="7">
                    <c:v>1491.0585622959491</c:v>
                  </c:pt>
                  <c:pt idx="8">
                    <c:v>1630.778642167744</c:v>
                  </c:pt>
                  <c:pt idx="9">
                    <c:v>2274.984201271287</c:v>
                  </c:pt>
                  <c:pt idx="10">
                    <c:v>2671.7465654873768</c:v>
                  </c:pt>
                  <c:pt idx="11">
                    <c:v>1502.7907827431989</c:v>
                  </c:pt>
                  <c:pt idx="12">
                    <c:v>2460.0333146892749</c:v>
                  </c:pt>
                  <c:pt idx="13">
                    <c:v>1682.463944691056</c:v>
                  </c:pt>
                  <c:pt idx="14">
                    <c:v>3052.5647373851134</c:v>
                  </c:pt>
                  <c:pt idx="15">
                    <c:v>2760.7155986775479</c:v>
                  </c:pt>
                  <c:pt idx="16">
                    <c:v>6100.3268973181011</c:v>
                  </c:pt>
                  <c:pt idx="17">
                    <c:v>3774.6712252772454</c:v>
                  </c:pt>
                  <c:pt idx="18">
                    <c:v>1247.4998680061965</c:v>
                  </c:pt>
                  <c:pt idx="19">
                    <c:v>4232.1958562053551</c:v>
                  </c:pt>
                  <c:pt idx="20">
                    <c:v>5339.7496022165105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val>
            <c:numRef>
              <c:f>'rockfish harvests'!$K$266:$K$286</c:f>
              <c:numCache>
                <c:formatCode>_(* #,##0_);_(* \(#,##0\);_(* "-"??_);_(@_)</c:formatCode>
                <c:ptCount val="21"/>
                <c:pt idx="0">
                  <c:v>1718.6553389715536</c:v>
                </c:pt>
                <c:pt idx="1">
                  <c:v>1639.073791663877</c:v>
                </c:pt>
                <c:pt idx="2">
                  <c:v>4412.1846324621447</c:v>
                </c:pt>
                <c:pt idx="3">
                  <c:v>4344.8464001248803</c:v>
                </c:pt>
                <c:pt idx="4">
                  <c:v>3105.2107593706878</c:v>
                </c:pt>
                <c:pt idx="5">
                  <c:v>4718.26750672244</c:v>
                </c:pt>
                <c:pt idx="6">
                  <c:v>4473.4012073142039</c:v>
                </c:pt>
                <c:pt idx="7">
                  <c:v>4279.0385821589171</c:v>
                </c:pt>
                <c:pt idx="8">
                  <c:v>4680.0071474399028</c:v>
                </c:pt>
                <c:pt idx="9">
                  <c:v>6528.7477079720811</c:v>
                </c:pt>
                <c:pt idx="10">
                  <c:v>7667.3760002203771</c:v>
                </c:pt>
                <c:pt idx="11">
                  <c:v>4312.7076983275492</c:v>
                </c:pt>
                <c:pt idx="12">
                  <c:v>7059.8014948136924</c:v>
                </c:pt>
                <c:pt idx="13">
                  <c:v>11059.863872082973</c:v>
                </c:pt>
                <c:pt idx="14">
                  <c:v>12656.140350877193</c:v>
                </c:pt>
                <c:pt idx="15">
                  <c:v>10533.463803255974</c:v>
                </c:pt>
                <c:pt idx="16">
                  <c:v>18410.250883987203</c:v>
                </c:pt>
                <c:pt idx="17">
                  <c:v>13685.480355422331</c:v>
                </c:pt>
                <c:pt idx="18">
                  <c:v>7499.6278507924235</c:v>
                </c:pt>
                <c:pt idx="19">
                  <c:v>16078.017147192715</c:v>
                </c:pt>
                <c:pt idx="20">
                  <c:v>18860.883640705848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40-45F1-89FB-206B60EA8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SSEI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'rockfish harvests'!$B$2:$B$22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'rockfish harvests'!$D$288:$D$308</c:f>
              <c:numCache>
                <c:formatCode>_(* #,##0_);_(* \(#,##0\);_(* "-"??_);_(@_)</c:formatCode>
                <c:ptCount val="21"/>
                <c:pt idx="0">
                  <c:v>6261</c:v>
                </c:pt>
                <c:pt idx="1">
                  <c:v>7370</c:v>
                </c:pt>
                <c:pt idx="2">
                  <c:v>11989</c:v>
                </c:pt>
                <c:pt idx="3">
                  <c:v>9348</c:v>
                </c:pt>
                <c:pt idx="4">
                  <c:v>8033</c:v>
                </c:pt>
                <c:pt idx="5">
                  <c:v>11263</c:v>
                </c:pt>
                <c:pt idx="6">
                  <c:v>13195</c:v>
                </c:pt>
                <c:pt idx="7">
                  <c:v>15329</c:v>
                </c:pt>
                <c:pt idx="8">
                  <c:v>17714</c:v>
                </c:pt>
                <c:pt idx="9">
                  <c:v>20368</c:v>
                </c:pt>
                <c:pt idx="10">
                  <c:v>18756</c:v>
                </c:pt>
                <c:pt idx="11">
                  <c:v>14837</c:v>
                </c:pt>
                <c:pt idx="12">
                  <c:v>20015</c:v>
                </c:pt>
                <c:pt idx="13">
                  <c:v>17328</c:v>
                </c:pt>
                <c:pt idx="14">
                  <c:v>20908</c:v>
                </c:pt>
                <c:pt idx="15">
                  <c:v>24779</c:v>
                </c:pt>
                <c:pt idx="16">
                  <c:v>25686</c:v>
                </c:pt>
                <c:pt idx="17">
                  <c:v>29160</c:v>
                </c:pt>
                <c:pt idx="18">
                  <c:v>32540</c:v>
                </c:pt>
                <c:pt idx="19">
                  <c:v>30249</c:v>
                </c:pt>
                <c:pt idx="20">
                  <c:v>42049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A-4611-936D-FEB6AF711679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harvests'!$N$288:$N$308</c:f>
                <c:numCache>
                  <c:formatCode>_(* #,##0_);_(* \(#,##0\);_(* "-"??_);_(@_)</c:formatCode>
                  <c:ptCount val="21"/>
                  <c:pt idx="0">
                    <c:v>3116.5124548847989</c:v>
                  </c:pt>
                  <c:pt idx="1">
                    <c:v>3668.5348654369855</c:v>
                  </c:pt>
                  <c:pt idx="2">
                    <c:v>5967.715671875716</c:v>
                  </c:pt>
                  <c:pt idx="3">
                    <c:v>4653.1158646003996</c:v>
                  </c:pt>
                  <c:pt idx="4">
                    <c:v>3998.5536735488881</c:v>
                  </c:pt>
                  <c:pt idx="5">
                    <c:v>5606.3376105043108</c:v>
                  </c:pt>
                  <c:pt idx="6">
                    <c:v>6568.021377129041</c:v>
                  </c:pt>
                  <c:pt idx="7">
                    <c:v>7630.2538605540785</c:v>
                  </c:pt>
                  <c:pt idx="8">
                    <c:v>8817.4255910923694</c:v>
                  </c:pt>
                  <c:pt idx="9">
                    <c:v>10138.496355389487</c:v>
                  </c:pt>
                  <c:pt idx="10">
                    <c:v>9336.0976846860376</c:v>
                  </c:pt>
                  <c:pt idx="11">
                    <c:v>7385.3530255751093</c:v>
                  </c:pt>
                  <c:pt idx="12">
                    <c:v>9962.7849839513256</c:v>
                  </c:pt>
                  <c:pt idx="13">
                    <c:v>9342.8435961357463</c:v>
                  </c:pt>
                  <c:pt idx="14">
                    <c:v>9417.5935873893559</c:v>
                  </c:pt>
                  <c:pt idx="15">
                    <c:v>12017.85074308505</c:v>
                  </c:pt>
                  <c:pt idx="16">
                    <c:v>8669.7773901470664</c:v>
                  </c:pt>
                  <c:pt idx="17">
                    <c:v>8419.2716434506274</c:v>
                  </c:pt>
                  <c:pt idx="18">
                    <c:v>9586.5951226620218</c:v>
                  </c:pt>
                  <c:pt idx="19">
                    <c:v>9028.9570326963403</c:v>
                  </c:pt>
                  <c:pt idx="20">
                    <c:v>8438.8768350472583</c:v>
                  </c:pt>
                </c:numCache>
              </c:numRef>
            </c:plus>
            <c:minus>
              <c:numRef>
                <c:f>'rockfish harvests'!$N$288:$N$308</c:f>
                <c:numCache>
                  <c:formatCode>_(* #,##0_);_(* \(#,##0\);_(* "-"??_);_(@_)</c:formatCode>
                  <c:ptCount val="21"/>
                  <c:pt idx="0">
                    <c:v>3116.5124548847989</c:v>
                  </c:pt>
                  <c:pt idx="1">
                    <c:v>3668.5348654369855</c:v>
                  </c:pt>
                  <c:pt idx="2">
                    <c:v>5967.715671875716</c:v>
                  </c:pt>
                  <c:pt idx="3">
                    <c:v>4653.1158646003996</c:v>
                  </c:pt>
                  <c:pt idx="4">
                    <c:v>3998.5536735488881</c:v>
                  </c:pt>
                  <c:pt idx="5">
                    <c:v>5606.3376105043108</c:v>
                  </c:pt>
                  <c:pt idx="6">
                    <c:v>6568.021377129041</c:v>
                  </c:pt>
                  <c:pt idx="7">
                    <c:v>7630.2538605540785</c:v>
                  </c:pt>
                  <c:pt idx="8">
                    <c:v>8817.4255910923694</c:v>
                  </c:pt>
                  <c:pt idx="9">
                    <c:v>10138.496355389487</c:v>
                  </c:pt>
                  <c:pt idx="10">
                    <c:v>9336.0976846860376</c:v>
                  </c:pt>
                  <c:pt idx="11">
                    <c:v>7385.3530255751093</c:v>
                  </c:pt>
                  <c:pt idx="12">
                    <c:v>9962.7849839513256</c:v>
                  </c:pt>
                  <c:pt idx="13">
                    <c:v>9342.8435961357463</c:v>
                  </c:pt>
                  <c:pt idx="14">
                    <c:v>9417.5935873893559</c:v>
                  </c:pt>
                  <c:pt idx="15">
                    <c:v>12017.85074308505</c:v>
                  </c:pt>
                  <c:pt idx="16">
                    <c:v>8669.7773901470664</c:v>
                  </c:pt>
                  <c:pt idx="17">
                    <c:v>8419.2716434506274</c:v>
                  </c:pt>
                  <c:pt idx="18">
                    <c:v>9586.5951226620218</c:v>
                  </c:pt>
                  <c:pt idx="19">
                    <c:v>9028.9570326963403</c:v>
                  </c:pt>
                  <c:pt idx="20">
                    <c:v>8438.8768350472583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'rockfish harvests'!$O$288:$O$308</c:f>
              <c:numCache>
                <c:formatCode>_(* #,##0_);_(* \(#,##0\);_(* "-"??_);_(@_)</c:formatCode>
                <c:ptCount val="21"/>
                <c:pt idx="0">
                  <c:v>7422.4767633387146</c:v>
                </c:pt>
                <c:pt idx="1">
                  <c:v>8737.2071148069517</c:v>
                </c:pt>
                <c:pt idx="2">
                  <c:v>14213.076811318933</c:v>
                </c:pt>
                <c:pt idx="3">
                  <c:v>11082.145469364368</c:v>
                </c:pt>
                <c:pt idx="4">
                  <c:v>9523.200102204104</c:v>
                </c:pt>
                <c:pt idx="5">
                  <c:v>13352.396707472279</c:v>
                </c:pt>
                <c:pt idx="6">
                  <c:v>15642.801611923707</c:v>
                </c:pt>
                <c:pt idx="7">
                  <c:v>18172.679492927513</c:v>
                </c:pt>
                <c:pt idx="8">
                  <c:v>21000.120329944417</c:v>
                </c:pt>
                <c:pt idx="9">
                  <c:v>24146.463299102848</c:v>
                </c:pt>
                <c:pt idx="10">
                  <c:v>22235.421525823498</c:v>
                </c:pt>
                <c:pt idx="11">
                  <c:v>17589.408678750442</c:v>
                </c:pt>
                <c:pt idx="12">
                  <c:v>23727.978345028649</c:v>
                </c:pt>
                <c:pt idx="13">
                  <c:v>26057.656259472569</c:v>
                </c:pt>
                <c:pt idx="14">
                  <c:v>30342.239687848378</c:v>
                </c:pt>
                <c:pt idx="15">
                  <c:v>34267.842065821518</c:v>
                </c:pt>
                <c:pt idx="16">
                  <c:v>33152.073336968373</c:v>
                </c:pt>
                <c:pt idx="17">
                  <c:v>31796.645359656926</c:v>
                </c:pt>
                <c:pt idx="18">
                  <c:v>33865.532446281708</c:v>
                </c:pt>
                <c:pt idx="19">
                  <c:v>32660.834871736792</c:v>
                </c:pt>
                <c:pt idx="20">
                  <c:v>34725.8595505618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A-4611-936D-FEB6AF711679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harvests'!$N$288:$N$308</c:f>
                <c:numCache>
                  <c:formatCode>_(* #,##0_);_(* \(#,##0\);_(* "-"??_);_(@_)</c:formatCode>
                  <c:ptCount val="21"/>
                  <c:pt idx="0">
                    <c:v>3116.5124548847989</c:v>
                  </c:pt>
                  <c:pt idx="1">
                    <c:v>3668.5348654369855</c:v>
                  </c:pt>
                  <c:pt idx="2">
                    <c:v>5967.715671875716</c:v>
                  </c:pt>
                  <c:pt idx="3">
                    <c:v>4653.1158646003996</c:v>
                  </c:pt>
                  <c:pt idx="4">
                    <c:v>3998.5536735488881</c:v>
                  </c:pt>
                  <c:pt idx="5">
                    <c:v>5606.3376105043108</c:v>
                  </c:pt>
                  <c:pt idx="6">
                    <c:v>6568.021377129041</c:v>
                  </c:pt>
                  <c:pt idx="7">
                    <c:v>7630.2538605540785</c:v>
                  </c:pt>
                  <c:pt idx="8">
                    <c:v>8817.4255910923694</c:v>
                  </c:pt>
                  <c:pt idx="9">
                    <c:v>10138.496355389487</c:v>
                  </c:pt>
                  <c:pt idx="10">
                    <c:v>9336.0976846860376</c:v>
                  </c:pt>
                  <c:pt idx="11">
                    <c:v>7385.3530255751093</c:v>
                  </c:pt>
                  <c:pt idx="12">
                    <c:v>9962.7849839513256</c:v>
                  </c:pt>
                  <c:pt idx="13">
                    <c:v>9342.8435961357463</c:v>
                  </c:pt>
                  <c:pt idx="14">
                    <c:v>9417.5935873893559</c:v>
                  </c:pt>
                  <c:pt idx="15">
                    <c:v>12017.85074308505</c:v>
                  </c:pt>
                  <c:pt idx="16">
                    <c:v>8669.7773901470664</c:v>
                  </c:pt>
                  <c:pt idx="17">
                    <c:v>8419.2716434506274</c:v>
                  </c:pt>
                  <c:pt idx="18">
                    <c:v>9586.5951226620218</c:v>
                  </c:pt>
                  <c:pt idx="19">
                    <c:v>9028.9570326963403</c:v>
                  </c:pt>
                  <c:pt idx="20">
                    <c:v>8438.8768350472583</c:v>
                  </c:pt>
                </c:numCache>
              </c:numRef>
            </c:plus>
            <c:minus>
              <c:numRef>
                <c:f>'rockfish harvests'!$N$288:$N$308</c:f>
                <c:numCache>
                  <c:formatCode>_(* #,##0_);_(* \(#,##0\);_(* "-"??_);_(@_)</c:formatCode>
                  <c:ptCount val="21"/>
                  <c:pt idx="0">
                    <c:v>3116.5124548847989</c:v>
                  </c:pt>
                  <c:pt idx="1">
                    <c:v>3668.5348654369855</c:v>
                  </c:pt>
                  <c:pt idx="2">
                    <c:v>5967.715671875716</c:v>
                  </c:pt>
                  <c:pt idx="3">
                    <c:v>4653.1158646003996</c:v>
                  </c:pt>
                  <c:pt idx="4">
                    <c:v>3998.5536735488881</c:v>
                  </c:pt>
                  <c:pt idx="5">
                    <c:v>5606.3376105043108</c:v>
                  </c:pt>
                  <c:pt idx="6">
                    <c:v>6568.021377129041</c:v>
                  </c:pt>
                  <c:pt idx="7">
                    <c:v>7630.2538605540785</c:v>
                  </c:pt>
                  <c:pt idx="8">
                    <c:v>8817.4255910923694</c:v>
                  </c:pt>
                  <c:pt idx="9">
                    <c:v>10138.496355389487</c:v>
                  </c:pt>
                  <c:pt idx="10">
                    <c:v>9336.0976846860376</c:v>
                  </c:pt>
                  <c:pt idx="11">
                    <c:v>7385.3530255751093</c:v>
                  </c:pt>
                  <c:pt idx="12">
                    <c:v>9962.7849839513256</c:v>
                  </c:pt>
                  <c:pt idx="13">
                    <c:v>9342.8435961357463</c:v>
                  </c:pt>
                  <c:pt idx="14">
                    <c:v>9417.5935873893559</c:v>
                  </c:pt>
                  <c:pt idx="15">
                    <c:v>12017.85074308505</c:v>
                  </c:pt>
                  <c:pt idx="16">
                    <c:v>8669.7773901470664</c:v>
                  </c:pt>
                  <c:pt idx="17">
                    <c:v>8419.2716434506274</c:v>
                  </c:pt>
                  <c:pt idx="18">
                    <c:v>9586.5951226620218</c:v>
                  </c:pt>
                  <c:pt idx="19">
                    <c:v>9028.9570326963403</c:v>
                  </c:pt>
                  <c:pt idx="20">
                    <c:v>8438.8768350472583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val>
            <c:numRef>
              <c:f>'rockfish harvests'!$K$288:$K$308</c:f>
              <c:numCache>
                <c:formatCode>_(* #,##0_);_(* \(#,##0\);_(* "-"??_);_(@_)</c:formatCode>
                <c:ptCount val="21"/>
                <c:pt idx="0">
                  <c:v>13683.476763338715</c:v>
                </c:pt>
                <c:pt idx="1">
                  <c:v>16107.207114806952</c:v>
                </c:pt>
                <c:pt idx="2">
                  <c:v>26202.076811318933</c:v>
                </c:pt>
                <c:pt idx="3">
                  <c:v>20430.145469364368</c:v>
                </c:pt>
                <c:pt idx="4">
                  <c:v>17556.200102204104</c:v>
                </c:pt>
                <c:pt idx="5">
                  <c:v>24615.396707472279</c:v>
                </c:pt>
                <c:pt idx="6">
                  <c:v>28837.801611923707</c:v>
                </c:pt>
                <c:pt idx="7">
                  <c:v>33501.679492927513</c:v>
                </c:pt>
                <c:pt idx="8">
                  <c:v>38714.120329944417</c:v>
                </c:pt>
                <c:pt idx="9">
                  <c:v>44514.463299102848</c:v>
                </c:pt>
                <c:pt idx="10">
                  <c:v>40991.421525823498</c:v>
                </c:pt>
                <c:pt idx="11">
                  <c:v>32426.408678750442</c:v>
                </c:pt>
                <c:pt idx="12">
                  <c:v>43742.978345028649</c:v>
                </c:pt>
                <c:pt idx="13">
                  <c:v>43385.656259472569</c:v>
                </c:pt>
                <c:pt idx="14">
                  <c:v>51250.239687848378</c:v>
                </c:pt>
                <c:pt idx="15">
                  <c:v>59046.842065821518</c:v>
                </c:pt>
                <c:pt idx="16">
                  <c:v>58838.073336968373</c:v>
                </c:pt>
                <c:pt idx="17">
                  <c:v>60956.645359656926</c:v>
                </c:pt>
                <c:pt idx="18">
                  <c:v>66405.532446281708</c:v>
                </c:pt>
                <c:pt idx="19">
                  <c:v>62909.834871736792</c:v>
                </c:pt>
                <c:pt idx="20">
                  <c:v>76774.8595505618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5A-4611-936D-FEB6AF711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'rockfish harvests'!$B$2:$B$22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'rockfish harvests'!$D$310:$D$330</c:f>
              <c:numCache>
                <c:formatCode>_(* #,##0_);_(* \(#,##0\);_(* "-"??_);_(@_)</c:formatCode>
                <c:ptCount val="21"/>
                <c:pt idx="0">
                  <c:v>3185</c:v>
                </c:pt>
                <c:pt idx="1">
                  <c:v>4616</c:v>
                </c:pt>
                <c:pt idx="2">
                  <c:v>6910</c:v>
                </c:pt>
                <c:pt idx="3">
                  <c:v>5756</c:v>
                </c:pt>
                <c:pt idx="4">
                  <c:v>7617</c:v>
                </c:pt>
                <c:pt idx="5">
                  <c:v>6896</c:v>
                </c:pt>
                <c:pt idx="6">
                  <c:v>10061</c:v>
                </c:pt>
                <c:pt idx="7">
                  <c:v>12666</c:v>
                </c:pt>
                <c:pt idx="8">
                  <c:v>12007</c:v>
                </c:pt>
                <c:pt idx="9">
                  <c:v>12018</c:v>
                </c:pt>
                <c:pt idx="10">
                  <c:v>17754</c:v>
                </c:pt>
                <c:pt idx="11">
                  <c:v>9645</c:v>
                </c:pt>
                <c:pt idx="12">
                  <c:v>12415</c:v>
                </c:pt>
                <c:pt idx="13">
                  <c:v>11926</c:v>
                </c:pt>
                <c:pt idx="14">
                  <c:v>14290</c:v>
                </c:pt>
                <c:pt idx="15">
                  <c:v>15619</c:v>
                </c:pt>
                <c:pt idx="16">
                  <c:v>18453</c:v>
                </c:pt>
                <c:pt idx="17">
                  <c:v>17669</c:v>
                </c:pt>
                <c:pt idx="18">
                  <c:v>17707</c:v>
                </c:pt>
                <c:pt idx="19">
                  <c:v>20760</c:v>
                </c:pt>
                <c:pt idx="20">
                  <c:v>26949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0-43CA-A65C-A0D8F8987E64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harvests'!$N$310:$N$330</c:f>
                <c:numCache>
                  <c:formatCode>_(* #,##0_);_(* \(#,##0\);_(* "-"??_);_(@_)</c:formatCode>
                  <c:ptCount val="21"/>
                  <c:pt idx="0">
                    <c:v>1032.7431936671048</c:v>
                  </c:pt>
                  <c:pt idx="1">
                    <c:v>1496.7480634120427</c:v>
                  </c:pt>
                  <c:pt idx="2">
                    <c:v>2240.5825645964501</c:v>
                  </c:pt>
                  <c:pt idx="3">
                    <c:v>1866.3955487434396</c:v>
                  </c:pt>
                  <c:pt idx="4">
                    <c:v>2469.8288559379394</c:v>
                  </c:pt>
                  <c:pt idx="5">
                    <c:v>2236.0430340748367</c:v>
                  </c:pt>
                  <c:pt idx="6">
                    <c:v>3262.301184139636</c:v>
                  </c:pt>
                  <c:pt idx="7">
                    <c:v>4106.9781133398892</c:v>
                  </c:pt>
                  <c:pt idx="8">
                    <c:v>3893.2959266439329</c:v>
                  </c:pt>
                  <c:pt idx="9">
                    <c:v>3896.8627006252009</c:v>
                  </c:pt>
                  <c:pt idx="10">
                    <c:v>5756.7732057663352</c:v>
                  </c:pt>
                  <c:pt idx="11">
                    <c:v>3127.4122772116875</c:v>
                  </c:pt>
                  <c:pt idx="12">
                    <c:v>4025.5908161309594</c:v>
                  </c:pt>
                  <c:pt idx="13">
                    <c:v>3632.5561737392632</c:v>
                  </c:pt>
                  <c:pt idx="14">
                    <c:v>3673.1796011484084</c:v>
                  </c:pt>
                  <c:pt idx="15">
                    <c:v>3629.5082341424495</c:v>
                  </c:pt>
                  <c:pt idx="16">
                    <c:v>4658.1268969917564</c:v>
                  </c:pt>
                  <c:pt idx="17">
                    <c:v>9520.0307312884288</c:v>
                  </c:pt>
                  <c:pt idx="18">
                    <c:v>6746.8057531119503</c:v>
                  </c:pt>
                  <c:pt idx="19">
                    <c:v>6030.2217912187471</c:v>
                  </c:pt>
                  <c:pt idx="20">
                    <c:v>6994.3524307269354</c:v>
                  </c:pt>
                </c:numCache>
              </c:numRef>
            </c:plus>
            <c:minus>
              <c:numRef>
                <c:f>'rockfish harvests'!$N$310:$N$330</c:f>
                <c:numCache>
                  <c:formatCode>_(* #,##0_);_(* \(#,##0\);_(* "-"??_);_(@_)</c:formatCode>
                  <c:ptCount val="21"/>
                  <c:pt idx="0">
                    <c:v>1032.7431936671048</c:v>
                  </c:pt>
                  <c:pt idx="1">
                    <c:v>1496.7480634120427</c:v>
                  </c:pt>
                  <c:pt idx="2">
                    <c:v>2240.5825645964501</c:v>
                  </c:pt>
                  <c:pt idx="3">
                    <c:v>1866.3955487434396</c:v>
                  </c:pt>
                  <c:pt idx="4">
                    <c:v>2469.8288559379394</c:v>
                  </c:pt>
                  <c:pt idx="5">
                    <c:v>2236.0430340748367</c:v>
                  </c:pt>
                  <c:pt idx="6">
                    <c:v>3262.301184139636</c:v>
                  </c:pt>
                  <c:pt idx="7">
                    <c:v>4106.9781133398892</c:v>
                  </c:pt>
                  <c:pt idx="8">
                    <c:v>3893.2959266439329</c:v>
                  </c:pt>
                  <c:pt idx="9">
                    <c:v>3896.8627006252009</c:v>
                  </c:pt>
                  <c:pt idx="10">
                    <c:v>5756.7732057663352</c:v>
                  </c:pt>
                  <c:pt idx="11">
                    <c:v>3127.4122772116875</c:v>
                  </c:pt>
                  <c:pt idx="12">
                    <c:v>4025.5908161309594</c:v>
                  </c:pt>
                  <c:pt idx="13">
                    <c:v>3632.5561737392632</c:v>
                  </c:pt>
                  <c:pt idx="14">
                    <c:v>3673.1796011484084</c:v>
                  </c:pt>
                  <c:pt idx="15">
                    <c:v>3629.5082341424495</c:v>
                  </c:pt>
                  <c:pt idx="16">
                    <c:v>4658.1268969917564</c:v>
                  </c:pt>
                  <c:pt idx="17">
                    <c:v>9520.0307312884288</c:v>
                  </c:pt>
                  <c:pt idx="18">
                    <c:v>6746.8057531119503</c:v>
                  </c:pt>
                  <c:pt idx="19">
                    <c:v>6030.2217912187471</c:v>
                  </c:pt>
                  <c:pt idx="20">
                    <c:v>6994.3524307269354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'rockfish harvests'!$O$310:$O$330</c:f>
              <c:numCache>
                <c:formatCode>_(* #,##0_);_(* \(#,##0\);_(* "-"??_);_(@_)</c:formatCode>
                <c:ptCount val="21"/>
                <c:pt idx="0">
                  <c:v>1543.4215757484271</c:v>
                </c:pt>
                <c:pt idx="1">
                  <c:v>2236.8709556215817</c:v>
                </c:pt>
                <c:pt idx="2">
                  <c:v>3348.5221627697429</c:v>
                </c:pt>
                <c:pt idx="3">
                  <c:v>2789.304423864347</c:v>
                </c:pt>
                <c:pt idx="4">
                  <c:v>3691.1278312325794</c:v>
                </c:pt>
                <c:pt idx="5">
                  <c:v>3341.7378921071122</c:v>
                </c:pt>
                <c:pt idx="6">
                  <c:v>4875.4676526232088</c:v>
                </c:pt>
                <c:pt idx="7">
                  <c:v>6137.826586634088</c:v>
                </c:pt>
                <c:pt idx="8">
                  <c:v>5818.4812747288415</c:v>
                </c:pt>
                <c:pt idx="9">
                  <c:v>5823.8117731066231</c:v>
                </c:pt>
                <c:pt idx="10">
                  <c:v>8603.4243817386414</c:v>
                </c:pt>
                <c:pt idx="11">
                  <c:v>4673.8778957907616</c:v>
                </c:pt>
                <c:pt idx="12">
                  <c:v>6016.1943054683579</c:v>
                </c:pt>
                <c:pt idx="13">
                  <c:v>5499.8326454033777</c:v>
                </c:pt>
                <c:pt idx="14">
                  <c:v>7211.4840486137473</c:v>
                </c:pt>
                <c:pt idx="15">
                  <c:v>7064.6801916454569</c:v>
                </c:pt>
                <c:pt idx="16">
                  <c:v>5969.0572591587515</c:v>
                </c:pt>
                <c:pt idx="17">
                  <c:v>15546.524335519505</c:v>
                </c:pt>
                <c:pt idx="18">
                  <c:v>9530.7617028217246</c:v>
                </c:pt>
                <c:pt idx="19">
                  <c:v>7420.2213327054378</c:v>
                </c:pt>
                <c:pt idx="20">
                  <c:v>12867.635899450121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0-43CA-A65C-A0D8F8987E64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harvests'!$N$310:$N$330</c:f>
                <c:numCache>
                  <c:formatCode>_(* #,##0_);_(* \(#,##0\);_(* "-"??_);_(@_)</c:formatCode>
                  <c:ptCount val="21"/>
                  <c:pt idx="0">
                    <c:v>1032.7431936671048</c:v>
                  </c:pt>
                  <c:pt idx="1">
                    <c:v>1496.7480634120427</c:v>
                  </c:pt>
                  <c:pt idx="2">
                    <c:v>2240.5825645964501</c:v>
                  </c:pt>
                  <c:pt idx="3">
                    <c:v>1866.3955487434396</c:v>
                  </c:pt>
                  <c:pt idx="4">
                    <c:v>2469.8288559379394</c:v>
                  </c:pt>
                  <c:pt idx="5">
                    <c:v>2236.0430340748367</c:v>
                  </c:pt>
                  <c:pt idx="6">
                    <c:v>3262.301184139636</c:v>
                  </c:pt>
                  <c:pt idx="7">
                    <c:v>4106.9781133398892</c:v>
                  </c:pt>
                  <c:pt idx="8">
                    <c:v>3893.2959266439329</c:v>
                  </c:pt>
                  <c:pt idx="9">
                    <c:v>3896.8627006252009</c:v>
                  </c:pt>
                  <c:pt idx="10">
                    <c:v>5756.7732057663352</c:v>
                  </c:pt>
                  <c:pt idx="11">
                    <c:v>3127.4122772116875</c:v>
                  </c:pt>
                  <c:pt idx="12">
                    <c:v>4025.5908161309594</c:v>
                  </c:pt>
                  <c:pt idx="13">
                    <c:v>3632.5561737392632</c:v>
                  </c:pt>
                  <c:pt idx="14">
                    <c:v>3673.1796011484084</c:v>
                  </c:pt>
                  <c:pt idx="15">
                    <c:v>3629.5082341424495</c:v>
                  </c:pt>
                  <c:pt idx="16">
                    <c:v>4658.1268969917564</c:v>
                  </c:pt>
                  <c:pt idx="17">
                    <c:v>9520.0307312884288</c:v>
                  </c:pt>
                  <c:pt idx="18">
                    <c:v>6746.8057531119503</c:v>
                  </c:pt>
                  <c:pt idx="19">
                    <c:v>6030.2217912187471</c:v>
                  </c:pt>
                  <c:pt idx="20">
                    <c:v>6994.3524307269354</c:v>
                  </c:pt>
                </c:numCache>
              </c:numRef>
            </c:plus>
            <c:minus>
              <c:numRef>
                <c:f>'rockfish harvests'!$N$310:$N$330</c:f>
                <c:numCache>
                  <c:formatCode>_(* #,##0_);_(* \(#,##0\);_(* "-"??_);_(@_)</c:formatCode>
                  <c:ptCount val="21"/>
                  <c:pt idx="0">
                    <c:v>1032.7431936671048</c:v>
                  </c:pt>
                  <c:pt idx="1">
                    <c:v>1496.7480634120427</c:v>
                  </c:pt>
                  <c:pt idx="2">
                    <c:v>2240.5825645964501</c:v>
                  </c:pt>
                  <c:pt idx="3">
                    <c:v>1866.3955487434396</c:v>
                  </c:pt>
                  <c:pt idx="4">
                    <c:v>2469.8288559379394</c:v>
                  </c:pt>
                  <c:pt idx="5">
                    <c:v>2236.0430340748367</c:v>
                  </c:pt>
                  <c:pt idx="6">
                    <c:v>3262.301184139636</c:v>
                  </c:pt>
                  <c:pt idx="7">
                    <c:v>4106.9781133398892</c:v>
                  </c:pt>
                  <c:pt idx="8">
                    <c:v>3893.2959266439329</c:v>
                  </c:pt>
                  <c:pt idx="9">
                    <c:v>3896.8627006252009</c:v>
                  </c:pt>
                  <c:pt idx="10">
                    <c:v>5756.7732057663352</c:v>
                  </c:pt>
                  <c:pt idx="11">
                    <c:v>3127.4122772116875</c:v>
                  </c:pt>
                  <c:pt idx="12">
                    <c:v>4025.5908161309594</c:v>
                  </c:pt>
                  <c:pt idx="13">
                    <c:v>3632.5561737392632</c:v>
                  </c:pt>
                  <c:pt idx="14">
                    <c:v>3673.1796011484084</c:v>
                  </c:pt>
                  <c:pt idx="15">
                    <c:v>3629.5082341424495</c:v>
                  </c:pt>
                  <c:pt idx="16">
                    <c:v>4658.1268969917564</c:v>
                  </c:pt>
                  <c:pt idx="17">
                    <c:v>9520.0307312884288</c:v>
                  </c:pt>
                  <c:pt idx="18">
                    <c:v>6746.8057531119503</c:v>
                  </c:pt>
                  <c:pt idx="19">
                    <c:v>6030.2217912187471</c:v>
                  </c:pt>
                  <c:pt idx="20">
                    <c:v>6994.3524307269354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val>
            <c:numRef>
              <c:f>'rockfish harvests'!$K$310:$K$330</c:f>
              <c:numCache>
                <c:formatCode>_(* #,##0_);_(* \(#,##0\);_(* "-"??_);_(@_)</c:formatCode>
                <c:ptCount val="21"/>
                <c:pt idx="0">
                  <c:v>4728.4215757484271</c:v>
                </c:pt>
                <c:pt idx="1">
                  <c:v>6852.8709556215817</c:v>
                </c:pt>
                <c:pt idx="2">
                  <c:v>10258.522162769743</c:v>
                </c:pt>
                <c:pt idx="3">
                  <c:v>8545.304423864347</c:v>
                </c:pt>
                <c:pt idx="4">
                  <c:v>11308.127831232579</c:v>
                </c:pt>
                <c:pt idx="5">
                  <c:v>10237.737892107112</c:v>
                </c:pt>
                <c:pt idx="6">
                  <c:v>14936.467652623209</c:v>
                </c:pt>
                <c:pt idx="7">
                  <c:v>18803.826586634088</c:v>
                </c:pt>
                <c:pt idx="8">
                  <c:v>17825.481274728842</c:v>
                </c:pt>
                <c:pt idx="9">
                  <c:v>17841.811773106623</c:v>
                </c:pt>
                <c:pt idx="10">
                  <c:v>26357.424381738641</c:v>
                </c:pt>
                <c:pt idx="11">
                  <c:v>14318.877895790762</c:v>
                </c:pt>
                <c:pt idx="12">
                  <c:v>18431.194305468358</c:v>
                </c:pt>
                <c:pt idx="13">
                  <c:v>17425.832645403378</c:v>
                </c:pt>
                <c:pt idx="14">
                  <c:v>21501.484048613747</c:v>
                </c:pt>
                <c:pt idx="15">
                  <c:v>22683.680191645457</c:v>
                </c:pt>
                <c:pt idx="16">
                  <c:v>24422.057259158752</c:v>
                </c:pt>
                <c:pt idx="17">
                  <c:v>33215.524335519505</c:v>
                </c:pt>
                <c:pt idx="18">
                  <c:v>27237.761702821725</c:v>
                </c:pt>
                <c:pt idx="19">
                  <c:v>28180.221332705438</c:v>
                </c:pt>
                <c:pt idx="20">
                  <c:v>39816.635899450121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0-43CA-A65C-A0D8F8987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KODIAK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AFOGNAK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harvests'!$N$2:$N$22</c:f>
                <c:numCache>
                  <c:formatCode>_(* #,##0_);_(* \(#,##0\);_(* "-"??_);_(@_)</c:formatCode>
                  <c:ptCount val="21"/>
                  <c:pt idx="0">
                    <c:v>123.08386788536458</c:v>
                  </c:pt>
                  <c:pt idx="1">
                    <c:v>149.71258930287135</c:v>
                  </c:pt>
                  <c:pt idx="2">
                    <c:v>417.77505157243945</c:v>
                  </c:pt>
                  <c:pt idx="3">
                    <c:v>158.29295509295687</c:v>
                  </c:pt>
                  <c:pt idx="4">
                    <c:v>102.07676543377593</c:v>
                  </c:pt>
                  <c:pt idx="5">
                    <c:v>167.76094493029262</c:v>
                  </c:pt>
                  <c:pt idx="6">
                    <c:v>138.46935137103515</c:v>
                  </c:pt>
                  <c:pt idx="7">
                    <c:v>409.78643514718738</c:v>
                  </c:pt>
                  <c:pt idx="8">
                    <c:v>273.68408123548619</c:v>
                  </c:pt>
                  <c:pt idx="9">
                    <c:v>736.13620985285365</c:v>
                  </c:pt>
                  <c:pt idx="10">
                    <c:v>789.98540205270058</c:v>
                  </c:pt>
                  <c:pt idx="11">
                    <c:v>1113.3764299341995</c:v>
                  </c:pt>
                  <c:pt idx="12">
                    <c:v>897.09203708756115</c:v>
                  </c:pt>
                  <c:pt idx="13">
                    <c:v>876.62495304614174</c:v>
                  </c:pt>
                  <c:pt idx="14">
                    <c:v>1002.0883399322453</c:v>
                  </c:pt>
                  <c:pt idx="15">
                    <c:v>695.65093501441879</c:v>
                  </c:pt>
                  <c:pt idx="16">
                    <c:v>1016.2991462961157</c:v>
                  </c:pt>
                  <c:pt idx="17">
                    <c:v>2032.5931826437989</c:v>
                  </c:pt>
                  <c:pt idx="18">
                    <c:v>494.61994771960292</c:v>
                  </c:pt>
                  <c:pt idx="19">
                    <c:v>586.90066897521581</c:v>
                  </c:pt>
                  <c:pt idx="20">
                    <c:v>1258.4654045505868</c:v>
                  </c:pt>
                </c:numCache>
              </c:numRef>
            </c:plus>
            <c:minus>
              <c:numRef>
                <c:f>'rockfish harvests'!$N$2:$N$22</c:f>
                <c:numCache>
                  <c:formatCode>_(* #,##0_);_(* \(#,##0\);_(* "-"??_);_(@_)</c:formatCode>
                  <c:ptCount val="21"/>
                  <c:pt idx="0">
                    <c:v>123.08386788536458</c:v>
                  </c:pt>
                  <c:pt idx="1">
                    <c:v>149.71258930287135</c:v>
                  </c:pt>
                  <c:pt idx="2">
                    <c:v>417.77505157243945</c:v>
                  </c:pt>
                  <c:pt idx="3">
                    <c:v>158.29295509295687</c:v>
                  </c:pt>
                  <c:pt idx="4">
                    <c:v>102.07676543377593</c:v>
                  </c:pt>
                  <c:pt idx="5">
                    <c:v>167.76094493029262</c:v>
                  </c:pt>
                  <c:pt idx="6">
                    <c:v>138.46935137103515</c:v>
                  </c:pt>
                  <c:pt idx="7">
                    <c:v>409.78643514718738</c:v>
                  </c:pt>
                  <c:pt idx="8">
                    <c:v>273.68408123548619</c:v>
                  </c:pt>
                  <c:pt idx="9">
                    <c:v>736.13620985285365</c:v>
                  </c:pt>
                  <c:pt idx="10">
                    <c:v>789.98540205270058</c:v>
                  </c:pt>
                  <c:pt idx="11">
                    <c:v>1113.3764299341995</c:v>
                  </c:pt>
                  <c:pt idx="12">
                    <c:v>897.09203708756115</c:v>
                  </c:pt>
                  <c:pt idx="13">
                    <c:v>876.62495304614174</c:v>
                  </c:pt>
                  <c:pt idx="14">
                    <c:v>1002.0883399322453</c:v>
                  </c:pt>
                  <c:pt idx="15">
                    <c:v>695.65093501441879</c:v>
                  </c:pt>
                  <c:pt idx="16">
                    <c:v>1016.2991462961157</c:v>
                  </c:pt>
                  <c:pt idx="17">
                    <c:v>2032.5931826437989</c:v>
                  </c:pt>
                  <c:pt idx="18">
                    <c:v>494.61994771960292</c:v>
                  </c:pt>
                  <c:pt idx="19">
                    <c:v>586.90066897521581</c:v>
                  </c:pt>
                  <c:pt idx="20">
                    <c:v>1258.4654045505868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'rockfish harvests'!$B$2:$B$22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'rockfish harvests'!$K$2:$K$22</c:f>
              <c:numCache>
                <c:formatCode>_(* #,##0_);_(* \(#,##0\);_(* "-"??_);_(@_)</c:formatCode>
                <c:ptCount val="21"/>
                <c:pt idx="0">
                  <c:v>529.5015960846614</c:v>
                </c:pt>
                <c:pt idx="1">
                  <c:v>644.05722985297768</c:v>
                </c:pt>
                <c:pt idx="2">
                  <c:v>1797.2506097873604</c:v>
                </c:pt>
                <c:pt idx="3">
                  <c:v>680.96960073387947</c:v>
                </c:pt>
                <c:pt idx="4">
                  <c:v>439.12992944521204</c:v>
                </c:pt>
                <c:pt idx="5">
                  <c:v>721.70049274039195</c:v>
                </c:pt>
                <c:pt idx="6">
                  <c:v>595.68929559524418</c:v>
                </c:pt>
                <c:pt idx="7">
                  <c:v>1762.8839196568656</c:v>
                </c:pt>
                <c:pt idx="8">
                  <c:v>1177.3773470632495</c:v>
                </c:pt>
                <c:pt idx="9">
                  <c:v>3166.8268535063407</c:v>
                </c:pt>
                <c:pt idx="10">
                  <c:v>3398.4838017933798</c:v>
                </c:pt>
                <c:pt idx="11">
                  <c:v>4789.6983318908196</c:v>
                </c:pt>
                <c:pt idx="12">
                  <c:v>3859.2520176170519</c:v>
                </c:pt>
                <c:pt idx="13">
                  <c:v>3904.7408195848857</c:v>
                </c:pt>
                <c:pt idx="14">
                  <c:v>4135.7541899441339</c:v>
                </c:pt>
                <c:pt idx="15">
                  <c:v>3218.128956927867</c:v>
                </c:pt>
                <c:pt idx="16">
                  <c:v>4077.1607301869994</c:v>
                </c:pt>
                <c:pt idx="17">
                  <c:v>5655.4958972529439</c:v>
                </c:pt>
                <c:pt idx="18">
                  <c:v>5754.5865442204031</c:v>
                </c:pt>
                <c:pt idx="19">
                  <c:v>5293.7475824448302</c:v>
                </c:pt>
                <c:pt idx="20">
                  <c:v>7190.4016172506736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34-42A6-8C57-F6711561EC0F}"/>
            </c:ext>
          </c:extLst>
        </c:ser>
        <c:ser>
          <c:idx val="1"/>
          <c:order val="1"/>
          <c:tx>
            <c:v>WKMA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harvests'!$N$24:$N$44</c:f>
                <c:numCache>
                  <c:formatCode>_(* #,##0_);_(* \(#,##0\);_(* "-"??_);_(@_)</c:formatCode>
                  <c:ptCount val="21"/>
                  <c:pt idx="0">
                    <c:v>52.32510910467002</c:v>
                  </c:pt>
                  <c:pt idx="1">
                    <c:v>80.60895186395112</c:v>
                  </c:pt>
                  <c:pt idx="2">
                    <c:v>136.46954131353127</c:v>
                  </c:pt>
                  <c:pt idx="3">
                    <c:v>417.89377676837813</c:v>
                  </c:pt>
                  <c:pt idx="4">
                    <c:v>311.12227035209202</c:v>
                  </c:pt>
                  <c:pt idx="5">
                    <c:v>391.37767418155209</c:v>
                  </c:pt>
                  <c:pt idx="6">
                    <c:v>286.37390793772107</c:v>
                  </c:pt>
                  <c:pt idx="7">
                    <c:v>447.59181166562325</c:v>
                  </c:pt>
                  <c:pt idx="8">
                    <c:v>260.56490141987706</c:v>
                  </c:pt>
                  <c:pt idx="9">
                    <c:v>581.58651673771749</c:v>
                  </c:pt>
                  <c:pt idx="10">
                    <c:v>422.84344925125231</c:v>
                  </c:pt>
                  <c:pt idx="11">
                    <c:v>653.71031577388419</c:v>
                  </c:pt>
                  <c:pt idx="12">
                    <c:v>447.59181166562325</c:v>
                  </c:pt>
                  <c:pt idx="13">
                    <c:v>444.662380992512</c:v>
                  </c:pt>
                  <c:pt idx="14">
                    <c:v>1259.1148548285012</c:v>
                  </c:pt>
                  <c:pt idx="15">
                    <c:v>516.51236626719026</c:v>
                  </c:pt>
                  <c:pt idx="16">
                    <c:v>969.59638371804124</c:v>
                  </c:pt>
                  <c:pt idx="17">
                    <c:v>1604.0350319646741</c:v>
                  </c:pt>
                  <c:pt idx="18">
                    <c:v>1176.6520662024507</c:v>
                  </c:pt>
                  <c:pt idx="19">
                    <c:v>1145.1772413088224</c:v>
                  </c:pt>
                  <c:pt idx="20">
                    <c:v>824.37832197479213</c:v>
                  </c:pt>
                </c:numCache>
              </c:numRef>
            </c:plus>
            <c:minus>
              <c:numRef>
                <c:f>'rockfish harvests'!$N$24:$N$44</c:f>
                <c:numCache>
                  <c:formatCode>_(* #,##0_);_(* \(#,##0\);_(* "-"??_);_(@_)</c:formatCode>
                  <c:ptCount val="21"/>
                  <c:pt idx="0">
                    <c:v>52.32510910467002</c:v>
                  </c:pt>
                  <c:pt idx="1">
                    <c:v>80.60895186395112</c:v>
                  </c:pt>
                  <c:pt idx="2">
                    <c:v>136.46954131353127</c:v>
                  </c:pt>
                  <c:pt idx="3">
                    <c:v>417.89377676837813</c:v>
                  </c:pt>
                  <c:pt idx="4">
                    <c:v>311.12227035209202</c:v>
                  </c:pt>
                  <c:pt idx="5">
                    <c:v>391.37767418155209</c:v>
                  </c:pt>
                  <c:pt idx="6">
                    <c:v>286.37390793772107</c:v>
                  </c:pt>
                  <c:pt idx="7">
                    <c:v>447.59181166562325</c:v>
                  </c:pt>
                  <c:pt idx="8">
                    <c:v>260.56490141987706</c:v>
                  </c:pt>
                  <c:pt idx="9">
                    <c:v>581.58651673771749</c:v>
                  </c:pt>
                  <c:pt idx="10">
                    <c:v>422.84344925125231</c:v>
                  </c:pt>
                  <c:pt idx="11">
                    <c:v>653.71031577388419</c:v>
                  </c:pt>
                  <c:pt idx="12">
                    <c:v>447.59181166562325</c:v>
                  </c:pt>
                  <c:pt idx="13">
                    <c:v>444.662380992512</c:v>
                  </c:pt>
                  <c:pt idx="14">
                    <c:v>1259.1148548285012</c:v>
                  </c:pt>
                  <c:pt idx="15">
                    <c:v>516.51236626719026</c:v>
                  </c:pt>
                  <c:pt idx="16">
                    <c:v>969.59638371804124</c:v>
                  </c:pt>
                  <c:pt idx="17">
                    <c:v>1604.0350319646741</c:v>
                  </c:pt>
                  <c:pt idx="18">
                    <c:v>1176.6520662024507</c:v>
                  </c:pt>
                  <c:pt idx="19">
                    <c:v>1145.1772413088224</c:v>
                  </c:pt>
                  <c:pt idx="20">
                    <c:v>824.37832197479213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'rockfish harvests'!$K$24:$K$44</c:f>
              <c:numCache>
                <c:formatCode>_(* #,##0_);_(* \(#,##0\);_(* "-"??_);_(@_)</c:formatCode>
                <c:ptCount val="21"/>
                <c:pt idx="0">
                  <c:v>192.86172272260106</c:v>
                </c:pt>
                <c:pt idx="1">
                  <c:v>297.11130257265569</c:v>
                </c:pt>
                <c:pt idx="2">
                  <c:v>503.00422277651359</c:v>
                </c:pt>
                <c:pt idx="3">
                  <c:v>1540.2875422845573</c:v>
                </c:pt>
                <c:pt idx="4">
                  <c:v>1146.745378350601</c:v>
                </c:pt>
                <c:pt idx="5">
                  <c:v>1442.5535611751309</c:v>
                </c:pt>
                <c:pt idx="6">
                  <c:v>1055.5269959818031</c:v>
                </c:pt>
                <c:pt idx="7">
                  <c:v>1649.7496011271146</c:v>
                </c:pt>
                <c:pt idx="8">
                  <c:v>960.39925436862825</c:v>
                </c:pt>
                <c:pt idx="9">
                  <c:v>2143.6319856667483</c:v>
                </c:pt>
                <c:pt idx="10">
                  <c:v>1558.5312187583168</c:v>
                </c:pt>
                <c:pt idx="11">
                  <c:v>2409.4684142843876</c:v>
                </c:pt>
                <c:pt idx="12">
                  <c:v>1649.7496011271146</c:v>
                </c:pt>
                <c:pt idx="13">
                  <c:v>1687.1685166498487</c:v>
                </c:pt>
                <c:pt idx="14">
                  <c:v>2871.7026143790849</c:v>
                </c:pt>
                <c:pt idx="15">
                  <c:v>2384.9594594594591</c:v>
                </c:pt>
                <c:pt idx="16">
                  <c:v>3202.8709245198747</c:v>
                </c:pt>
                <c:pt idx="17">
                  <c:v>2955.5510553337135</c:v>
                </c:pt>
                <c:pt idx="18">
                  <c:v>3931.8126888217525</c:v>
                </c:pt>
                <c:pt idx="19">
                  <c:v>3896.8833955223881</c:v>
                </c:pt>
                <c:pt idx="20">
                  <c:v>4979.3662731006161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34-42A6-8C57-F6711561EC0F}"/>
            </c:ext>
          </c:extLst>
        </c:ser>
        <c:ser>
          <c:idx val="2"/>
          <c:order val="2"/>
          <c:tx>
            <c:v>SKMA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harvests'!$N$46:$N$66</c:f>
                <c:numCache>
                  <c:formatCode>_(* #,##0_);_(* \(#,##0\);_(* "-"??_);_(@_)</c:formatCode>
                  <c:ptCount val="21"/>
                  <c:pt idx="0">
                    <c:v>9.5457969312573674</c:v>
                  </c:pt>
                  <c:pt idx="1">
                    <c:v>31.112227035209198</c:v>
                  </c:pt>
                  <c:pt idx="2">
                    <c:v>22.980622241915885</c:v>
                  </c:pt>
                  <c:pt idx="3">
                    <c:v>9.5457969312573674</c:v>
                  </c:pt>
                  <c:pt idx="4">
                    <c:v>35.001255414610348</c:v>
                  </c:pt>
                  <c:pt idx="5">
                    <c:v>50.910916966705962</c:v>
                  </c:pt>
                  <c:pt idx="6">
                    <c:v>70.709606898202722</c:v>
                  </c:pt>
                  <c:pt idx="7">
                    <c:v>101.46828589892091</c:v>
                  </c:pt>
                  <c:pt idx="8">
                    <c:v>107.12505445077713</c:v>
                  </c:pt>
                  <c:pt idx="9">
                    <c:v>405.87314359568364</c:v>
                  </c:pt>
                  <c:pt idx="10">
                    <c:v>399.50927897484542</c:v>
                  </c:pt>
                  <c:pt idx="11">
                    <c:v>286.37390793772107</c:v>
                  </c:pt>
                  <c:pt idx="12">
                    <c:v>227.68493421221277</c:v>
                  </c:pt>
                  <c:pt idx="13">
                    <c:v>224.28431954893173</c:v>
                  </c:pt>
                  <c:pt idx="14">
                    <c:v>661.62990082001386</c:v>
                  </c:pt>
                  <c:pt idx="15">
                    <c:v>269.58663594883609</c:v>
                  </c:pt>
                  <c:pt idx="16">
                    <c:v>264.25143512849786</c:v>
                  </c:pt>
                  <c:pt idx="17">
                    <c:v>488.87133667461018</c:v>
                  </c:pt>
                  <c:pt idx="18">
                    <c:v>283.49663207275108</c:v>
                  </c:pt>
                  <c:pt idx="19">
                    <c:v>263.08659631309956</c:v>
                  </c:pt>
                  <c:pt idx="20">
                    <c:v>128.91117549407727</c:v>
                  </c:pt>
                </c:numCache>
              </c:numRef>
            </c:plus>
            <c:minus>
              <c:numRef>
                <c:f>'rockfish harvests'!$N$46:$N$66</c:f>
                <c:numCache>
                  <c:formatCode>_(* #,##0_);_(* \(#,##0\);_(* "-"??_);_(@_)</c:formatCode>
                  <c:ptCount val="21"/>
                  <c:pt idx="0">
                    <c:v>9.5457969312573674</c:v>
                  </c:pt>
                  <c:pt idx="1">
                    <c:v>31.112227035209198</c:v>
                  </c:pt>
                  <c:pt idx="2">
                    <c:v>22.980622241915885</c:v>
                  </c:pt>
                  <c:pt idx="3">
                    <c:v>9.5457969312573674</c:v>
                  </c:pt>
                  <c:pt idx="4">
                    <c:v>35.001255414610348</c:v>
                  </c:pt>
                  <c:pt idx="5">
                    <c:v>50.910916966705962</c:v>
                  </c:pt>
                  <c:pt idx="6">
                    <c:v>70.709606898202722</c:v>
                  </c:pt>
                  <c:pt idx="7">
                    <c:v>101.46828589892091</c:v>
                  </c:pt>
                  <c:pt idx="8">
                    <c:v>107.12505445077713</c:v>
                  </c:pt>
                  <c:pt idx="9">
                    <c:v>405.87314359568364</c:v>
                  </c:pt>
                  <c:pt idx="10">
                    <c:v>399.50927897484542</c:v>
                  </c:pt>
                  <c:pt idx="11">
                    <c:v>286.37390793772107</c:v>
                  </c:pt>
                  <c:pt idx="12">
                    <c:v>227.68493421221277</c:v>
                  </c:pt>
                  <c:pt idx="13">
                    <c:v>224.28431954893173</c:v>
                  </c:pt>
                  <c:pt idx="14">
                    <c:v>661.62990082001386</c:v>
                  </c:pt>
                  <c:pt idx="15">
                    <c:v>269.58663594883609</c:v>
                  </c:pt>
                  <c:pt idx="16">
                    <c:v>264.25143512849786</c:v>
                  </c:pt>
                  <c:pt idx="17">
                    <c:v>488.87133667461018</c:v>
                  </c:pt>
                  <c:pt idx="18">
                    <c:v>283.49663207275108</c:v>
                  </c:pt>
                  <c:pt idx="19">
                    <c:v>263.08659631309956</c:v>
                  </c:pt>
                  <c:pt idx="20">
                    <c:v>128.91117549407727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errBars>
          <c:val>
            <c:numRef>
              <c:f>'rockfish harvests'!$K$46:$K$66</c:f>
              <c:numCache>
                <c:formatCode>_(* #,##0_);_(* \(#,##0\);_(* "-"??_);_(@_)</c:formatCode>
                <c:ptCount val="21"/>
                <c:pt idx="0">
                  <c:v>35.184233199393439</c:v>
                </c:pt>
                <c:pt idx="1">
                  <c:v>114.67453783506009</c:v>
                </c:pt>
                <c:pt idx="2">
                  <c:v>84.702783628169385</c:v>
                </c:pt>
                <c:pt idx="3">
                  <c:v>35.184233199393439</c:v>
                </c:pt>
                <c:pt idx="4">
                  <c:v>129.0088550644426</c:v>
                </c:pt>
                <c:pt idx="5">
                  <c:v>187.64924373009833</c:v>
                </c:pt>
                <c:pt idx="6">
                  <c:v>260.62394962513656</c:v>
                </c:pt>
                <c:pt idx="7">
                  <c:v>373.99536771207102</c:v>
                </c:pt>
                <c:pt idx="8">
                  <c:v>394.84528368208191</c:v>
                </c:pt>
                <c:pt idx="9">
                  <c:v>1495.9814708482841</c:v>
                </c:pt>
                <c:pt idx="10">
                  <c:v>1472.5253153820217</c:v>
                </c:pt>
                <c:pt idx="11">
                  <c:v>1055.5269959818031</c:v>
                </c:pt>
                <c:pt idx="12">
                  <c:v>839.20911779293976</c:v>
                </c:pt>
                <c:pt idx="13">
                  <c:v>850.99495459132186</c:v>
                </c:pt>
                <c:pt idx="14">
                  <c:v>1509</c:v>
                </c:pt>
                <c:pt idx="15">
                  <c:v>1244.7972972972973</c:v>
                </c:pt>
                <c:pt idx="16">
                  <c:v>872.90263510495754</c:v>
                </c:pt>
                <c:pt idx="17">
                  <c:v>900.78094694808897</c:v>
                </c:pt>
                <c:pt idx="18">
                  <c:v>947.31117824773412</c:v>
                </c:pt>
                <c:pt idx="19">
                  <c:v>895.24813432835822</c:v>
                </c:pt>
                <c:pt idx="20">
                  <c:v>778.64245379876797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34-42A6-8C57-F6711561EC0F}"/>
            </c:ext>
          </c:extLst>
        </c:ser>
        <c:ser>
          <c:idx val="3"/>
          <c:order val="3"/>
          <c:tx>
            <c:v>EASTSIDE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harvests'!$N$90:$N$110</c:f>
                <c:numCache>
                  <c:formatCode>_(* #,##0_);_(* \(#,##0\);_(* "-"??_);_(@_)</c:formatCode>
                  <c:ptCount val="21"/>
                  <c:pt idx="0">
                    <c:v>36.520156731330772</c:v>
                  </c:pt>
                  <c:pt idx="1">
                    <c:v>28.146108054082951</c:v>
                  </c:pt>
                  <c:pt idx="2">
                    <c:v>98.395071957661884</c:v>
                  </c:pt>
                  <c:pt idx="3">
                    <c:v>69.318514050551386</c:v>
                  </c:pt>
                  <c:pt idx="4">
                    <c:v>74.203375778945968</c:v>
                  </c:pt>
                  <c:pt idx="5">
                    <c:v>235.40381281596652</c:v>
                  </c:pt>
                  <c:pt idx="6">
                    <c:v>169.80709817752526</c:v>
                  </c:pt>
                  <c:pt idx="7">
                    <c:v>288.90467936504979</c:v>
                  </c:pt>
                  <c:pt idx="8">
                    <c:v>352.64049429743602</c:v>
                  </c:pt>
                  <c:pt idx="9">
                    <c:v>809.72398459721296</c:v>
                  </c:pt>
                  <c:pt idx="10">
                    <c:v>537.56740258665866</c:v>
                  </c:pt>
                  <c:pt idx="11">
                    <c:v>534.07821563780544</c:v>
                  </c:pt>
                  <c:pt idx="12">
                    <c:v>594.32484362133835</c:v>
                  </c:pt>
                  <c:pt idx="13">
                    <c:v>79.614661624529717</c:v>
                  </c:pt>
                  <c:pt idx="14">
                    <c:v>310.63362586787167</c:v>
                  </c:pt>
                  <c:pt idx="15">
                    <c:v>600.72086297750116</c:v>
                  </c:pt>
                  <c:pt idx="16">
                    <c:v>301.83078172473444</c:v>
                  </c:pt>
                  <c:pt idx="17">
                    <c:v>1176.6501860960075</c:v>
                  </c:pt>
                  <c:pt idx="18">
                    <c:v>574.84357402599733</c:v>
                  </c:pt>
                  <c:pt idx="19">
                    <c:v>2023.1930311074125</c:v>
                  </c:pt>
                  <c:pt idx="20">
                    <c:v>380.04015373014391</c:v>
                  </c:pt>
                </c:numCache>
              </c:numRef>
            </c:plus>
            <c:minus>
              <c:numRef>
                <c:f>'rockfish harvests'!$N$90:$N$110</c:f>
                <c:numCache>
                  <c:formatCode>_(* #,##0_);_(* \(#,##0\);_(* "-"??_);_(@_)</c:formatCode>
                  <c:ptCount val="21"/>
                  <c:pt idx="0">
                    <c:v>36.520156731330772</c:v>
                  </c:pt>
                  <c:pt idx="1">
                    <c:v>28.146108054082951</c:v>
                  </c:pt>
                  <c:pt idx="2">
                    <c:v>98.395071957661884</c:v>
                  </c:pt>
                  <c:pt idx="3">
                    <c:v>69.318514050551386</c:v>
                  </c:pt>
                  <c:pt idx="4">
                    <c:v>74.203375778945968</c:v>
                  </c:pt>
                  <c:pt idx="5">
                    <c:v>235.40381281596652</c:v>
                  </c:pt>
                  <c:pt idx="6">
                    <c:v>169.80709817752526</c:v>
                  </c:pt>
                  <c:pt idx="7">
                    <c:v>288.90467936504979</c:v>
                  </c:pt>
                  <c:pt idx="8">
                    <c:v>352.64049429743602</c:v>
                  </c:pt>
                  <c:pt idx="9">
                    <c:v>809.72398459721296</c:v>
                  </c:pt>
                  <c:pt idx="10">
                    <c:v>537.56740258665866</c:v>
                  </c:pt>
                  <c:pt idx="11">
                    <c:v>534.07821563780544</c:v>
                  </c:pt>
                  <c:pt idx="12">
                    <c:v>594.32484362133835</c:v>
                  </c:pt>
                  <c:pt idx="13">
                    <c:v>79.614661624529717</c:v>
                  </c:pt>
                  <c:pt idx="14">
                    <c:v>310.63362586787167</c:v>
                  </c:pt>
                  <c:pt idx="15">
                    <c:v>600.72086297750116</c:v>
                  </c:pt>
                  <c:pt idx="16">
                    <c:v>301.83078172473444</c:v>
                  </c:pt>
                  <c:pt idx="17">
                    <c:v>1176.6501860960075</c:v>
                  </c:pt>
                  <c:pt idx="18">
                    <c:v>574.84357402599733</c:v>
                  </c:pt>
                  <c:pt idx="19">
                    <c:v>2023.1930311074125</c:v>
                  </c:pt>
                  <c:pt idx="20">
                    <c:v>380.04015373014391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val>
            <c:numRef>
              <c:f>'rockfish harvests'!$K$90:$K$110</c:f>
              <c:numCache>
                <c:formatCode>_(* #,##0_);_(* \(#,##0\);_(* "-"??_);_(@_)</c:formatCode>
                <c:ptCount val="21"/>
                <c:pt idx="0">
                  <c:v>178.65179441295081</c:v>
                </c:pt>
                <c:pt idx="1">
                  <c:v>137.68705174501304</c:v>
                </c:pt>
                <c:pt idx="2">
                  <c:v>481.33572634826874</c:v>
                </c:pt>
                <c:pt idx="3">
                  <c:v>339.09703652904039</c:v>
                </c:pt>
                <c:pt idx="4">
                  <c:v>362.99313641867076</c:v>
                </c:pt>
                <c:pt idx="5">
                  <c:v>1151.5644327764728</c:v>
                </c:pt>
                <c:pt idx="6">
                  <c:v>830.67394854429358</c:v>
                </c:pt>
                <c:pt idx="7">
                  <c:v>1413.283622043853</c:v>
                </c:pt>
                <c:pt idx="8">
                  <c:v>1725.0708301276015</c:v>
                </c:pt>
                <c:pt idx="9">
                  <c:v>3961.0630340858711</c:v>
                </c:pt>
                <c:pt idx="10">
                  <c:v>2629.7088973778937</c:v>
                </c:pt>
                <c:pt idx="11">
                  <c:v>2612.6402545995866</c:v>
                </c:pt>
                <c:pt idx="12">
                  <c:v>2907.3588199050278</c:v>
                </c:pt>
                <c:pt idx="13">
                  <c:v>1979.4612042209808</c:v>
                </c:pt>
                <c:pt idx="14">
                  <c:v>3709.3989021043003</c:v>
                </c:pt>
                <c:pt idx="15">
                  <c:v>2558.7798861480078</c:v>
                </c:pt>
                <c:pt idx="16">
                  <c:v>3801.8794981842188</c:v>
                </c:pt>
                <c:pt idx="17">
                  <c:v>3719.19872110182</c:v>
                </c:pt>
                <c:pt idx="18">
                  <c:v>3979.190684713376</c:v>
                </c:pt>
                <c:pt idx="19">
                  <c:v>5162.4512387981022</c:v>
                </c:pt>
                <c:pt idx="20">
                  <c:v>4216.2796271637817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34-42A6-8C57-F6711561EC0F}"/>
            </c:ext>
          </c:extLst>
        </c:ser>
        <c:ser>
          <c:idx val="4"/>
          <c:order val="4"/>
          <c:tx>
            <c:v>NORTHEAST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harvests'!$N$134:$N$154</c:f>
                <c:numCache>
                  <c:formatCode>_(* #,##0_);_(* \(#,##0\);_(* "-"??_);_(@_)</c:formatCode>
                  <c:ptCount val="21"/>
                  <c:pt idx="0">
                    <c:v>708.64706424103724</c:v>
                  </c:pt>
                  <c:pt idx="1">
                    <c:v>888.66627814097808</c:v>
                  </c:pt>
                  <c:pt idx="2">
                    <c:v>1007.2503634877644</c:v>
                  </c:pt>
                  <c:pt idx="3">
                    <c:v>991.05815906290218</c:v>
                  </c:pt>
                  <c:pt idx="4">
                    <c:v>1077.257835559964</c:v>
                  </c:pt>
                  <c:pt idx="5">
                    <c:v>1306.3299040411055</c:v>
                  </c:pt>
                  <c:pt idx="6">
                    <c:v>1567.3101400653584</c:v>
                  </c:pt>
                  <c:pt idx="7">
                    <c:v>2210.2359039937187</c:v>
                  </c:pt>
                  <c:pt idx="8">
                    <c:v>1758.7591453240257</c:v>
                  </c:pt>
                  <c:pt idx="9">
                    <c:v>2419.3058375970895</c:v>
                  </c:pt>
                  <c:pt idx="10">
                    <c:v>2981.2705794011381</c:v>
                  </c:pt>
                  <c:pt idx="11">
                    <c:v>3033.1808818220197</c:v>
                  </c:pt>
                  <c:pt idx="12">
                    <c:v>3877.08047714132</c:v>
                  </c:pt>
                  <c:pt idx="13">
                    <c:v>2855.7476462485997</c:v>
                  </c:pt>
                  <c:pt idx="14">
                    <c:v>2787.8670328946778</c:v>
                  </c:pt>
                  <c:pt idx="15">
                    <c:v>4276.7307505233721</c:v>
                  </c:pt>
                  <c:pt idx="16">
                    <c:v>2504.7725340051988</c:v>
                  </c:pt>
                  <c:pt idx="17">
                    <c:v>6232.1817744889458</c:v>
                  </c:pt>
                  <c:pt idx="18">
                    <c:v>9315.8145135473551</c:v>
                  </c:pt>
                  <c:pt idx="19">
                    <c:v>1994.7969834154953</c:v>
                  </c:pt>
                  <c:pt idx="20">
                    <c:v>4837.2185743191949</c:v>
                  </c:pt>
                </c:numCache>
              </c:numRef>
            </c:plus>
            <c:minus>
              <c:numRef>
                <c:f>'rockfish harvests'!$N$134:$N$154</c:f>
                <c:numCache>
                  <c:formatCode>_(* #,##0_);_(* \(#,##0\);_(* "-"??_);_(@_)</c:formatCode>
                  <c:ptCount val="21"/>
                  <c:pt idx="0">
                    <c:v>708.64706424103724</c:v>
                  </c:pt>
                  <c:pt idx="1">
                    <c:v>888.66627814097808</c:v>
                  </c:pt>
                  <c:pt idx="2">
                    <c:v>1007.2503634877644</c:v>
                  </c:pt>
                  <c:pt idx="3">
                    <c:v>991.05815906290218</c:v>
                  </c:pt>
                  <c:pt idx="4">
                    <c:v>1077.257835559964</c:v>
                  </c:pt>
                  <c:pt idx="5">
                    <c:v>1306.3299040411055</c:v>
                  </c:pt>
                  <c:pt idx="6">
                    <c:v>1567.3101400653584</c:v>
                  </c:pt>
                  <c:pt idx="7">
                    <c:v>2210.2359039937187</c:v>
                  </c:pt>
                  <c:pt idx="8">
                    <c:v>1758.7591453240257</c:v>
                  </c:pt>
                  <c:pt idx="9">
                    <c:v>2419.3058375970895</c:v>
                  </c:pt>
                  <c:pt idx="10">
                    <c:v>2981.2705794011381</c:v>
                  </c:pt>
                  <c:pt idx="11">
                    <c:v>3033.1808818220197</c:v>
                  </c:pt>
                  <c:pt idx="12">
                    <c:v>3877.08047714132</c:v>
                  </c:pt>
                  <c:pt idx="13">
                    <c:v>2855.7476462485997</c:v>
                  </c:pt>
                  <c:pt idx="14">
                    <c:v>2787.8670328946778</c:v>
                  </c:pt>
                  <c:pt idx="15">
                    <c:v>4276.7307505233721</c:v>
                  </c:pt>
                  <c:pt idx="16">
                    <c:v>2504.7725340051988</c:v>
                  </c:pt>
                  <c:pt idx="17">
                    <c:v>6232.1817744889458</c:v>
                  </c:pt>
                  <c:pt idx="18">
                    <c:v>9315.8145135473551</c:v>
                  </c:pt>
                  <c:pt idx="19">
                    <c:v>1994.7969834154953</c:v>
                  </c:pt>
                  <c:pt idx="20">
                    <c:v>4837.2185743191949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00B0F0"/>
                </a:solidFill>
                <a:round/>
              </a:ln>
              <a:effectLst/>
            </c:spPr>
          </c:errBars>
          <c:val>
            <c:numRef>
              <c:f>'rockfish harvests'!$K$134:$K$154</c:f>
              <c:numCache>
                <c:formatCode>_(* #,##0_);_(* \(#,##0\);_(* "-"??_);_(@_)</c:formatCode>
                <c:ptCount val="21"/>
                <c:pt idx="0">
                  <c:v>2646.751507803267</c:v>
                </c:pt>
                <c:pt idx="1">
                  <c:v>3319.1117698661938</c:v>
                </c:pt>
                <c:pt idx="2">
                  <c:v>3762.0157520187568</c:v>
                </c:pt>
                <c:pt idx="3">
                  <c:v>3701.5389030501337</c:v>
                </c:pt>
                <c:pt idx="4">
                  <c:v>4023.4891872654503</c:v>
                </c:pt>
                <c:pt idx="5">
                  <c:v>4879.0587270862643</c:v>
                </c:pt>
                <c:pt idx="6">
                  <c:v>5853.8032339923066</c:v>
                </c:pt>
                <c:pt idx="7">
                  <c:v>8255.0898842170445</c:v>
                </c:pt>
                <c:pt idx="8">
                  <c:v>6568.8530365036731</c:v>
                </c:pt>
                <c:pt idx="9">
                  <c:v>9035.9527282530889</c:v>
                </c:pt>
                <c:pt idx="10">
                  <c:v>11134.855133634712</c:v>
                </c:pt>
                <c:pt idx="11">
                  <c:v>11328.736796504711</c:v>
                </c:pt>
                <c:pt idx="12">
                  <c:v>14480.647866281181</c:v>
                </c:pt>
                <c:pt idx="13">
                  <c:v>12904.522735409953</c:v>
                </c:pt>
                <c:pt idx="14">
                  <c:v>11751.479333744601</c:v>
                </c:pt>
                <c:pt idx="15">
                  <c:v>18590.830039525692</c:v>
                </c:pt>
                <c:pt idx="16">
                  <c:v>17307.007400098668</c:v>
                </c:pt>
                <c:pt idx="17">
                  <c:v>23153.477406902814</c:v>
                </c:pt>
                <c:pt idx="18">
                  <c:v>27727.366319691999</c:v>
                </c:pt>
                <c:pt idx="19">
                  <c:v>10477.282570932253</c:v>
                </c:pt>
                <c:pt idx="20">
                  <c:v>17169.778908418131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34-42A6-8C57-F6711561E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CENTRAL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harvests'!$N$68:$N$88</c:f>
                <c:numCache>
                  <c:formatCode>_(* #,##0_);_(* \(#,##0\);_(* "-"??_);_(@_)</c:formatCode>
                  <c:ptCount val="21"/>
                  <c:pt idx="0">
                    <c:v>412.25345207985413</c:v>
                  </c:pt>
                  <c:pt idx="1">
                    <c:v>377.82987408928284</c:v>
                  </c:pt>
                  <c:pt idx="2">
                    <c:v>580.63866490120301</c:v>
                  </c:pt>
                  <c:pt idx="3">
                    <c:v>316.44807237115566</c:v>
                  </c:pt>
                  <c:pt idx="4">
                    <c:v>986.25624652504337</c:v>
                  </c:pt>
                  <c:pt idx="5">
                    <c:v>1917.3518198844724</c:v>
                  </c:pt>
                  <c:pt idx="6">
                    <c:v>1964.2176549800695</c:v>
                  </c:pt>
                  <c:pt idx="7">
                    <c:v>1499.2919811556064</c:v>
                  </c:pt>
                  <c:pt idx="8">
                    <c:v>1021.5093083226166</c:v>
                  </c:pt>
                  <c:pt idx="9">
                    <c:v>1061.324531058699</c:v>
                  </c:pt>
                  <c:pt idx="10">
                    <c:v>897.08673727235873</c:v>
                  </c:pt>
                  <c:pt idx="11">
                    <c:v>1210.2168744155074</c:v>
                  </c:pt>
                  <c:pt idx="12">
                    <c:v>1833.9886972807999</c:v>
                  </c:pt>
                  <c:pt idx="13">
                    <c:v>1154.9723212737704</c:v>
                  </c:pt>
                  <c:pt idx="14">
                    <c:v>2577.4232221370858</c:v>
                  </c:pt>
                  <c:pt idx="15">
                    <c:v>1821.0411632393134</c:v>
                  </c:pt>
                  <c:pt idx="16">
                    <c:v>1530.5812719095804</c:v>
                  </c:pt>
                  <c:pt idx="17">
                    <c:v>1765.454787994275</c:v>
                  </c:pt>
                  <c:pt idx="18">
                    <c:v>2233.5734875001076</c:v>
                  </c:pt>
                  <c:pt idx="19">
                    <c:v>1420.3169248067752</c:v>
                  </c:pt>
                  <c:pt idx="20">
                    <c:v>4580.2336216976437</c:v>
                  </c:pt>
                </c:numCache>
              </c:numRef>
            </c:plus>
            <c:minus>
              <c:numRef>
                <c:f>'rockfish harvests'!$N$68:$N$88</c:f>
                <c:numCache>
                  <c:formatCode>_(* #,##0_);_(* \(#,##0\);_(* "-"??_);_(@_)</c:formatCode>
                  <c:ptCount val="21"/>
                  <c:pt idx="0">
                    <c:v>412.25345207985413</c:v>
                  </c:pt>
                  <c:pt idx="1">
                    <c:v>377.82987408928284</c:v>
                  </c:pt>
                  <c:pt idx="2">
                    <c:v>580.63866490120301</c:v>
                  </c:pt>
                  <c:pt idx="3">
                    <c:v>316.44807237115566</c:v>
                  </c:pt>
                  <c:pt idx="4">
                    <c:v>986.25624652504337</c:v>
                  </c:pt>
                  <c:pt idx="5">
                    <c:v>1917.3518198844724</c:v>
                  </c:pt>
                  <c:pt idx="6">
                    <c:v>1964.2176549800695</c:v>
                  </c:pt>
                  <c:pt idx="7">
                    <c:v>1499.2919811556064</c:v>
                  </c:pt>
                  <c:pt idx="8">
                    <c:v>1021.5093083226166</c:v>
                  </c:pt>
                  <c:pt idx="9">
                    <c:v>1061.324531058699</c:v>
                  </c:pt>
                  <c:pt idx="10">
                    <c:v>897.08673727235873</c:v>
                  </c:pt>
                  <c:pt idx="11">
                    <c:v>1210.2168744155074</c:v>
                  </c:pt>
                  <c:pt idx="12">
                    <c:v>1833.9886972807999</c:v>
                  </c:pt>
                  <c:pt idx="13">
                    <c:v>1154.9723212737704</c:v>
                  </c:pt>
                  <c:pt idx="14">
                    <c:v>2577.4232221370858</c:v>
                  </c:pt>
                  <c:pt idx="15">
                    <c:v>1821.0411632393134</c:v>
                  </c:pt>
                  <c:pt idx="16">
                    <c:v>1530.5812719095804</c:v>
                  </c:pt>
                  <c:pt idx="17">
                    <c:v>1765.454787994275</c:v>
                  </c:pt>
                  <c:pt idx="18">
                    <c:v>2233.5734875001076</c:v>
                  </c:pt>
                  <c:pt idx="19">
                    <c:v>1420.3169248067752</c:v>
                  </c:pt>
                  <c:pt idx="20">
                    <c:v>4580.2336216976437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'rockfish harvests'!$B$2:$B$22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'rockfish harvests'!$K$68:$K$88</c:f>
              <c:numCache>
                <c:formatCode>_(* #,##0_);_(* \(#,##0\);_(* "-"??_);_(@_)</c:formatCode>
                <c:ptCount val="21"/>
                <c:pt idx="0">
                  <c:v>1686.4758951640881</c:v>
                </c:pt>
                <c:pt idx="1">
                  <c:v>1545.6534612620567</c:v>
                </c:pt>
                <c:pt idx="2">
                  <c:v>2375.318162202941</c:v>
                </c:pt>
                <c:pt idx="3">
                  <c:v>1294.5483984006028</c:v>
                </c:pt>
                <c:pt idx="4">
                  <c:v>4034.6475640847098</c:v>
                </c:pt>
                <c:pt idx="5">
                  <c:v>7843.6399027601401</c:v>
                </c:pt>
                <c:pt idx="6">
                  <c:v>8035.3620115665199</c:v>
                </c:pt>
                <c:pt idx="7">
                  <c:v>6133.4108259740224</c:v>
                </c:pt>
                <c:pt idx="8">
                  <c:v>4178.8633096470312</c:v>
                </c:pt>
                <c:pt idx="9">
                  <c:v>4341.7422693409471</c:v>
                </c:pt>
                <c:pt idx="10">
                  <c:v>3669.8665606035438</c:v>
                </c:pt>
                <c:pt idx="11">
                  <c:v>4950.841712362987</c:v>
                </c:pt>
                <c:pt idx="12">
                  <c:v>7502.6120809010035</c:v>
                </c:pt>
                <c:pt idx="13">
                  <c:v>5241.2886731391591</c:v>
                </c:pt>
                <c:pt idx="14">
                  <c:v>10016.941208053691</c:v>
                </c:pt>
                <c:pt idx="15">
                  <c:v>8290.4354718850645</c:v>
                </c:pt>
                <c:pt idx="16">
                  <c:v>8175.6502099319532</c:v>
                </c:pt>
                <c:pt idx="17">
                  <c:v>10323.375737407352</c:v>
                </c:pt>
                <c:pt idx="18">
                  <c:v>16446.030487166056</c:v>
                </c:pt>
                <c:pt idx="19">
                  <c:v>11698.49026093348</c:v>
                </c:pt>
                <c:pt idx="20">
                  <c:v>23038.600289296046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9-4027-B8CD-8D8FB0F2D285}"/>
            </c:ext>
          </c:extLst>
        </c:ser>
        <c:ser>
          <c:idx val="1"/>
          <c:order val="1"/>
          <c:tx>
            <c:v>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harvests'!$N$112:$N$132</c:f>
                <c:numCache>
                  <c:formatCode>_(* #,##0_);_(* \(#,##0\);_(* "-"??_);_(@_)</c:formatCode>
                  <c:ptCount val="21"/>
                  <c:pt idx="0">
                    <c:v>1209.5707161727598</c:v>
                  </c:pt>
                  <c:pt idx="1">
                    <c:v>2170.6283542693982</c:v>
                  </c:pt>
                  <c:pt idx="2">
                    <c:v>3067.1006726400396</c:v>
                  </c:pt>
                  <c:pt idx="3">
                    <c:v>4892.3379692443204</c:v>
                  </c:pt>
                  <c:pt idx="4">
                    <c:v>4052.494808024735</c:v>
                  </c:pt>
                  <c:pt idx="5">
                    <c:v>3982.7613831031872</c:v>
                  </c:pt>
                  <c:pt idx="6">
                    <c:v>4547.6489259240507</c:v>
                  </c:pt>
                  <c:pt idx="7">
                    <c:v>5333.4369825903541</c:v>
                  </c:pt>
                  <c:pt idx="8">
                    <c:v>4679.6276227554372</c:v>
                  </c:pt>
                  <c:pt idx="9">
                    <c:v>5583.5880941377882</c:v>
                  </c:pt>
                  <c:pt idx="10">
                    <c:v>5989.5863902414312</c:v>
                  </c:pt>
                  <c:pt idx="11">
                    <c:v>5126.8107604234856</c:v>
                  </c:pt>
                  <c:pt idx="12">
                    <c:v>6324.4472327338326</c:v>
                  </c:pt>
                  <c:pt idx="13">
                    <c:v>5606.9753523145355</c:v>
                  </c:pt>
                  <c:pt idx="14">
                    <c:v>3114.2411699476975</c:v>
                  </c:pt>
                  <c:pt idx="15">
                    <c:v>3913.9487335290423</c:v>
                  </c:pt>
                  <c:pt idx="16">
                    <c:v>5085.7253739161379</c:v>
                  </c:pt>
                  <c:pt idx="17">
                    <c:v>5265.375562567112</c:v>
                  </c:pt>
                  <c:pt idx="18">
                    <c:v>4982.1303183448072</c:v>
                  </c:pt>
                  <c:pt idx="19">
                    <c:v>3833.0057249398201</c:v>
                  </c:pt>
                  <c:pt idx="20">
                    <c:v>4764.5600945777778</c:v>
                  </c:pt>
                </c:numCache>
              </c:numRef>
            </c:plus>
            <c:minus>
              <c:numRef>
                <c:f>'rockfish harvests'!$N$112:$N$132</c:f>
                <c:numCache>
                  <c:formatCode>_(* #,##0_);_(* \(#,##0\);_(* "-"??_);_(@_)</c:formatCode>
                  <c:ptCount val="21"/>
                  <c:pt idx="0">
                    <c:v>1209.5707161727598</c:v>
                  </c:pt>
                  <c:pt idx="1">
                    <c:v>2170.6283542693982</c:v>
                  </c:pt>
                  <c:pt idx="2">
                    <c:v>3067.1006726400396</c:v>
                  </c:pt>
                  <c:pt idx="3">
                    <c:v>4892.3379692443204</c:v>
                  </c:pt>
                  <c:pt idx="4">
                    <c:v>4052.494808024735</c:v>
                  </c:pt>
                  <c:pt idx="5">
                    <c:v>3982.7613831031872</c:v>
                  </c:pt>
                  <c:pt idx="6">
                    <c:v>4547.6489259240507</c:v>
                  </c:pt>
                  <c:pt idx="7">
                    <c:v>5333.4369825903541</c:v>
                  </c:pt>
                  <c:pt idx="8">
                    <c:v>4679.6276227554372</c:v>
                  </c:pt>
                  <c:pt idx="9">
                    <c:v>5583.5880941377882</c:v>
                  </c:pt>
                  <c:pt idx="10">
                    <c:v>5989.5863902414312</c:v>
                  </c:pt>
                  <c:pt idx="11">
                    <c:v>5126.8107604234856</c:v>
                  </c:pt>
                  <c:pt idx="12">
                    <c:v>6324.4472327338326</c:v>
                  </c:pt>
                  <c:pt idx="13">
                    <c:v>5606.9753523145355</c:v>
                  </c:pt>
                  <c:pt idx="14">
                    <c:v>3114.2411699476975</c:v>
                  </c:pt>
                  <c:pt idx="15">
                    <c:v>3913.9487335290423</c:v>
                  </c:pt>
                  <c:pt idx="16">
                    <c:v>5085.7253739161379</c:v>
                  </c:pt>
                  <c:pt idx="17">
                    <c:v>5265.375562567112</c:v>
                  </c:pt>
                  <c:pt idx="18">
                    <c:v>4982.1303183448072</c:v>
                  </c:pt>
                  <c:pt idx="19">
                    <c:v>3833.0057249398201</c:v>
                  </c:pt>
                  <c:pt idx="20">
                    <c:v>4764.5600945777778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'rockfish harvests'!$K$112:$K$132</c:f>
              <c:numCache>
                <c:formatCode>_(* #,##0_);_(* \(#,##0\);_(* "-"??_);_(@_)</c:formatCode>
                <c:ptCount val="21"/>
                <c:pt idx="0">
                  <c:v>7725.220955913016</c:v>
                </c:pt>
                <c:pt idx="1">
                  <c:v>13863.251999816044</c:v>
                </c:pt>
                <c:pt idx="2">
                  <c:v>19588.793010089361</c:v>
                </c:pt>
                <c:pt idx="3">
                  <c:v>31246.120047450848</c:v>
                </c:pt>
                <c:pt idx="4">
                  <c:v>25882.255081157207</c:v>
                </c:pt>
                <c:pt idx="5">
                  <c:v>25436.885407165704</c:v>
                </c:pt>
                <c:pt idx="6">
                  <c:v>29044.67867231835</c:v>
                </c:pt>
                <c:pt idx="7">
                  <c:v>34063.307414813207</c:v>
                </c:pt>
                <c:pt idx="8">
                  <c:v>29887.593088866026</c:v>
                </c:pt>
                <c:pt idx="9">
                  <c:v>35660.959030574668</c:v>
                </c:pt>
                <c:pt idx="10">
                  <c:v>38253.967031833927</c:v>
                </c:pt>
                <c:pt idx="11">
                  <c:v>32743.638213019593</c:v>
                </c:pt>
                <c:pt idx="12">
                  <c:v>40392.638184457552</c:v>
                </c:pt>
                <c:pt idx="13">
                  <c:v>52204.405010282295</c:v>
                </c:pt>
                <c:pt idx="14">
                  <c:v>41019.802237331009</c:v>
                </c:pt>
                <c:pt idx="15">
                  <c:v>47715.239835728957</c:v>
                </c:pt>
                <c:pt idx="16">
                  <c:v>58769.197040285006</c:v>
                </c:pt>
                <c:pt idx="17">
                  <c:v>69974.13981323161</c:v>
                </c:pt>
                <c:pt idx="18">
                  <c:v>78648.041703490948</c:v>
                </c:pt>
                <c:pt idx="19">
                  <c:v>53863.511532831981</c:v>
                </c:pt>
                <c:pt idx="20">
                  <c:v>68922.337515014005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9-4027-B8CD-8D8FB0F2D285}"/>
            </c:ext>
          </c:extLst>
        </c:ser>
        <c:ser>
          <c:idx val="2"/>
          <c:order val="2"/>
          <c:tx>
            <c:v>PWSI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harvests'!$N$156:$N$176</c:f>
                <c:numCache>
                  <c:formatCode>_(* #,##0_);_(* \(#,##0\);_(* "-"??_);_(@_)</c:formatCode>
                  <c:ptCount val="21"/>
                  <c:pt idx="0">
                    <c:v>5799.6825149206434</c:v>
                  </c:pt>
                  <c:pt idx="1">
                    <c:v>6851.5485140936353</c:v>
                  </c:pt>
                  <c:pt idx="2">
                    <c:v>9123.7612136058578</c:v>
                  </c:pt>
                  <c:pt idx="3">
                    <c:v>10679.551472122912</c:v>
                  </c:pt>
                  <c:pt idx="4">
                    <c:v>11229.011056106494</c:v>
                  </c:pt>
                  <c:pt idx="5">
                    <c:v>18110.916453293146</c:v>
                  </c:pt>
                  <c:pt idx="6">
                    <c:v>15648.973234449575</c:v>
                  </c:pt>
                  <c:pt idx="7">
                    <c:v>16590.03661033306</c:v>
                  </c:pt>
                  <c:pt idx="8">
                    <c:v>11502.223003943636</c:v>
                  </c:pt>
                  <c:pt idx="9">
                    <c:v>18827.338894288314</c:v>
                  </c:pt>
                  <c:pt idx="10">
                    <c:v>14452.912040584757</c:v>
                  </c:pt>
                  <c:pt idx="11">
                    <c:v>12441.768535672471</c:v>
                  </c:pt>
                  <c:pt idx="12">
                    <c:v>18076.006037736181</c:v>
                  </c:pt>
                  <c:pt idx="13">
                    <c:v>19606.47047312828</c:v>
                  </c:pt>
                  <c:pt idx="14">
                    <c:v>10629.838062455399</c:v>
                  </c:pt>
                  <c:pt idx="15">
                    <c:v>13803.930154852069</c:v>
                  </c:pt>
                  <c:pt idx="16">
                    <c:v>13451.004112114801</c:v>
                  </c:pt>
                  <c:pt idx="17">
                    <c:v>15159.241823882161</c:v>
                  </c:pt>
                  <c:pt idx="18">
                    <c:v>20949.596483827434</c:v>
                  </c:pt>
                  <c:pt idx="19">
                    <c:v>10615.106561414048</c:v>
                  </c:pt>
                  <c:pt idx="20">
                    <c:v>8412.9394015554244</c:v>
                  </c:pt>
                </c:numCache>
              </c:numRef>
            </c:plus>
            <c:minus>
              <c:numRef>
                <c:f>'rockfish harvests'!$N$156:$N$176</c:f>
                <c:numCache>
                  <c:formatCode>_(* #,##0_);_(* \(#,##0\);_(* "-"??_);_(@_)</c:formatCode>
                  <c:ptCount val="21"/>
                  <c:pt idx="0">
                    <c:v>5799.6825149206434</c:v>
                  </c:pt>
                  <c:pt idx="1">
                    <c:v>6851.5485140936353</c:v>
                  </c:pt>
                  <c:pt idx="2">
                    <c:v>9123.7612136058578</c:v>
                  </c:pt>
                  <c:pt idx="3">
                    <c:v>10679.551472122912</c:v>
                  </c:pt>
                  <c:pt idx="4">
                    <c:v>11229.011056106494</c:v>
                  </c:pt>
                  <c:pt idx="5">
                    <c:v>18110.916453293146</c:v>
                  </c:pt>
                  <c:pt idx="6">
                    <c:v>15648.973234449575</c:v>
                  </c:pt>
                  <c:pt idx="7">
                    <c:v>16590.03661033306</c:v>
                  </c:pt>
                  <c:pt idx="8">
                    <c:v>11502.223003943636</c:v>
                  </c:pt>
                  <c:pt idx="9">
                    <c:v>18827.338894288314</c:v>
                  </c:pt>
                  <c:pt idx="10">
                    <c:v>14452.912040584757</c:v>
                  </c:pt>
                  <c:pt idx="11">
                    <c:v>12441.768535672471</c:v>
                  </c:pt>
                  <c:pt idx="12">
                    <c:v>18076.006037736181</c:v>
                  </c:pt>
                  <c:pt idx="13">
                    <c:v>19606.47047312828</c:v>
                  </c:pt>
                  <c:pt idx="14">
                    <c:v>10629.838062455399</c:v>
                  </c:pt>
                  <c:pt idx="15">
                    <c:v>13803.930154852069</c:v>
                  </c:pt>
                  <c:pt idx="16">
                    <c:v>13451.004112114801</c:v>
                  </c:pt>
                  <c:pt idx="17">
                    <c:v>15159.241823882161</c:v>
                  </c:pt>
                  <c:pt idx="18">
                    <c:v>20949.596483827434</c:v>
                  </c:pt>
                  <c:pt idx="19">
                    <c:v>10615.106561414048</c:v>
                  </c:pt>
                  <c:pt idx="20">
                    <c:v>8412.9394015554244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val>
            <c:numRef>
              <c:f>'rockfish harvests'!$K$156:$K$176</c:f>
              <c:numCache>
                <c:formatCode>_(* #,##0_);_(* \(#,##0\);_(* "-"??_);_(@_)</c:formatCode>
                <c:ptCount val="21"/>
                <c:pt idx="0">
                  <c:v>13589.355080614794</c:v>
                </c:pt>
                <c:pt idx="1">
                  <c:v>16054.003882202349</c:v>
                </c:pt>
                <c:pt idx="2">
                  <c:v>21378.072072644733</c:v>
                </c:pt>
                <c:pt idx="3">
                  <c:v>25023.476144256918</c:v>
                </c:pt>
                <c:pt idx="4">
                  <c:v>26310.926167597027</c:v>
                </c:pt>
                <c:pt idx="5">
                  <c:v>42436.059885343027</c:v>
                </c:pt>
                <c:pt idx="6">
                  <c:v>36667.430222752817</c:v>
                </c:pt>
                <c:pt idx="7">
                  <c:v>38872.455124606044</c:v>
                </c:pt>
                <c:pt idx="8">
                  <c:v>26951.094687489898</c:v>
                </c:pt>
                <c:pt idx="9">
                  <c:v>44114.724004173229</c:v>
                </c:pt>
                <c:pt idx="10">
                  <c:v>33864.914702332913</c:v>
                </c:pt>
                <c:pt idx="11">
                  <c:v>29152.563097565941</c:v>
                </c:pt>
                <c:pt idx="12">
                  <c:v>42354.260574467829</c:v>
                </c:pt>
                <c:pt idx="13">
                  <c:v>69966.987281399051</c:v>
                </c:pt>
                <c:pt idx="14">
                  <c:v>44697.154090427939</c:v>
                </c:pt>
                <c:pt idx="15">
                  <c:v>60456.943133398883</c:v>
                </c:pt>
                <c:pt idx="16">
                  <c:v>52866.469599823133</c:v>
                </c:pt>
                <c:pt idx="17">
                  <c:v>72203.446754112942</c:v>
                </c:pt>
                <c:pt idx="18">
                  <c:v>93718.548631333717</c:v>
                </c:pt>
                <c:pt idx="19">
                  <c:v>49815.774784613517</c:v>
                </c:pt>
                <c:pt idx="20">
                  <c:v>34346.009039310491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B9-4027-B8CD-8D8FB0F2D285}"/>
            </c:ext>
          </c:extLst>
        </c:ser>
        <c:ser>
          <c:idx val="3"/>
          <c:order val="3"/>
          <c:tx>
            <c:v>PWSO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harvests'!$N$178:$N$198</c:f>
                <c:numCache>
                  <c:formatCode>_(* #,##0_);_(* \(#,##0\);_(* "-"??_);_(@_)</c:formatCode>
                  <c:ptCount val="21"/>
                  <c:pt idx="0">
                    <c:v>1377.8045920077593</c:v>
                  </c:pt>
                  <c:pt idx="1">
                    <c:v>892.62929004141108</c:v>
                  </c:pt>
                  <c:pt idx="2">
                    <c:v>1796.1395640276021</c:v>
                  </c:pt>
                  <c:pt idx="3">
                    <c:v>2182.9974039214749</c:v>
                  </c:pt>
                  <c:pt idx="4">
                    <c:v>1752.2270216790259</c:v>
                  </c:pt>
                  <c:pt idx="5">
                    <c:v>1883.9646487247546</c:v>
                  </c:pt>
                  <c:pt idx="6">
                    <c:v>2373.6089262398518</c:v>
                  </c:pt>
                  <c:pt idx="7">
                    <c:v>1877.7469436134518</c:v>
                  </c:pt>
                  <c:pt idx="8">
                    <c:v>1773.7946862838576</c:v>
                  </c:pt>
                  <c:pt idx="9">
                    <c:v>2370.1114671147438</c:v>
                  </c:pt>
                  <c:pt idx="10">
                    <c:v>2601.1380726565894</c:v>
                  </c:pt>
                  <c:pt idx="11">
                    <c:v>2666.6182796099974</c:v>
                  </c:pt>
                  <c:pt idx="12">
                    <c:v>2533.3262262864428</c:v>
                  </c:pt>
                  <c:pt idx="13">
                    <c:v>2270.7026094933904</c:v>
                  </c:pt>
                  <c:pt idx="14">
                    <c:v>1201.1881128039217</c:v>
                  </c:pt>
                  <c:pt idx="15">
                    <c:v>4084.787452166413</c:v>
                  </c:pt>
                  <c:pt idx="16">
                    <c:v>3852.2776343744404</c:v>
                  </c:pt>
                  <c:pt idx="17">
                    <c:v>1387.897891523347</c:v>
                  </c:pt>
                  <c:pt idx="18">
                    <c:v>1628.7123609031039</c:v>
                  </c:pt>
                  <c:pt idx="19">
                    <c:v>4775.4103762737914</c:v>
                  </c:pt>
                  <c:pt idx="20">
                    <c:v>2931.6739302691885</c:v>
                  </c:pt>
                </c:numCache>
              </c:numRef>
            </c:plus>
            <c:minus>
              <c:numRef>
                <c:f>'rockfish harvests'!$N$178:$N$198</c:f>
                <c:numCache>
                  <c:formatCode>_(* #,##0_);_(* \(#,##0\);_(* "-"??_);_(@_)</c:formatCode>
                  <c:ptCount val="21"/>
                  <c:pt idx="0">
                    <c:v>1377.8045920077593</c:v>
                  </c:pt>
                  <c:pt idx="1">
                    <c:v>892.62929004141108</c:v>
                  </c:pt>
                  <c:pt idx="2">
                    <c:v>1796.1395640276021</c:v>
                  </c:pt>
                  <c:pt idx="3">
                    <c:v>2182.9974039214749</c:v>
                  </c:pt>
                  <c:pt idx="4">
                    <c:v>1752.2270216790259</c:v>
                  </c:pt>
                  <c:pt idx="5">
                    <c:v>1883.9646487247546</c:v>
                  </c:pt>
                  <c:pt idx="6">
                    <c:v>2373.6089262398518</c:v>
                  </c:pt>
                  <c:pt idx="7">
                    <c:v>1877.7469436134518</c:v>
                  </c:pt>
                  <c:pt idx="8">
                    <c:v>1773.7946862838576</c:v>
                  </c:pt>
                  <c:pt idx="9">
                    <c:v>2370.1114671147438</c:v>
                  </c:pt>
                  <c:pt idx="10">
                    <c:v>2601.1380726565894</c:v>
                  </c:pt>
                  <c:pt idx="11">
                    <c:v>2666.6182796099974</c:v>
                  </c:pt>
                  <c:pt idx="12">
                    <c:v>2533.3262262864428</c:v>
                  </c:pt>
                  <c:pt idx="13">
                    <c:v>2270.7026094933904</c:v>
                  </c:pt>
                  <c:pt idx="14">
                    <c:v>1201.1881128039217</c:v>
                  </c:pt>
                  <c:pt idx="15">
                    <c:v>4084.787452166413</c:v>
                  </c:pt>
                  <c:pt idx="16">
                    <c:v>3852.2776343744404</c:v>
                  </c:pt>
                  <c:pt idx="17">
                    <c:v>1387.897891523347</c:v>
                  </c:pt>
                  <c:pt idx="18">
                    <c:v>1628.7123609031039</c:v>
                  </c:pt>
                  <c:pt idx="19">
                    <c:v>4775.4103762737914</c:v>
                  </c:pt>
                  <c:pt idx="20">
                    <c:v>2931.6739302691885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val>
            <c:numRef>
              <c:f>'rockfish harvests'!$K$178:$K$198</c:f>
              <c:numCache>
                <c:formatCode>_(* #,##0_);_(* \(#,##0\);_(* "-"??_);_(@_)</c:formatCode>
                <c:ptCount val="21"/>
                <c:pt idx="0">
                  <c:v>8562.2039985303945</c:v>
                </c:pt>
                <c:pt idx="1">
                  <c:v>5547.1393554151227</c:v>
                </c:pt>
                <c:pt idx="2">
                  <c:v>11161.897301144405</c:v>
                </c:pt>
                <c:pt idx="3">
                  <c:v>13565.979681778168</c:v>
                </c:pt>
                <c:pt idx="4">
                  <c:v>10889.007990233691</c:v>
                </c:pt>
                <c:pt idx="5">
                  <c:v>11707.675922965831</c:v>
                </c:pt>
                <c:pt idx="6">
                  <c:v>14750.512487102991</c:v>
                </c:pt>
                <c:pt idx="7">
                  <c:v>11669.036728500598</c:v>
                </c:pt>
                <c:pt idx="8">
                  <c:v>11023.037696034971</c:v>
                </c:pt>
                <c:pt idx="9">
                  <c:v>14728.777940216298</c:v>
                </c:pt>
                <c:pt idx="10">
                  <c:v>16164.46550956514</c:v>
                </c:pt>
                <c:pt idx="11">
                  <c:v>16571.384526277132</c:v>
                </c:pt>
                <c:pt idx="12">
                  <c:v>15743.056794928683</c:v>
                </c:pt>
                <c:pt idx="13">
                  <c:v>19283.2731282159</c:v>
                </c:pt>
                <c:pt idx="14">
                  <c:v>18570.043180260451</c:v>
                </c:pt>
                <c:pt idx="15">
                  <c:v>26703.764504283965</c:v>
                </c:pt>
                <c:pt idx="16">
                  <c:v>28665.725644832062</c:v>
                </c:pt>
                <c:pt idx="17">
                  <c:v>27128.963774691143</c:v>
                </c:pt>
                <c:pt idx="18">
                  <c:v>33077.736072598942</c:v>
                </c:pt>
                <c:pt idx="19">
                  <c:v>35955.862161643308</c:v>
                </c:pt>
                <c:pt idx="20">
                  <c:v>31869.744857420323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B9-4027-B8CD-8D8FB0F2D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ax val="1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SEAK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CSEO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harvests'!$N$200:$N$220</c:f>
                <c:numCache>
                  <c:formatCode>_(* #,##0_);_(* \(#,##0\);_(* "-"??_);_(@_)</c:formatCode>
                  <c:ptCount val="21"/>
                  <c:pt idx="0">
                    <c:v>928.15278951574248</c:v>
                  </c:pt>
                  <c:pt idx="1">
                    <c:v>954.90927608089839</c:v>
                  </c:pt>
                  <c:pt idx="2">
                    <c:v>1670.2984483544565</c:v>
                  </c:pt>
                  <c:pt idx="3">
                    <c:v>1494.696618008322</c:v>
                  </c:pt>
                  <c:pt idx="4">
                    <c:v>1387.7697698460879</c:v>
                  </c:pt>
                  <c:pt idx="5">
                    <c:v>1513.4261586039311</c:v>
                  </c:pt>
                  <c:pt idx="6">
                    <c:v>2159.9421524968102</c:v>
                  </c:pt>
                  <c:pt idx="7">
                    <c:v>2705.7744784259908</c:v>
                  </c:pt>
                  <c:pt idx="8">
                    <c:v>3344.3626244477127</c:v>
                  </c:pt>
                  <c:pt idx="9">
                    <c:v>3809.6281963862571</c:v>
                  </c:pt>
                  <c:pt idx="10">
                    <c:v>5242.3885029011626</c:v>
                  </c:pt>
                  <c:pt idx="11">
                    <c:v>3143.0943866187063</c:v>
                  </c:pt>
                  <c:pt idx="12">
                    <c:v>4341.784984737692</c:v>
                  </c:pt>
                  <c:pt idx="13">
                    <c:v>5237.8259056558345</c:v>
                  </c:pt>
                  <c:pt idx="14">
                    <c:v>1986.7369684830257</c:v>
                  </c:pt>
                  <c:pt idx="15">
                    <c:v>3837.7551421079688</c:v>
                  </c:pt>
                  <c:pt idx="16">
                    <c:v>6200.0184091355277</c:v>
                  </c:pt>
                  <c:pt idx="17">
                    <c:v>3471.8909723467677</c:v>
                  </c:pt>
                  <c:pt idx="18">
                    <c:v>3051.0380270602022</c:v>
                  </c:pt>
                  <c:pt idx="19">
                    <c:v>7134.3252309842155</c:v>
                  </c:pt>
                  <c:pt idx="20">
                    <c:v>2239.5352274329302</c:v>
                  </c:pt>
                </c:numCache>
              </c:numRef>
            </c:plus>
            <c:minus>
              <c:numRef>
                <c:f>'rockfish harvests'!$N$200:$N$220</c:f>
                <c:numCache>
                  <c:formatCode>_(* #,##0_);_(* \(#,##0\);_(* "-"??_);_(@_)</c:formatCode>
                  <c:ptCount val="21"/>
                  <c:pt idx="0">
                    <c:v>928.15278951574248</c:v>
                  </c:pt>
                  <c:pt idx="1">
                    <c:v>954.90927608089839</c:v>
                  </c:pt>
                  <c:pt idx="2">
                    <c:v>1670.2984483544565</c:v>
                  </c:pt>
                  <c:pt idx="3">
                    <c:v>1494.696618008322</c:v>
                  </c:pt>
                  <c:pt idx="4">
                    <c:v>1387.7697698460879</c:v>
                  </c:pt>
                  <c:pt idx="5">
                    <c:v>1513.4261586039311</c:v>
                  </c:pt>
                  <c:pt idx="6">
                    <c:v>2159.9421524968102</c:v>
                  </c:pt>
                  <c:pt idx="7">
                    <c:v>2705.7744784259908</c:v>
                  </c:pt>
                  <c:pt idx="8">
                    <c:v>3344.3626244477127</c:v>
                  </c:pt>
                  <c:pt idx="9">
                    <c:v>3809.6281963862571</c:v>
                  </c:pt>
                  <c:pt idx="10">
                    <c:v>5242.3885029011626</c:v>
                  </c:pt>
                  <c:pt idx="11">
                    <c:v>3143.0943866187063</c:v>
                  </c:pt>
                  <c:pt idx="12">
                    <c:v>4341.784984737692</c:v>
                  </c:pt>
                  <c:pt idx="13">
                    <c:v>5237.8259056558345</c:v>
                  </c:pt>
                  <c:pt idx="14">
                    <c:v>1986.7369684830257</c:v>
                  </c:pt>
                  <c:pt idx="15">
                    <c:v>3837.7551421079688</c:v>
                  </c:pt>
                  <c:pt idx="16">
                    <c:v>6200.0184091355277</c:v>
                  </c:pt>
                  <c:pt idx="17">
                    <c:v>3471.8909723467677</c:v>
                  </c:pt>
                  <c:pt idx="18">
                    <c:v>3051.0380270602022</c:v>
                  </c:pt>
                  <c:pt idx="19">
                    <c:v>7134.3252309842155</c:v>
                  </c:pt>
                  <c:pt idx="20">
                    <c:v>2239.5352274329302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'rockfish harvests'!$B$2:$B$22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'rockfish harvests'!$K$200:$K$220</c:f>
              <c:numCache>
                <c:formatCode>_(* #,##0_);_(* \(#,##0\);_(* "-"??_);_(@_)</c:formatCode>
                <c:ptCount val="21"/>
                <c:pt idx="0">
                  <c:v>10785.556656147837</c:v>
                </c:pt>
                <c:pt idx="1">
                  <c:v>11096.479173461516</c:v>
                </c:pt>
                <c:pt idx="2">
                  <c:v>19409.626034526136</c:v>
                </c:pt>
                <c:pt idx="3">
                  <c:v>17369.053069045251</c:v>
                </c:pt>
                <c:pt idx="4">
                  <c:v>16126.514564669476</c:v>
                </c:pt>
                <c:pt idx="5">
                  <c:v>17586.698831164827</c:v>
                </c:pt>
                <c:pt idx="6">
                  <c:v>25099.50810136646</c:v>
                </c:pt>
                <c:pt idx="7">
                  <c:v>31442.327454565508</c:v>
                </c:pt>
                <c:pt idx="8">
                  <c:v>38863.01153445198</c:v>
                </c:pt>
                <c:pt idx="9">
                  <c:v>44269.608641073173</c:v>
                </c:pt>
                <c:pt idx="10">
                  <c:v>60918.9336607812</c:v>
                </c:pt>
                <c:pt idx="11">
                  <c:v>36524.183265325752</c:v>
                </c:pt>
                <c:pt idx="12">
                  <c:v>50453.51204097856</c:v>
                </c:pt>
                <c:pt idx="13">
                  <c:v>68480.968038392311</c:v>
                </c:pt>
                <c:pt idx="14">
                  <c:v>63827.587639698155</c:v>
                </c:pt>
                <c:pt idx="15">
                  <c:v>70364.987163814178</c:v>
                </c:pt>
                <c:pt idx="16">
                  <c:v>86708.052896462119</c:v>
                </c:pt>
                <c:pt idx="17">
                  <c:v>88259.545990311773</c:v>
                </c:pt>
                <c:pt idx="18">
                  <c:v>63347.772142219961</c:v>
                </c:pt>
                <c:pt idx="19">
                  <c:v>71940.082903438393</c:v>
                </c:pt>
                <c:pt idx="20">
                  <c:v>61699.047320720041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6-47C1-A689-C71495ADDA54}"/>
            </c:ext>
          </c:extLst>
        </c:ser>
        <c:ser>
          <c:idx val="1"/>
          <c:order val="1"/>
          <c:tx>
            <c:v>EWYKT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harvests'!$N$222:$N$242</c:f>
                <c:numCache>
                  <c:formatCode>_(* #,##0_);_(* \(#,##0\);_(* "-"??_);_(@_)</c:formatCode>
                  <c:ptCount val="21"/>
                  <c:pt idx="0">
                    <c:v>322.60872756906338</c:v>
                  </c:pt>
                  <c:pt idx="1">
                    <c:v>163.90006619025979</c:v>
                  </c:pt>
                  <c:pt idx="2">
                    <c:v>296.40449375885595</c:v>
                  </c:pt>
                  <c:pt idx="3">
                    <c:v>257.83977230232421</c:v>
                  </c:pt>
                  <c:pt idx="4">
                    <c:v>220.7583093633514</c:v>
                  </c:pt>
                  <c:pt idx="5">
                    <c:v>402.21026801139163</c:v>
                  </c:pt>
                  <c:pt idx="6">
                    <c:v>371.06183914265449</c:v>
                  </c:pt>
                  <c:pt idx="7">
                    <c:v>414.32354590478946</c:v>
                  </c:pt>
                  <c:pt idx="8">
                    <c:v>625.19346515108134</c:v>
                  </c:pt>
                  <c:pt idx="9">
                    <c:v>566.11033420165143</c:v>
                  </c:pt>
                  <c:pt idx="10">
                    <c:v>706.27826411096862</c:v>
                  </c:pt>
                  <c:pt idx="11">
                    <c:v>616.54112379865444</c:v>
                  </c:pt>
                  <c:pt idx="12">
                    <c:v>601.9557483759919</c:v>
                  </c:pt>
                  <c:pt idx="13">
                    <c:v>1246.848710051574</c:v>
                  </c:pt>
                  <c:pt idx="14">
                    <c:v>430.75583407997971</c:v>
                  </c:pt>
                  <c:pt idx="15">
                    <c:v>578.15780132954842</c:v>
                  </c:pt>
                  <c:pt idx="16">
                    <c:v>948.18350591791136</c:v>
                  </c:pt>
                  <c:pt idx="17">
                    <c:v>2069.7014659136921</c:v>
                  </c:pt>
                  <c:pt idx="18">
                    <c:v>1415.859437828404</c:v>
                  </c:pt>
                  <c:pt idx="19">
                    <c:v>857.19803430068043</c:v>
                  </c:pt>
                  <c:pt idx="20">
                    <c:v>1389.9049947611211</c:v>
                  </c:pt>
                </c:numCache>
              </c:numRef>
            </c:plus>
            <c:minus>
              <c:numRef>
                <c:f>'rockfish harvests'!$N$222:$N$242</c:f>
                <c:numCache>
                  <c:formatCode>_(* #,##0_);_(* \(#,##0\);_(* "-"??_);_(@_)</c:formatCode>
                  <c:ptCount val="21"/>
                  <c:pt idx="0">
                    <c:v>322.60872756906338</c:v>
                  </c:pt>
                  <c:pt idx="1">
                    <c:v>163.90006619025979</c:v>
                  </c:pt>
                  <c:pt idx="2">
                    <c:v>296.40449375885595</c:v>
                  </c:pt>
                  <c:pt idx="3">
                    <c:v>257.83977230232421</c:v>
                  </c:pt>
                  <c:pt idx="4">
                    <c:v>220.7583093633514</c:v>
                  </c:pt>
                  <c:pt idx="5">
                    <c:v>402.21026801139163</c:v>
                  </c:pt>
                  <c:pt idx="6">
                    <c:v>371.06183914265449</c:v>
                  </c:pt>
                  <c:pt idx="7">
                    <c:v>414.32354590478946</c:v>
                  </c:pt>
                  <c:pt idx="8">
                    <c:v>625.19346515108134</c:v>
                  </c:pt>
                  <c:pt idx="9">
                    <c:v>566.11033420165143</c:v>
                  </c:pt>
                  <c:pt idx="10">
                    <c:v>706.27826411096862</c:v>
                  </c:pt>
                  <c:pt idx="11">
                    <c:v>616.54112379865444</c:v>
                  </c:pt>
                  <c:pt idx="12">
                    <c:v>601.9557483759919</c:v>
                  </c:pt>
                  <c:pt idx="13">
                    <c:v>1246.848710051574</c:v>
                  </c:pt>
                  <c:pt idx="14">
                    <c:v>430.75583407997971</c:v>
                  </c:pt>
                  <c:pt idx="15">
                    <c:v>578.15780132954842</c:v>
                  </c:pt>
                  <c:pt idx="16">
                    <c:v>948.18350591791136</c:v>
                  </c:pt>
                  <c:pt idx="17">
                    <c:v>2069.7014659136921</c:v>
                  </c:pt>
                  <c:pt idx="18">
                    <c:v>1415.859437828404</c:v>
                  </c:pt>
                  <c:pt idx="19">
                    <c:v>857.19803430068043</c:v>
                  </c:pt>
                  <c:pt idx="20">
                    <c:v>1389.9049947611211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'rockfish harvests'!$K$222:$K$242</c:f>
              <c:numCache>
                <c:formatCode>_(* #,##0_);_(* \(#,##0\);_(* "-"??_);_(@_)</c:formatCode>
                <c:ptCount val="21"/>
                <c:pt idx="0">
                  <c:v>1645.0389532640204</c:v>
                </c:pt>
                <c:pt idx="1">
                  <c:v>835.7554222329851</c:v>
                </c:pt>
                <c:pt idx="2">
                  <c:v>1511.4189310065597</c:v>
                </c:pt>
                <c:pt idx="3">
                  <c:v>1314.7705963635044</c:v>
                </c:pt>
                <c:pt idx="4">
                  <c:v>1125.6856592067204</c:v>
                </c:pt>
                <c:pt idx="5">
                  <c:v>2050.9412850272502</c:v>
                </c:pt>
                <c:pt idx="6">
                  <c:v>1892.1099378155513</c:v>
                </c:pt>
                <c:pt idx="7">
                  <c:v>2112.7090311651327</c:v>
                </c:pt>
                <c:pt idx="8">
                  <c:v>3187.9720404633777</c:v>
                </c:pt>
                <c:pt idx="9">
                  <c:v>2886.6967072602351</c:v>
                </c:pt>
                <c:pt idx="10">
                  <c:v>3601.4377697128784</c:v>
                </c:pt>
                <c:pt idx="11">
                  <c:v>3143.852221793461</c:v>
                </c:pt>
                <c:pt idx="12">
                  <c:v>3069.4788131784594</c:v>
                </c:pt>
                <c:pt idx="13">
                  <c:v>4284.4366812227072</c:v>
                </c:pt>
                <c:pt idx="14">
                  <c:v>3776.1442770118629</c:v>
                </c:pt>
                <c:pt idx="15">
                  <c:v>4475.3664881407803</c:v>
                </c:pt>
                <c:pt idx="16">
                  <c:v>5718.1397849462364</c:v>
                </c:pt>
                <c:pt idx="17">
                  <c:v>8126.5678935972783</c:v>
                </c:pt>
                <c:pt idx="18">
                  <c:v>9606.8674308497375</c:v>
                </c:pt>
                <c:pt idx="19">
                  <c:v>7580.0488400488402</c:v>
                </c:pt>
                <c:pt idx="20">
                  <c:v>10630.379506304387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6-47C1-A689-C71495ADDA54}"/>
            </c:ext>
          </c:extLst>
        </c:ser>
        <c:ser>
          <c:idx val="2"/>
          <c:order val="2"/>
          <c:tx>
            <c:v>NSEI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harvests'!$N$244:$N$264</c:f>
                <c:numCache>
                  <c:formatCode>_(* #,##0_);_(* \(#,##0\);_(* "-"??_);_(@_)</c:formatCode>
                  <c:ptCount val="21"/>
                  <c:pt idx="0">
                    <c:v>1732.8529109001979</c:v>
                  </c:pt>
                  <c:pt idx="1">
                    <c:v>2086.3090013354704</c:v>
                  </c:pt>
                  <c:pt idx="2">
                    <c:v>3195.5315931188893</c:v>
                  </c:pt>
                  <c:pt idx="3">
                    <c:v>2374.5167040187762</c:v>
                  </c:pt>
                  <c:pt idx="4">
                    <c:v>1625.6357109258622</c:v>
                  </c:pt>
                  <c:pt idx="5">
                    <c:v>1989.9118857622141</c:v>
                  </c:pt>
                  <c:pt idx="6">
                    <c:v>1984.3379028889306</c:v>
                  </c:pt>
                  <c:pt idx="7">
                    <c:v>2517.4729706512244</c:v>
                  </c:pt>
                  <c:pt idx="8">
                    <c:v>2110.5722209015275</c:v>
                  </c:pt>
                  <c:pt idx="9">
                    <c:v>2458.7822098090037</c:v>
                  </c:pt>
                  <c:pt idx="10">
                    <c:v>3581.4479367574004</c:v>
                  </c:pt>
                  <c:pt idx="11">
                    <c:v>3057.4935466687507</c:v>
                  </c:pt>
                  <c:pt idx="12">
                    <c:v>3915.5590278089244</c:v>
                  </c:pt>
                  <c:pt idx="13">
                    <c:v>3328.2823120072085</c:v>
                  </c:pt>
                  <c:pt idx="14">
                    <c:v>6534.94598288</c:v>
                  </c:pt>
                  <c:pt idx="15">
                    <c:v>3288.3571695421815</c:v>
                  </c:pt>
                  <c:pt idx="16">
                    <c:v>6050.2023310618406</c:v>
                  </c:pt>
                  <c:pt idx="17">
                    <c:v>4066.4283041859944</c:v>
                  </c:pt>
                  <c:pt idx="18">
                    <c:v>5096.9710971044397</c:v>
                  </c:pt>
                  <c:pt idx="19">
                    <c:v>7473.8420938857371</c:v>
                  </c:pt>
                  <c:pt idx="20">
                    <c:v>5611.8994573284481</c:v>
                  </c:pt>
                </c:numCache>
              </c:numRef>
            </c:plus>
            <c:minus>
              <c:numRef>
                <c:f>'rockfish harvests'!$N$244:$N$264</c:f>
                <c:numCache>
                  <c:formatCode>_(* #,##0_);_(* \(#,##0\);_(* "-"??_);_(@_)</c:formatCode>
                  <c:ptCount val="21"/>
                  <c:pt idx="0">
                    <c:v>1732.8529109001979</c:v>
                  </c:pt>
                  <c:pt idx="1">
                    <c:v>2086.3090013354704</c:v>
                  </c:pt>
                  <c:pt idx="2">
                    <c:v>3195.5315931188893</c:v>
                  </c:pt>
                  <c:pt idx="3">
                    <c:v>2374.5167040187762</c:v>
                  </c:pt>
                  <c:pt idx="4">
                    <c:v>1625.6357109258622</c:v>
                  </c:pt>
                  <c:pt idx="5">
                    <c:v>1989.9118857622141</c:v>
                  </c:pt>
                  <c:pt idx="6">
                    <c:v>1984.3379028889306</c:v>
                  </c:pt>
                  <c:pt idx="7">
                    <c:v>2517.4729706512244</c:v>
                  </c:pt>
                  <c:pt idx="8">
                    <c:v>2110.5722209015275</c:v>
                  </c:pt>
                  <c:pt idx="9">
                    <c:v>2458.7822098090037</c:v>
                  </c:pt>
                  <c:pt idx="10">
                    <c:v>3581.4479367574004</c:v>
                  </c:pt>
                  <c:pt idx="11">
                    <c:v>3057.4935466687507</c:v>
                  </c:pt>
                  <c:pt idx="12">
                    <c:v>3915.5590278089244</c:v>
                  </c:pt>
                  <c:pt idx="13">
                    <c:v>3328.2823120072085</c:v>
                  </c:pt>
                  <c:pt idx="14">
                    <c:v>6534.94598288</c:v>
                  </c:pt>
                  <c:pt idx="15">
                    <c:v>3288.3571695421815</c:v>
                  </c:pt>
                  <c:pt idx="16">
                    <c:v>6050.2023310618406</c:v>
                  </c:pt>
                  <c:pt idx="17">
                    <c:v>4066.4283041859944</c:v>
                  </c:pt>
                  <c:pt idx="18">
                    <c:v>5096.9710971044397</c:v>
                  </c:pt>
                  <c:pt idx="19">
                    <c:v>7473.8420938857371</c:v>
                  </c:pt>
                  <c:pt idx="20">
                    <c:v>5611.8994573284481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val>
            <c:numRef>
              <c:f>'rockfish harvests'!$K$244:$K$264</c:f>
              <c:numCache>
                <c:formatCode>_(* #,##0_);_(* \(#,##0\);_(* "-"??_);_(@_)</c:formatCode>
                <c:ptCount val="21"/>
                <c:pt idx="0">
                  <c:v>8429.4015142904627</c:v>
                </c:pt>
                <c:pt idx="1">
                  <c:v>10148.776127801366</c:v>
                </c:pt>
                <c:pt idx="2">
                  <c:v>15544.550077251628</c:v>
                </c:pt>
                <c:pt idx="3">
                  <c:v>11550.752273697548</c:v>
                </c:pt>
                <c:pt idx="4">
                  <c:v>7907.8472484109971</c:v>
                </c:pt>
                <c:pt idx="5">
                  <c:v>9679.8557786620295</c:v>
                </c:pt>
                <c:pt idx="6">
                  <c:v>9652.7413367049921</c:v>
                </c:pt>
                <c:pt idx="7">
                  <c:v>12246.157961536836</c:v>
                </c:pt>
                <c:pt idx="8">
                  <c:v>10266.803698673171</c:v>
                </c:pt>
                <c:pt idx="9">
                  <c:v>11960.658837400981</c:v>
                </c:pt>
                <c:pt idx="10">
                  <c:v>17421.826440982921</c:v>
                </c:pt>
                <c:pt idx="11">
                  <c:v>14873.068897021491</c:v>
                </c:pt>
                <c:pt idx="12">
                  <c:v>19047.097991231167</c:v>
                </c:pt>
                <c:pt idx="13">
                  <c:v>21134.144125958821</c:v>
                </c:pt>
                <c:pt idx="14">
                  <c:v>30331.837840909095</c:v>
                </c:pt>
                <c:pt idx="15">
                  <c:v>22942.238805970148</c:v>
                </c:pt>
                <c:pt idx="16">
                  <c:v>32276.119924151324</c:v>
                </c:pt>
                <c:pt idx="17">
                  <c:v>31763.885700148439</c:v>
                </c:pt>
                <c:pt idx="18">
                  <c:v>40066.291818701371</c:v>
                </c:pt>
                <c:pt idx="19">
                  <c:v>41111.228360636691</c:v>
                </c:pt>
                <c:pt idx="20">
                  <c:v>50022.26901059274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6-47C1-A689-C71495ADDA54}"/>
            </c:ext>
          </c:extLst>
        </c:ser>
        <c:ser>
          <c:idx val="3"/>
          <c:order val="3"/>
          <c:tx>
            <c:v>NSEO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harvests'!$N$266:$N$286</c:f>
                <c:numCache>
                  <c:formatCode>_(* #,##0_);_(* \(#,##0\);_(* "-"??_);_(@_)</c:formatCode>
                  <c:ptCount val="21"/>
                  <c:pt idx="0">
                    <c:v>598.87652555735008</c:v>
                  </c:pt>
                  <c:pt idx="1">
                    <c:v>571.14582268203208</c:v>
                  </c:pt>
                  <c:pt idx="2">
                    <c:v>1537.4541613373467</c:v>
                  </c:pt>
                  <c:pt idx="3">
                    <c:v>1513.9897204428469</c:v>
                  </c:pt>
                  <c:pt idx="4">
                    <c:v>1082.0306948850073</c:v>
                  </c:pt>
                  <c:pt idx="5">
                    <c:v>1644.1107108578008</c:v>
                  </c:pt>
                  <c:pt idx="6">
                    <c:v>1558.7854712414376</c:v>
                  </c:pt>
                  <c:pt idx="7">
                    <c:v>1491.0585622959491</c:v>
                  </c:pt>
                  <c:pt idx="8">
                    <c:v>1630.778642167744</c:v>
                  </c:pt>
                  <c:pt idx="9">
                    <c:v>2274.984201271287</c:v>
                  </c:pt>
                  <c:pt idx="10">
                    <c:v>2671.7465654873768</c:v>
                  </c:pt>
                  <c:pt idx="11">
                    <c:v>1502.7907827431989</c:v>
                  </c:pt>
                  <c:pt idx="12">
                    <c:v>2460.0333146892749</c:v>
                  </c:pt>
                  <c:pt idx="13">
                    <c:v>1682.463944691056</c:v>
                  </c:pt>
                  <c:pt idx="14">
                    <c:v>3052.5647373851134</c:v>
                  </c:pt>
                  <c:pt idx="15">
                    <c:v>2760.7155986775479</c:v>
                  </c:pt>
                  <c:pt idx="16">
                    <c:v>6100.3268973181011</c:v>
                  </c:pt>
                  <c:pt idx="17">
                    <c:v>3774.6712252772454</c:v>
                  </c:pt>
                  <c:pt idx="18">
                    <c:v>1247.4998680061965</c:v>
                  </c:pt>
                  <c:pt idx="19">
                    <c:v>4232.1958562053551</c:v>
                  </c:pt>
                  <c:pt idx="20">
                    <c:v>5339.7496022165105</c:v>
                  </c:pt>
                </c:numCache>
              </c:numRef>
            </c:plus>
            <c:minus>
              <c:numRef>
                <c:f>'rockfish harvests'!$N$266:$N$286</c:f>
                <c:numCache>
                  <c:formatCode>_(* #,##0_);_(* \(#,##0\);_(* "-"??_);_(@_)</c:formatCode>
                  <c:ptCount val="21"/>
                  <c:pt idx="0">
                    <c:v>598.87652555735008</c:v>
                  </c:pt>
                  <c:pt idx="1">
                    <c:v>571.14582268203208</c:v>
                  </c:pt>
                  <c:pt idx="2">
                    <c:v>1537.4541613373467</c:v>
                  </c:pt>
                  <c:pt idx="3">
                    <c:v>1513.9897204428469</c:v>
                  </c:pt>
                  <c:pt idx="4">
                    <c:v>1082.0306948850073</c:v>
                  </c:pt>
                  <c:pt idx="5">
                    <c:v>1644.1107108578008</c:v>
                  </c:pt>
                  <c:pt idx="6">
                    <c:v>1558.7854712414376</c:v>
                  </c:pt>
                  <c:pt idx="7">
                    <c:v>1491.0585622959491</c:v>
                  </c:pt>
                  <c:pt idx="8">
                    <c:v>1630.778642167744</c:v>
                  </c:pt>
                  <c:pt idx="9">
                    <c:v>2274.984201271287</c:v>
                  </c:pt>
                  <c:pt idx="10">
                    <c:v>2671.7465654873768</c:v>
                  </c:pt>
                  <c:pt idx="11">
                    <c:v>1502.7907827431989</c:v>
                  </c:pt>
                  <c:pt idx="12">
                    <c:v>2460.0333146892749</c:v>
                  </c:pt>
                  <c:pt idx="13">
                    <c:v>1682.463944691056</c:v>
                  </c:pt>
                  <c:pt idx="14">
                    <c:v>3052.5647373851134</c:v>
                  </c:pt>
                  <c:pt idx="15">
                    <c:v>2760.7155986775479</c:v>
                  </c:pt>
                  <c:pt idx="16">
                    <c:v>6100.3268973181011</c:v>
                  </c:pt>
                  <c:pt idx="17">
                    <c:v>3774.6712252772454</c:v>
                  </c:pt>
                  <c:pt idx="18">
                    <c:v>1247.4998680061965</c:v>
                  </c:pt>
                  <c:pt idx="19">
                    <c:v>4232.1958562053551</c:v>
                  </c:pt>
                  <c:pt idx="20">
                    <c:v>5339.7496022165105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val>
            <c:numRef>
              <c:f>'rockfish harvests'!$K$266:$K$286</c:f>
              <c:numCache>
                <c:formatCode>_(* #,##0_);_(* \(#,##0\);_(* "-"??_);_(@_)</c:formatCode>
                <c:ptCount val="21"/>
                <c:pt idx="0">
                  <c:v>1718.6553389715536</c:v>
                </c:pt>
                <c:pt idx="1">
                  <c:v>1639.073791663877</c:v>
                </c:pt>
                <c:pt idx="2">
                  <c:v>4412.1846324621447</c:v>
                </c:pt>
                <c:pt idx="3">
                  <c:v>4344.8464001248803</c:v>
                </c:pt>
                <c:pt idx="4">
                  <c:v>3105.2107593706878</c:v>
                </c:pt>
                <c:pt idx="5">
                  <c:v>4718.26750672244</c:v>
                </c:pt>
                <c:pt idx="6">
                  <c:v>4473.4012073142039</c:v>
                </c:pt>
                <c:pt idx="7">
                  <c:v>4279.0385821589171</c:v>
                </c:pt>
                <c:pt idx="8">
                  <c:v>4680.0071474399028</c:v>
                </c:pt>
                <c:pt idx="9">
                  <c:v>6528.7477079720811</c:v>
                </c:pt>
                <c:pt idx="10">
                  <c:v>7667.3760002203771</c:v>
                </c:pt>
                <c:pt idx="11">
                  <c:v>4312.7076983275492</c:v>
                </c:pt>
                <c:pt idx="12">
                  <c:v>7059.8014948136924</c:v>
                </c:pt>
                <c:pt idx="13">
                  <c:v>11059.863872082973</c:v>
                </c:pt>
                <c:pt idx="14">
                  <c:v>12656.140350877193</c:v>
                </c:pt>
                <c:pt idx="15">
                  <c:v>10533.463803255974</c:v>
                </c:pt>
                <c:pt idx="16">
                  <c:v>18410.250883987203</c:v>
                </c:pt>
                <c:pt idx="17">
                  <c:v>13685.480355422331</c:v>
                </c:pt>
                <c:pt idx="18">
                  <c:v>7499.6278507924235</c:v>
                </c:pt>
                <c:pt idx="19">
                  <c:v>16078.017147192715</c:v>
                </c:pt>
                <c:pt idx="20">
                  <c:v>18860.883640705848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66-47C1-A689-C71495ADDA54}"/>
            </c:ext>
          </c:extLst>
        </c:ser>
        <c:ser>
          <c:idx val="4"/>
          <c:order val="4"/>
          <c:tx>
            <c:v>SSEI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harvests'!$N$288:$N$308</c:f>
                <c:numCache>
                  <c:formatCode>_(* #,##0_);_(* \(#,##0\);_(* "-"??_);_(@_)</c:formatCode>
                  <c:ptCount val="21"/>
                  <c:pt idx="0">
                    <c:v>3116.5124548847989</c:v>
                  </c:pt>
                  <c:pt idx="1">
                    <c:v>3668.5348654369855</c:v>
                  </c:pt>
                  <c:pt idx="2">
                    <c:v>5967.715671875716</c:v>
                  </c:pt>
                  <c:pt idx="3">
                    <c:v>4653.1158646003996</c:v>
                  </c:pt>
                  <c:pt idx="4">
                    <c:v>3998.5536735488881</c:v>
                  </c:pt>
                  <c:pt idx="5">
                    <c:v>5606.3376105043108</c:v>
                  </c:pt>
                  <c:pt idx="6">
                    <c:v>6568.021377129041</c:v>
                  </c:pt>
                  <c:pt idx="7">
                    <c:v>7630.2538605540785</c:v>
                  </c:pt>
                  <c:pt idx="8">
                    <c:v>8817.4255910923694</c:v>
                  </c:pt>
                  <c:pt idx="9">
                    <c:v>10138.496355389487</c:v>
                  </c:pt>
                  <c:pt idx="10">
                    <c:v>9336.0976846860376</c:v>
                  </c:pt>
                  <c:pt idx="11">
                    <c:v>7385.3530255751093</c:v>
                  </c:pt>
                  <c:pt idx="12">
                    <c:v>9962.7849839513256</c:v>
                  </c:pt>
                  <c:pt idx="13">
                    <c:v>9342.8435961357463</c:v>
                  </c:pt>
                  <c:pt idx="14">
                    <c:v>9417.5935873893559</c:v>
                  </c:pt>
                  <c:pt idx="15">
                    <c:v>12017.85074308505</c:v>
                  </c:pt>
                  <c:pt idx="16">
                    <c:v>8669.7773901470664</c:v>
                  </c:pt>
                  <c:pt idx="17">
                    <c:v>8419.2716434506274</c:v>
                  </c:pt>
                  <c:pt idx="18">
                    <c:v>9586.5951226620218</c:v>
                  </c:pt>
                  <c:pt idx="19">
                    <c:v>9028.9570326963403</c:v>
                  </c:pt>
                  <c:pt idx="20">
                    <c:v>8438.8768350472583</c:v>
                  </c:pt>
                </c:numCache>
              </c:numRef>
            </c:plus>
            <c:minus>
              <c:numRef>
                <c:f>'rockfish harvests'!$N$288:$N$308</c:f>
                <c:numCache>
                  <c:formatCode>_(* #,##0_);_(* \(#,##0\);_(* "-"??_);_(@_)</c:formatCode>
                  <c:ptCount val="21"/>
                  <c:pt idx="0">
                    <c:v>3116.5124548847989</c:v>
                  </c:pt>
                  <c:pt idx="1">
                    <c:v>3668.5348654369855</c:v>
                  </c:pt>
                  <c:pt idx="2">
                    <c:v>5967.715671875716</c:v>
                  </c:pt>
                  <c:pt idx="3">
                    <c:v>4653.1158646003996</c:v>
                  </c:pt>
                  <c:pt idx="4">
                    <c:v>3998.5536735488881</c:v>
                  </c:pt>
                  <c:pt idx="5">
                    <c:v>5606.3376105043108</c:v>
                  </c:pt>
                  <c:pt idx="6">
                    <c:v>6568.021377129041</c:v>
                  </c:pt>
                  <c:pt idx="7">
                    <c:v>7630.2538605540785</c:v>
                  </c:pt>
                  <c:pt idx="8">
                    <c:v>8817.4255910923694</c:v>
                  </c:pt>
                  <c:pt idx="9">
                    <c:v>10138.496355389487</c:v>
                  </c:pt>
                  <c:pt idx="10">
                    <c:v>9336.0976846860376</c:v>
                  </c:pt>
                  <c:pt idx="11">
                    <c:v>7385.3530255751093</c:v>
                  </c:pt>
                  <c:pt idx="12">
                    <c:v>9962.7849839513256</c:v>
                  </c:pt>
                  <c:pt idx="13">
                    <c:v>9342.8435961357463</c:v>
                  </c:pt>
                  <c:pt idx="14">
                    <c:v>9417.5935873893559</c:v>
                  </c:pt>
                  <c:pt idx="15">
                    <c:v>12017.85074308505</c:v>
                  </c:pt>
                  <c:pt idx="16">
                    <c:v>8669.7773901470664</c:v>
                  </c:pt>
                  <c:pt idx="17">
                    <c:v>8419.2716434506274</c:v>
                  </c:pt>
                  <c:pt idx="18">
                    <c:v>9586.5951226620218</c:v>
                  </c:pt>
                  <c:pt idx="19">
                    <c:v>9028.9570326963403</c:v>
                  </c:pt>
                  <c:pt idx="20">
                    <c:v>8438.8768350472583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val>
            <c:numRef>
              <c:f>'rockfish harvests'!$K$288:$K$308</c:f>
              <c:numCache>
                <c:formatCode>_(* #,##0_);_(* \(#,##0\);_(* "-"??_);_(@_)</c:formatCode>
                <c:ptCount val="21"/>
                <c:pt idx="0">
                  <c:v>13683.476763338715</c:v>
                </c:pt>
                <c:pt idx="1">
                  <c:v>16107.207114806952</c:v>
                </c:pt>
                <c:pt idx="2">
                  <c:v>26202.076811318933</c:v>
                </c:pt>
                <c:pt idx="3">
                  <c:v>20430.145469364368</c:v>
                </c:pt>
                <c:pt idx="4">
                  <c:v>17556.200102204104</c:v>
                </c:pt>
                <c:pt idx="5">
                  <c:v>24615.396707472279</c:v>
                </c:pt>
                <c:pt idx="6">
                  <c:v>28837.801611923707</c:v>
                </c:pt>
                <c:pt idx="7">
                  <c:v>33501.679492927513</c:v>
                </c:pt>
                <c:pt idx="8">
                  <c:v>38714.120329944417</c:v>
                </c:pt>
                <c:pt idx="9">
                  <c:v>44514.463299102848</c:v>
                </c:pt>
                <c:pt idx="10">
                  <c:v>40991.421525823498</c:v>
                </c:pt>
                <c:pt idx="11">
                  <c:v>32426.408678750442</c:v>
                </c:pt>
                <c:pt idx="12">
                  <c:v>43742.978345028649</c:v>
                </c:pt>
                <c:pt idx="13">
                  <c:v>43385.656259472569</c:v>
                </c:pt>
                <c:pt idx="14">
                  <c:v>51250.239687848378</c:v>
                </c:pt>
                <c:pt idx="15">
                  <c:v>59046.842065821518</c:v>
                </c:pt>
                <c:pt idx="16">
                  <c:v>58838.073336968373</c:v>
                </c:pt>
                <c:pt idx="17">
                  <c:v>60956.645359656926</c:v>
                </c:pt>
                <c:pt idx="18">
                  <c:v>66405.532446281708</c:v>
                </c:pt>
                <c:pt idx="19">
                  <c:v>62909.834871736792</c:v>
                </c:pt>
                <c:pt idx="20">
                  <c:v>76774.8595505618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66-47C1-A689-C71495ADDA54}"/>
            </c:ext>
          </c:extLst>
        </c:ser>
        <c:ser>
          <c:idx val="5"/>
          <c:order val="5"/>
          <c:tx>
            <c:v>SSEO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harvests'!$N$310:$N$330</c:f>
                <c:numCache>
                  <c:formatCode>_(* #,##0_);_(* \(#,##0\);_(* "-"??_);_(@_)</c:formatCode>
                  <c:ptCount val="21"/>
                  <c:pt idx="0">
                    <c:v>1032.7431936671048</c:v>
                  </c:pt>
                  <c:pt idx="1">
                    <c:v>1496.7480634120427</c:v>
                  </c:pt>
                  <c:pt idx="2">
                    <c:v>2240.5825645964501</c:v>
                  </c:pt>
                  <c:pt idx="3">
                    <c:v>1866.3955487434396</c:v>
                  </c:pt>
                  <c:pt idx="4">
                    <c:v>2469.8288559379394</c:v>
                  </c:pt>
                  <c:pt idx="5">
                    <c:v>2236.0430340748367</c:v>
                  </c:pt>
                  <c:pt idx="6">
                    <c:v>3262.301184139636</c:v>
                  </c:pt>
                  <c:pt idx="7">
                    <c:v>4106.9781133398892</c:v>
                  </c:pt>
                  <c:pt idx="8">
                    <c:v>3893.2959266439329</c:v>
                  </c:pt>
                  <c:pt idx="9">
                    <c:v>3896.8627006252009</c:v>
                  </c:pt>
                  <c:pt idx="10">
                    <c:v>5756.7732057663352</c:v>
                  </c:pt>
                  <c:pt idx="11">
                    <c:v>3127.4122772116875</c:v>
                  </c:pt>
                  <c:pt idx="12">
                    <c:v>4025.5908161309594</c:v>
                  </c:pt>
                  <c:pt idx="13">
                    <c:v>3632.5561737392632</c:v>
                  </c:pt>
                  <c:pt idx="14">
                    <c:v>3673.1796011484084</c:v>
                  </c:pt>
                  <c:pt idx="15">
                    <c:v>3629.5082341424495</c:v>
                  </c:pt>
                  <c:pt idx="16">
                    <c:v>4658.1268969917564</c:v>
                  </c:pt>
                  <c:pt idx="17">
                    <c:v>9520.0307312884288</c:v>
                  </c:pt>
                  <c:pt idx="18">
                    <c:v>6746.8057531119503</c:v>
                  </c:pt>
                  <c:pt idx="19">
                    <c:v>6030.2217912187471</c:v>
                  </c:pt>
                  <c:pt idx="20">
                    <c:v>6994.3524307269354</c:v>
                  </c:pt>
                </c:numCache>
              </c:numRef>
            </c:plus>
            <c:minus>
              <c:numRef>
                <c:f>'rockfish harvests'!$N$310:$N$330</c:f>
                <c:numCache>
                  <c:formatCode>_(* #,##0_);_(* \(#,##0\);_(* "-"??_);_(@_)</c:formatCode>
                  <c:ptCount val="21"/>
                  <c:pt idx="0">
                    <c:v>1032.7431936671048</c:v>
                  </c:pt>
                  <c:pt idx="1">
                    <c:v>1496.7480634120427</c:v>
                  </c:pt>
                  <c:pt idx="2">
                    <c:v>2240.5825645964501</c:v>
                  </c:pt>
                  <c:pt idx="3">
                    <c:v>1866.3955487434396</c:v>
                  </c:pt>
                  <c:pt idx="4">
                    <c:v>2469.8288559379394</c:v>
                  </c:pt>
                  <c:pt idx="5">
                    <c:v>2236.0430340748367</c:v>
                  </c:pt>
                  <c:pt idx="6">
                    <c:v>3262.301184139636</c:v>
                  </c:pt>
                  <c:pt idx="7">
                    <c:v>4106.9781133398892</c:v>
                  </c:pt>
                  <c:pt idx="8">
                    <c:v>3893.2959266439329</c:v>
                  </c:pt>
                  <c:pt idx="9">
                    <c:v>3896.8627006252009</c:v>
                  </c:pt>
                  <c:pt idx="10">
                    <c:v>5756.7732057663352</c:v>
                  </c:pt>
                  <c:pt idx="11">
                    <c:v>3127.4122772116875</c:v>
                  </c:pt>
                  <c:pt idx="12">
                    <c:v>4025.5908161309594</c:v>
                  </c:pt>
                  <c:pt idx="13">
                    <c:v>3632.5561737392632</c:v>
                  </c:pt>
                  <c:pt idx="14">
                    <c:v>3673.1796011484084</c:v>
                  </c:pt>
                  <c:pt idx="15">
                    <c:v>3629.5082341424495</c:v>
                  </c:pt>
                  <c:pt idx="16">
                    <c:v>4658.1268969917564</c:v>
                  </c:pt>
                  <c:pt idx="17">
                    <c:v>9520.0307312884288</c:v>
                  </c:pt>
                  <c:pt idx="18">
                    <c:v>6746.8057531119503</c:v>
                  </c:pt>
                  <c:pt idx="19">
                    <c:v>6030.2217912187471</c:v>
                  </c:pt>
                  <c:pt idx="20">
                    <c:v>6994.3524307269354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val>
            <c:numRef>
              <c:f>'rockfish harvests'!$K$310:$K$330</c:f>
              <c:numCache>
                <c:formatCode>_(* #,##0_);_(* \(#,##0\);_(* "-"??_);_(@_)</c:formatCode>
                <c:ptCount val="21"/>
                <c:pt idx="0">
                  <c:v>4728.4215757484271</c:v>
                </c:pt>
                <c:pt idx="1">
                  <c:v>6852.8709556215817</c:v>
                </c:pt>
                <c:pt idx="2">
                  <c:v>10258.522162769743</c:v>
                </c:pt>
                <c:pt idx="3">
                  <c:v>8545.304423864347</c:v>
                </c:pt>
                <c:pt idx="4">
                  <c:v>11308.127831232579</c:v>
                </c:pt>
                <c:pt idx="5">
                  <c:v>10237.737892107112</c:v>
                </c:pt>
                <c:pt idx="6">
                  <c:v>14936.467652623209</c:v>
                </c:pt>
                <c:pt idx="7">
                  <c:v>18803.826586634088</c:v>
                </c:pt>
                <c:pt idx="8">
                  <c:v>17825.481274728842</c:v>
                </c:pt>
                <c:pt idx="9">
                  <c:v>17841.811773106623</c:v>
                </c:pt>
                <c:pt idx="10">
                  <c:v>26357.424381738641</c:v>
                </c:pt>
                <c:pt idx="11">
                  <c:v>14318.877895790762</c:v>
                </c:pt>
                <c:pt idx="12">
                  <c:v>18431.194305468358</c:v>
                </c:pt>
                <c:pt idx="13">
                  <c:v>17425.832645403378</c:v>
                </c:pt>
                <c:pt idx="14">
                  <c:v>21501.484048613747</c:v>
                </c:pt>
                <c:pt idx="15">
                  <c:v>22683.680191645457</c:v>
                </c:pt>
                <c:pt idx="16">
                  <c:v>24422.057259158752</c:v>
                </c:pt>
                <c:pt idx="17">
                  <c:v>33215.524335519505</c:v>
                </c:pt>
                <c:pt idx="18">
                  <c:v>27237.761702821725</c:v>
                </c:pt>
                <c:pt idx="19">
                  <c:v>28180.221332705438</c:v>
                </c:pt>
                <c:pt idx="20">
                  <c:v>39816.635899450121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66-47C1-A689-C71495ADD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AFOGNAK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harvest'!$K$3:$K$23</c:f>
                <c:numCache>
                  <c:formatCode>0</c:formatCode>
                  <c:ptCount val="21"/>
                  <c:pt idx="0">
                    <c:v>26.119729556791537</c:v>
                  </c:pt>
                  <c:pt idx="1">
                    <c:v>25.62100334974669</c:v>
                  </c:pt>
                  <c:pt idx="2">
                    <c:v>64.177884829586489</c:v>
                  </c:pt>
                  <c:pt idx="3">
                    <c:v>26.100180243283837</c:v>
                  </c:pt>
                  <c:pt idx="4">
                    <c:v>25.015790636418078</c:v>
                  </c:pt>
                  <c:pt idx="5">
                    <c:v>34.64001533579264</c:v>
                  </c:pt>
                  <c:pt idx="6">
                    <c:v>22.197756418348657</c:v>
                  </c:pt>
                  <c:pt idx="7">
                    <c:v>53.270701438261973</c:v>
                  </c:pt>
                  <c:pt idx="8">
                    <c:v>48.532956950679527</c:v>
                  </c:pt>
                  <c:pt idx="9">
                    <c:v>235.23014587707468</c:v>
                  </c:pt>
                  <c:pt idx="10">
                    <c:v>131.5935065052187</c:v>
                  </c:pt>
                  <c:pt idx="11">
                    <c:v>328.67951370106738</c:v>
                  </c:pt>
                  <c:pt idx="12">
                    <c:v>194.63070125352101</c:v>
                  </c:pt>
                  <c:pt idx="13">
                    <c:v>147.99746841456633</c:v>
                  </c:pt>
                  <c:pt idx="14">
                    <c:v>170.92521544263622</c:v>
                  </c:pt>
                  <c:pt idx="15">
                    <c:v>92.643565920687422</c:v>
                  </c:pt>
                  <c:pt idx="16">
                    <c:v>98.309389962575864</c:v>
                  </c:pt>
                  <c:pt idx="17">
                    <c:v>292.77215380414543</c:v>
                  </c:pt>
                  <c:pt idx="18">
                    <c:v>246.99155837919821</c:v>
                  </c:pt>
                  <c:pt idx="19">
                    <c:v>259.00841150270367</c:v>
                  </c:pt>
                  <c:pt idx="20">
                    <c:v>547.82166485762684</c:v>
                  </c:pt>
                </c:numCache>
              </c:numRef>
            </c:plus>
            <c:minus>
              <c:numRef>
                <c:f>'BRF harvest'!$K$3:$K$23</c:f>
                <c:numCache>
                  <c:formatCode>0</c:formatCode>
                  <c:ptCount val="21"/>
                  <c:pt idx="0">
                    <c:v>26.119729556791537</c:v>
                  </c:pt>
                  <c:pt idx="1">
                    <c:v>25.62100334974669</c:v>
                  </c:pt>
                  <c:pt idx="2">
                    <c:v>64.177884829586489</c:v>
                  </c:pt>
                  <c:pt idx="3">
                    <c:v>26.100180243283837</c:v>
                  </c:pt>
                  <c:pt idx="4">
                    <c:v>25.015790636418078</c:v>
                  </c:pt>
                  <c:pt idx="5">
                    <c:v>34.64001533579264</c:v>
                  </c:pt>
                  <c:pt idx="6">
                    <c:v>22.197756418348657</c:v>
                  </c:pt>
                  <c:pt idx="7">
                    <c:v>53.270701438261973</c:v>
                  </c:pt>
                  <c:pt idx="8">
                    <c:v>48.532956950679527</c:v>
                  </c:pt>
                  <c:pt idx="9">
                    <c:v>235.23014587707468</c:v>
                  </c:pt>
                  <c:pt idx="10">
                    <c:v>131.5935065052187</c:v>
                  </c:pt>
                  <c:pt idx="11">
                    <c:v>328.67951370106738</c:v>
                  </c:pt>
                  <c:pt idx="12">
                    <c:v>194.63070125352101</c:v>
                  </c:pt>
                  <c:pt idx="13">
                    <c:v>147.99746841456633</c:v>
                  </c:pt>
                  <c:pt idx="14">
                    <c:v>170.92521544263622</c:v>
                  </c:pt>
                  <c:pt idx="15">
                    <c:v>92.643565920687422</c:v>
                  </c:pt>
                  <c:pt idx="16">
                    <c:v>98.309389962575864</c:v>
                  </c:pt>
                  <c:pt idx="17">
                    <c:v>292.77215380414543</c:v>
                  </c:pt>
                  <c:pt idx="18">
                    <c:v>246.99155837919821</c:v>
                  </c:pt>
                  <c:pt idx="19">
                    <c:v>259.00841150270367</c:v>
                  </c:pt>
                  <c:pt idx="20">
                    <c:v>547.82166485762684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harvest'!$H$3:$H$23</c:f>
              <c:numCache>
                <c:formatCode>0</c:formatCode>
                <c:ptCount val="21"/>
                <c:pt idx="0">
                  <c:v>264.55670091899998</c:v>
                </c:pt>
                <c:pt idx="1">
                  <c:v>371.11428583399999</c:v>
                </c:pt>
                <c:pt idx="2">
                  <c:v>1127.9999994479999</c:v>
                </c:pt>
                <c:pt idx="3">
                  <c:v>453.54098354399997</c:v>
                </c:pt>
                <c:pt idx="4">
                  <c:v>255.26315776199999</c:v>
                </c:pt>
                <c:pt idx="5">
                  <c:v>415.60869556799997</c:v>
                </c:pt>
                <c:pt idx="6">
                  <c:v>262.16666678799999</c:v>
                </c:pt>
                <c:pt idx="7">
                  <c:v>1099.7394955110001</c:v>
                </c:pt>
                <c:pt idx="8">
                  <c:v>663.41071461399997</c:v>
                </c:pt>
                <c:pt idx="9">
                  <c:v>1354.6329123600001</c:v>
                </c:pt>
                <c:pt idx="10">
                  <c:v>1743.173228265</c:v>
                </c:pt>
                <c:pt idx="11">
                  <c:v>2359.9722218659999</c:v>
                </c:pt>
                <c:pt idx="12">
                  <c:v>1055.181817485</c:v>
                </c:pt>
                <c:pt idx="13">
                  <c:v>2211.8478271650001</c:v>
                </c:pt>
                <c:pt idx="14">
                  <c:v>1912.1438842370001</c:v>
                </c:pt>
                <c:pt idx="15">
                  <c:v>1087.203540126</c:v>
                </c:pt>
                <c:pt idx="16">
                  <c:v>1844.1980520950001</c:v>
                </c:pt>
                <c:pt idx="17">
                  <c:v>2299.1067954139999</c:v>
                </c:pt>
                <c:pt idx="18">
                  <c:v>2467.9906561799999</c:v>
                </c:pt>
                <c:pt idx="19">
                  <c:v>2646.6527206710002</c:v>
                </c:pt>
                <c:pt idx="20">
                  <c:v>2822.0722867639997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7-4701-8B71-C700DDC36094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harvest'!$T$3:$T$23</c:f>
                <c:numCache>
                  <c:formatCode>0</c:formatCode>
                  <c:ptCount val="21"/>
                  <c:pt idx="0">
                    <c:v>102.83079246540652</c:v>
                  </c:pt>
                  <c:pt idx="1">
                    <c:v>106.9648794306737</c:v>
                  </c:pt>
                  <c:pt idx="2">
                    <c:v>311.27843052722812</c:v>
                  </c:pt>
                  <c:pt idx="3">
                    <c:v>130.20178347673883</c:v>
                  </c:pt>
                  <c:pt idx="4">
                    <c:v>62.380891901161291</c:v>
                  </c:pt>
                  <c:pt idx="5">
                    <c:v>123.17809752184935</c:v>
                  </c:pt>
                  <c:pt idx="6">
                    <c:v>108.2543010113625</c:v>
                  </c:pt>
                  <c:pt idx="7">
                    <c:v>337.25646120686156</c:v>
                  </c:pt>
                  <c:pt idx="8">
                    <c:v>219.0281969105115</c:v>
                  </c:pt>
                  <c:pt idx="9">
                    <c:v>659.24319147920392</c:v>
                  </c:pt>
                  <c:pt idx="10">
                    <c:v>551.4211606379547</c:v>
                  </c:pt>
                  <c:pt idx="11">
                    <c:v>630.43521857549001</c:v>
                  </c:pt>
                  <c:pt idx="12">
                    <c:v>679.65756368101972</c:v>
                  </c:pt>
                  <c:pt idx="13">
                    <c:v>634.31922719228794</c:v>
                  </c:pt>
                  <c:pt idx="14">
                    <c:v>749.77319548903779</c:v>
                  </c:pt>
                  <c:pt idx="15">
                    <c:v>471.71658125539557</c:v>
                  </c:pt>
                  <c:pt idx="16">
                    <c:v>794.65811808457852</c:v>
                  </c:pt>
                  <c:pt idx="17">
                    <c:v>1504.3088419656447</c:v>
                  </c:pt>
                  <c:pt idx="18">
                    <c:v>413.01082577501973</c:v>
                  </c:pt>
                  <c:pt idx="19">
                    <c:v>420.28784645174153</c:v>
                  </c:pt>
                  <c:pt idx="20">
                    <c:v>957.67419369032257</c:v>
                  </c:pt>
                </c:numCache>
              </c:numRef>
            </c:plus>
            <c:minus>
              <c:numRef>
                <c:f>'BRF harvest'!$T$3:$T$23</c:f>
                <c:numCache>
                  <c:formatCode>0</c:formatCode>
                  <c:ptCount val="21"/>
                  <c:pt idx="0">
                    <c:v>102.83079246540652</c:v>
                  </c:pt>
                  <c:pt idx="1">
                    <c:v>106.9648794306737</c:v>
                  </c:pt>
                  <c:pt idx="2">
                    <c:v>311.27843052722812</c:v>
                  </c:pt>
                  <c:pt idx="3">
                    <c:v>130.20178347673883</c:v>
                  </c:pt>
                  <c:pt idx="4">
                    <c:v>62.380891901161291</c:v>
                  </c:pt>
                  <c:pt idx="5">
                    <c:v>123.17809752184935</c:v>
                  </c:pt>
                  <c:pt idx="6">
                    <c:v>108.2543010113625</c:v>
                  </c:pt>
                  <c:pt idx="7">
                    <c:v>337.25646120686156</c:v>
                  </c:pt>
                  <c:pt idx="8">
                    <c:v>219.0281969105115</c:v>
                  </c:pt>
                  <c:pt idx="9">
                    <c:v>659.24319147920392</c:v>
                  </c:pt>
                  <c:pt idx="10">
                    <c:v>551.4211606379547</c:v>
                  </c:pt>
                  <c:pt idx="11">
                    <c:v>630.43521857549001</c:v>
                  </c:pt>
                  <c:pt idx="12">
                    <c:v>679.65756368101972</c:v>
                  </c:pt>
                  <c:pt idx="13">
                    <c:v>634.31922719228794</c:v>
                  </c:pt>
                  <c:pt idx="14">
                    <c:v>749.77319548903779</c:v>
                  </c:pt>
                  <c:pt idx="15">
                    <c:v>471.71658125539557</c:v>
                  </c:pt>
                  <c:pt idx="16">
                    <c:v>794.65811808457852</c:v>
                  </c:pt>
                  <c:pt idx="17">
                    <c:v>1504.3088419656447</c:v>
                  </c:pt>
                  <c:pt idx="18">
                    <c:v>413.01082577501973</c:v>
                  </c:pt>
                  <c:pt idx="19">
                    <c:v>420.28784645174153</c:v>
                  </c:pt>
                  <c:pt idx="20">
                    <c:v>957.67419369032257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harvest'!$Q$3:$Q$23</c:f>
              <c:numCache>
                <c:formatCode>_(* #,##0_);_(* \(#,##0\);_(* "-"??_);_(@_)</c:formatCode>
                <c:ptCount val="21"/>
                <c:pt idx="0">
                  <c:v>94.584663366050634</c:v>
                </c:pt>
                <c:pt idx="1">
                  <c:v>98.435423933791753</c:v>
                </c:pt>
                <c:pt idx="2">
                  <c:v>286.46840230762723</c:v>
                </c:pt>
                <c:pt idx="3">
                  <c:v>119.72787474448849</c:v>
                </c:pt>
                <c:pt idx="4">
                  <c:v>57.271824547636839</c:v>
                </c:pt>
                <c:pt idx="5">
                  <c:v>113.33672465032411</c:v>
                </c:pt>
                <c:pt idx="6">
                  <c:v>99.554366063801695</c:v>
                </c:pt>
                <c:pt idx="7">
                  <c:v>310.55977287759237</c:v>
                </c:pt>
                <c:pt idx="8">
                  <c:v>201.41653657914128</c:v>
                </c:pt>
                <c:pt idx="9">
                  <c:v>606.95106897750304</c:v>
                </c:pt>
                <c:pt idx="10">
                  <c:v>505.08210233391543</c:v>
                </c:pt>
                <c:pt idx="11">
                  <c:v>573.7431850456411</c:v>
                </c:pt>
                <c:pt idx="12">
                  <c:v>618.83777179870913</c:v>
                </c:pt>
                <c:pt idx="13">
                  <c:v>612.53213787956372</c:v>
                </c:pt>
                <c:pt idx="14">
                  <c:v>827.62076873840772</c:v>
                </c:pt>
                <c:pt idx="15">
                  <c:v>493.39990975367033</c:v>
                </c:pt>
                <c:pt idx="16">
                  <c:v>959.902790419702</c:v>
                </c:pt>
                <c:pt idx="17">
                  <c:v>1284.09301839252</c:v>
                </c:pt>
                <c:pt idx="18">
                  <c:v>390.14252283389879</c:v>
                </c:pt>
                <c:pt idx="19">
                  <c:v>384.57099827300772</c:v>
                </c:pt>
                <c:pt idx="20">
                  <c:v>1136.0641034459836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7-4701-8B71-C700DDC36094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harvest'!$Y$3:$Y$23</c:f>
                <c:numCache>
                  <c:formatCode>0</c:formatCode>
                  <c:ptCount val="21"/>
                  <c:pt idx="0">
                    <c:v>106.09624004263033</c:v>
                  </c:pt>
                  <c:pt idx="1">
                    <c:v>109.99055070444139</c:v>
                  </c:pt>
                  <c:pt idx="2">
                    <c:v>317.82552165094307</c:v>
                  </c:pt>
                  <c:pt idx="3">
                    <c:v>132.79203225064177</c:v>
                  </c:pt>
                  <c:pt idx="4">
                    <c:v>67.209861296906965</c:v>
                  </c:pt>
                  <c:pt idx="5">
                    <c:v>127.95614237529271</c:v>
                  </c:pt>
                  <c:pt idx="6">
                    <c:v>110.50671507861874</c:v>
                  </c:pt>
                  <c:pt idx="7">
                    <c:v>341.43767843853988</c:v>
                  </c:pt>
                  <c:pt idx="8">
                    <c:v>224.34080982346103</c:v>
                  </c:pt>
                  <c:pt idx="9">
                    <c:v>699.95343205175891</c:v>
                  </c:pt>
                  <c:pt idx="10">
                    <c:v>566.90576584971177</c:v>
                  </c:pt>
                  <c:pt idx="11">
                    <c:v>710.97031411100136</c:v>
                  </c:pt>
                  <c:pt idx="12">
                    <c:v>706.97631766506618</c:v>
                  </c:pt>
                  <c:pt idx="13">
                    <c:v>651.35561150798571</c:v>
                  </c:pt>
                  <c:pt idx="14">
                    <c:v>769.00928079442224</c:v>
                  </c:pt>
                  <c:pt idx="15">
                    <c:v>480.7279514837669</c:v>
                  </c:pt>
                  <c:pt idx="16">
                    <c:v>800.71609250254107</c:v>
                  </c:pt>
                  <c:pt idx="17">
                    <c:v>1532.5340538008077</c:v>
                  </c:pt>
                  <c:pt idx="18">
                    <c:v>481.23047712914916</c:v>
                  </c:pt>
                  <c:pt idx="19">
                    <c:v>493.68738195764791</c:v>
                  </c:pt>
                  <c:pt idx="20">
                    <c:v>1103.2898249090269</c:v>
                  </c:pt>
                </c:numCache>
              </c:numRef>
            </c:plus>
            <c:minus>
              <c:numRef>
                <c:f>'BRF harvest'!$Y$3:$Y$23</c:f>
                <c:numCache>
                  <c:formatCode>0</c:formatCode>
                  <c:ptCount val="21"/>
                  <c:pt idx="0">
                    <c:v>106.09624004263033</c:v>
                  </c:pt>
                  <c:pt idx="1">
                    <c:v>109.99055070444139</c:v>
                  </c:pt>
                  <c:pt idx="2">
                    <c:v>317.82552165094307</c:v>
                  </c:pt>
                  <c:pt idx="3">
                    <c:v>132.79203225064177</c:v>
                  </c:pt>
                  <c:pt idx="4">
                    <c:v>67.209861296906965</c:v>
                  </c:pt>
                  <c:pt idx="5">
                    <c:v>127.95614237529271</c:v>
                  </c:pt>
                  <c:pt idx="6">
                    <c:v>110.50671507861874</c:v>
                  </c:pt>
                  <c:pt idx="7">
                    <c:v>341.43767843853988</c:v>
                  </c:pt>
                  <c:pt idx="8">
                    <c:v>224.34080982346103</c:v>
                  </c:pt>
                  <c:pt idx="9">
                    <c:v>699.95343205175891</c:v>
                  </c:pt>
                  <c:pt idx="10">
                    <c:v>566.90576584971177</c:v>
                  </c:pt>
                  <c:pt idx="11">
                    <c:v>710.97031411100136</c:v>
                  </c:pt>
                  <c:pt idx="12">
                    <c:v>706.97631766506618</c:v>
                  </c:pt>
                  <c:pt idx="13">
                    <c:v>651.35561150798571</c:v>
                  </c:pt>
                  <c:pt idx="14">
                    <c:v>769.00928079442224</c:v>
                  </c:pt>
                  <c:pt idx="15">
                    <c:v>480.7279514837669</c:v>
                  </c:pt>
                  <c:pt idx="16">
                    <c:v>800.71609250254107</c:v>
                  </c:pt>
                  <c:pt idx="17">
                    <c:v>1532.5340538008077</c:v>
                  </c:pt>
                  <c:pt idx="18">
                    <c:v>481.23047712914916</c:v>
                  </c:pt>
                  <c:pt idx="19">
                    <c:v>493.68738195764791</c:v>
                  </c:pt>
                  <c:pt idx="20">
                    <c:v>1103.2898249090269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harvest'!$V$3:$V$23</c:f>
              <c:numCache>
                <c:formatCode>_(* #,##0_);_(* \(#,##0\);_(* "-"??_);_(@_)</c:formatCode>
                <c:ptCount val="21"/>
                <c:pt idx="0">
                  <c:v>359.1413642850506</c:v>
                </c:pt>
                <c:pt idx="1">
                  <c:v>469.54970976779174</c:v>
                </c:pt>
                <c:pt idx="2">
                  <c:v>1414.4684017556272</c:v>
                </c:pt>
                <c:pt idx="3">
                  <c:v>573.26885828848845</c:v>
                </c:pt>
                <c:pt idx="4">
                  <c:v>312.5349823096368</c:v>
                </c:pt>
                <c:pt idx="5">
                  <c:v>528.9454202183241</c:v>
                </c:pt>
                <c:pt idx="6">
                  <c:v>361.72103285180168</c:v>
                </c:pt>
                <c:pt idx="7">
                  <c:v>1410.2992683885925</c:v>
                </c:pt>
                <c:pt idx="8">
                  <c:v>864.82725119314125</c:v>
                </c:pt>
                <c:pt idx="9">
                  <c:v>1961.5839813375032</c:v>
                </c:pt>
                <c:pt idx="10">
                  <c:v>2248.2553305989154</c:v>
                </c:pt>
                <c:pt idx="11">
                  <c:v>2933.7154069116409</c:v>
                </c:pt>
                <c:pt idx="12">
                  <c:v>1674.0195892837091</c:v>
                </c:pt>
                <c:pt idx="13">
                  <c:v>2824.379965044564</c:v>
                </c:pt>
                <c:pt idx="14">
                  <c:v>2739.7646529754079</c:v>
                </c:pt>
                <c:pt idx="15">
                  <c:v>1580.6034498796703</c:v>
                </c:pt>
                <c:pt idx="16">
                  <c:v>2804.100842514702</c:v>
                </c:pt>
                <c:pt idx="17">
                  <c:v>3583.1998138065201</c:v>
                </c:pt>
                <c:pt idx="18">
                  <c:v>2858.1331790138988</c:v>
                </c:pt>
                <c:pt idx="19">
                  <c:v>3031.2237189440079</c:v>
                </c:pt>
                <c:pt idx="20">
                  <c:v>3958.1363902099833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47-4701-8B71-C700DDC36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WKMA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'rockfish harvests'!$B$2:$B$22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'rockfish harvests'!$D$24:$D$44</c:f>
              <c:numCache>
                <c:formatCode>_(* #,##0_);_(* \(#,##0\);_(* "-"??_);_(@_)</c:formatCode>
                <c:ptCount val="21"/>
                <c:pt idx="0">
                  <c:v>148</c:v>
                </c:pt>
                <c:pt idx="1">
                  <c:v>228</c:v>
                </c:pt>
                <c:pt idx="2">
                  <c:v>386</c:v>
                </c:pt>
                <c:pt idx="3">
                  <c:v>1182</c:v>
                </c:pt>
                <c:pt idx="4">
                  <c:v>880</c:v>
                </c:pt>
                <c:pt idx="5">
                  <c:v>1107</c:v>
                </c:pt>
                <c:pt idx="6">
                  <c:v>810</c:v>
                </c:pt>
                <c:pt idx="7">
                  <c:v>1266</c:v>
                </c:pt>
                <c:pt idx="8">
                  <c:v>737</c:v>
                </c:pt>
                <c:pt idx="9">
                  <c:v>1645</c:v>
                </c:pt>
                <c:pt idx="10">
                  <c:v>1196</c:v>
                </c:pt>
                <c:pt idx="11">
                  <c:v>1849</c:v>
                </c:pt>
                <c:pt idx="12">
                  <c:v>1266</c:v>
                </c:pt>
                <c:pt idx="13">
                  <c:v>1366</c:v>
                </c:pt>
                <c:pt idx="14">
                  <c:v>1747</c:v>
                </c:pt>
                <c:pt idx="15">
                  <c:v>1983</c:v>
                </c:pt>
                <c:pt idx="16">
                  <c:v>2396</c:v>
                </c:pt>
                <c:pt idx="17">
                  <c:v>2031</c:v>
                </c:pt>
                <c:pt idx="18">
                  <c:v>3337</c:v>
                </c:pt>
                <c:pt idx="19">
                  <c:v>2899</c:v>
                </c:pt>
                <c:pt idx="20">
                  <c:v>4291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D-46A9-9654-A49464356926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harvests'!$N$24:$N$44</c:f>
                <c:numCache>
                  <c:formatCode>_(* #,##0_);_(* \(#,##0\);_(* "-"??_);_(@_)</c:formatCode>
                  <c:ptCount val="21"/>
                  <c:pt idx="0">
                    <c:v>52.32510910467002</c:v>
                  </c:pt>
                  <c:pt idx="1">
                    <c:v>80.60895186395112</c:v>
                  </c:pt>
                  <c:pt idx="2">
                    <c:v>136.46954131353127</c:v>
                  </c:pt>
                  <c:pt idx="3">
                    <c:v>417.89377676837813</c:v>
                  </c:pt>
                  <c:pt idx="4">
                    <c:v>311.12227035209202</c:v>
                  </c:pt>
                  <c:pt idx="5">
                    <c:v>391.37767418155209</c:v>
                  </c:pt>
                  <c:pt idx="6">
                    <c:v>286.37390793772107</c:v>
                  </c:pt>
                  <c:pt idx="7">
                    <c:v>447.59181166562325</c:v>
                  </c:pt>
                  <c:pt idx="8">
                    <c:v>260.56490141987706</c:v>
                  </c:pt>
                  <c:pt idx="9">
                    <c:v>581.58651673771749</c:v>
                  </c:pt>
                  <c:pt idx="10">
                    <c:v>422.84344925125231</c:v>
                  </c:pt>
                  <c:pt idx="11">
                    <c:v>653.71031577388419</c:v>
                  </c:pt>
                  <c:pt idx="12">
                    <c:v>447.59181166562325</c:v>
                  </c:pt>
                  <c:pt idx="13">
                    <c:v>444.662380992512</c:v>
                  </c:pt>
                  <c:pt idx="14">
                    <c:v>1259.1148548285012</c:v>
                  </c:pt>
                  <c:pt idx="15">
                    <c:v>516.51236626719026</c:v>
                  </c:pt>
                  <c:pt idx="16">
                    <c:v>969.59638371804124</c:v>
                  </c:pt>
                  <c:pt idx="17">
                    <c:v>1604.0350319646741</c:v>
                  </c:pt>
                  <c:pt idx="18">
                    <c:v>1176.6520662024507</c:v>
                  </c:pt>
                  <c:pt idx="19">
                    <c:v>1145.1772413088224</c:v>
                  </c:pt>
                  <c:pt idx="20">
                    <c:v>824.37832197479213</c:v>
                  </c:pt>
                </c:numCache>
              </c:numRef>
            </c:plus>
            <c:minus>
              <c:numRef>
                <c:f>'rockfish harvests'!$N$24:$N$44</c:f>
                <c:numCache>
                  <c:formatCode>_(* #,##0_);_(* \(#,##0\);_(* "-"??_);_(@_)</c:formatCode>
                  <c:ptCount val="21"/>
                  <c:pt idx="0">
                    <c:v>52.32510910467002</c:v>
                  </c:pt>
                  <c:pt idx="1">
                    <c:v>80.60895186395112</c:v>
                  </c:pt>
                  <c:pt idx="2">
                    <c:v>136.46954131353127</c:v>
                  </c:pt>
                  <c:pt idx="3">
                    <c:v>417.89377676837813</c:v>
                  </c:pt>
                  <c:pt idx="4">
                    <c:v>311.12227035209202</c:v>
                  </c:pt>
                  <c:pt idx="5">
                    <c:v>391.37767418155209</c:v>
                  </c:pt>
                  <c:pt idx="6">
                    <c:v>286.37390793772107</c:v>
                  </c:pt>
                  <c:pt idx="7">
                    <c:v>447.59181166562325</c:v>
                  </c:pt>
                  <c:pt idx="8">
                    <c:v>260.56490141987706</c:v>
                  </c:pt>
                  <c:pt idx="9">
                    <c:v>581.58651673771749</c:v>
                  </c:pt>
                  <c:pt idx="10">
                    <c:v>422.84344925125231</c:v>
                  </c:pt>
                  <c:pt idx="11">
                    <c:v>653.71031577388419</c:v>
                  </c:pt>
                  <c:pt idx="12">
                    <c:v>447.59181166562325</c:v>
                  </c:pt>
                  <c:pt idx="13">
                    <c:v>444.662380992512</c:v>
                  </c:pt>
                  <c:pt idx="14">
                    <c:v>1259.1148548285012</c:v>
                  </c:pt>
                  <c:pt idx="15">
                    <c:v>516.51236626719026</c:v>
                  </c:pt>
                  <c:pt idx="16">
                    <c:v>969.59638371804124</c:v>
                  </c:pt>
                  <c:pt idx="17">
                    <c:v>1604.0350319646741</c:v>
                  </c:pt>
                  <c:pt idx="18">
                    <c:v>1176.6520662024507</c:v>
                  </c:pt>
                  <c:pt idx="19">
                    <c:v>1145.1772413088224</c:v>
                  </c:pt>
                  <c:pt idx="20">
                    <c:v>824.37832197479213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'rockfish harvests'!$O$24:$O$44</c:f>
              <c:numCache>
                <c:formatCode>_(* #,##0_);_(* \(#,##0\);_(* "-"??_);_(@_)</c:formatCode>
                <c:ptCount val="21"/>
                <c:pt idx="0">
                  <c:v>44.861722722601058</c:v>
                </c:pt>
                <c:pt idx="1">
                  <c:v>69.111302572655688</c:v>
                </c:pt>
                <c:pt idx="2">
                  <c:v>117.00422277651359</c:v>
                </c:pt>
                <c:pt idx="3">
                  <c:v>358.28754228455728</c:v>
                </c:pt>
                <c:pt idx="4">
                  <c:v>266.74537835060096</c:v>
                </c:pt>
                <c:pt idx="5">
                  <c:v>335.55356117513088</c:v>
                </c:pt>
                <c:pt idx="6">
                  <c:v>245.52699598180311</c:v>
                </c:pt>
                <c:pt idx="7">
                  <c:v>383.7496011271146</c:v>
                </c:pt>
                <c:pt idx="8">
                  <c:v>223.39925436862825</c:v>
                </c:pt>
                <c:pt idx="9">
                  <c:v>498.63198566674828</c:v>
                </c:pt>
                <c:pt idx="10">
                  <c:v>362.53121875831675</c:v>
                </c:pt>
                <c:pt idx="11">
                  <c:v>560.46841428438756</c:v>
                </c:pt>
                <c:pt idx="12">
                  <c:v>383.7496011271146</c:v>
                </c:pt>
                <c:pt idx="13">
                  <c:v>321.1685166498487</c:v>
                </c:pt>
                <c:pt idx="14">
                  <c:v>1124.7026143790849</c:v>
                </c:pt>
                <c:pt idx="15">
                  <c:v>401.95945945945914</c:v>
                </c:pt>
                <c:pt idx="16">
                  <c:v>806.87092451987473</c:v>
                </c:pt>
                <c:pt idx="17">
                  <c:v>924.55105533371352</c:v>
                </c:pt>
                <c:pt idx="18">
                  <c:v>594.81268882175254</c:v>
                </c:pt>
                <c:pt idx="19">
                  <c:v>997.88339552238813</c:v>
                </c:pt>
                <c:pt idx="20">
                  <c:v>688.36627310061613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D-46A9-9654-A49464356926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harvests'!$N$24:$N$44</c:f>
                <c:numCache>
                  <c:formatCode>_(* #,##0_);_(* \(#,##0\);_(* "-"??_);_(@_)</c:formatCode>
                  <c:ptCount val="21"/>
                  <c:pt idx="0">
                    <c:v>52.32510910467002</c:v>
                  </c:pt>
                  <c:pt idx="1">
                    <c:v>80.60895186395112</c:v>
                  </c:pt>
                  <c:pt idx="2">
                    <c:v>136.46954131353127</c:v>
                  </c:pt>
                  <c:pt idx="3">
                    <c:v>417.89377676837813</c:v>
                  </c:pt>
                  <c:pt idx="4">
                    <c:v>311.12227035209202</c:v>
                  </c:pt>
                  <c:pt idx="5">
                    <c:v>391.37767418155209</c:v>
                  </c:pt>
                  <c:pt idx="6">
                    <c:v>286.37390793772107</c:v>
                  </c:pt>
                  <c:pt idx="7">
                    <c:v>447.59181166562325</c:v>
                  </c:pt>
                  <c:pt idx="8">
                    <c:v>260.56490141987706</c:v>
                  </c:pt>
                  <c:pt idx="9">
                    <c:v>581.58651673771749</c:v>
                  </c:pt>
                  <c:pt idx="10">
                    <c:v>422.84344925125231</c:v>
                  </c:pt>
                  <c:pt idx="11">
                    <c:v>653.71031577388419</c:v>
                  </c:pt>
                  <c:pt idx="12">
                    <c:v>447.59181166562325</c:v>
                  </c:pt>
                  <c:pt idx="13">
                    <c:v>444.662380992512</c:v>
                  </c:pt>
                  <c:pt idx="14">
                    <c:v>1259.1148548285012</c:v>
                  </c:pt>
                  <c:pt idx="15">
                    <c:v>516.51236626719026</c:v>
                  </c:pt>
                  <c:pt idx="16">
                    <c:v>969.59638371804124</c:v>
                  </c:pt>
                  <c:pt idx="17">
                    <c:v>1604.0350319646741</c:v>
                  </c:pt>
                  <c:pt idx="18">
                    <c:v>1176.6520662024507</c:v>
                  </c:pt>
                  <c:pt idx="19">
                    <c:v>1145.1772413088224</c:v>
                  </c:pt>
                  <c:pt idx="20">
                    <c:v>824.37832197479213</c:v>
                  </c:pt>
                </c:numCache>
              </c:numRef>
            </c:plus>
            <c:minus>
              <c:numRef>
                <c:f>'rockfish harvests'!$N$24:$N$44</c:f>
                <c:numCache>
                  <c:formatCode>_(* #,##0_);_(* \(#,##0\);_(* "-"??_);_(@_)</c:formatCode>
                  <c:ptCount val="21"/>
                  <c:pt idx="0">
                    <c:v>52.32510910467002</c:v>
                  </c:pt>
                  <c:pt idx="1">
                    <c:v>80.60895186395112</c:v>
                  </c:pt>
                  <c:pt idx="2">
                    <c:v>136.46954131353127</c:v>
                  </c:pt>
                  <c:pt idx="3">
                    <c:v>417.89377676837813</c:v>
                  </c:pt>
                  <c:pt idx="4">
                    <c:v>311.12227035209202</c:v>
                  </c:pt>
                  <c:pt idx="5">
                    <c:v>391.37767418155209</c:v>
                  </c:pt>
                  <c:pt idx="6">
                    <c:v>286.37390793772107</c:v>
                  </c:pt>
                  <c:pt idx="7">
                    <c:v>447.59181166562325</c:v>
                  </c:pt>
                  <c:pt idx="8">
                    <c:v>260.56490141987706</c:v>
                  </c:pt>
                  <c:pt idx="9">
                    <c:v>581.58651673771749</c:v>
                  </c:pt>
                  <c:pt idx="10">
                    <c:v>422.84344925125231</c:v>
                  </c:pt>
                  <c:pt idx="11">
                    <c:v>653.71031577388419</c:v>
                  </c:pt>
                  <c:pt idx="12">
                    <c:v>447.59181166562325</c:v>
                  </c:pt>
                  <c:pt idx="13">
                    <c:v>444.662380992512</c:v>
                  </c:pt>
                  <c:pt idx="14">
                    <c:v>1259.1148548285012</c:v>
                  </c:pt>
                  <c:pt idx="15">
                    <c:v>516.51236626719026</c:v>
                  </c:pt>
                  <c:pt idx="16">
                    <c:v>969.59638371804124</c:v>
                  </c:pt>
                  <c:pt idx="17">
                    <c:v>1604.0350319646741</c:v>
                  </c:pt>
                  <c:pt idx="18">
                    <c:v>1176.6520662024507</c:v>
                  </c:pt>
                  <c:pt idx="19">
                    <c:v>1145.1772413088224</c:v>
                  </c:pt>
                  <c:pt idx="20">
                    <c:v>824.37832197479213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val>
            <c:numRef>
              <c:f>'rockfish harvests'!$K$24:$K$44</c:f>
              <c:numCache>
                <c:formatCode>_(* #,##0_);_(* \(#,##0\);_(* "-"??_);_(@_)</c:formatCode>
                <c:ptCount val="21"/>
                <c:pt idx="0">
                  <c:v>192.86172272260106</c:v>
                </c:pt>
                <c:pt idx="1">
                  <c:v>297.11130257265569</c:v>
                </c:pt>
                <c:pt idx="2">
                  <c:v>503.00422277651359</c:v>
                </c:pt>
                <c:pt idx="3">
                  <c:v>1540.2875422845573</c:v>
                </c:pt>
                <c:pt idx="4">
                  <c:v>1146.745378350601</c:v>
                </c:pt>
                <c:pt idx="5">
                  <c:v>1442.5535611751309</c:v>
                </c:pt>
                <c:pt idx="6">
                  <c:v>1055.5269959818031</c:v>
                </c:pt>
                <c:pt idx="7">
                  <c:v>1649.7496011271146</c:v>
                </c:pt>
                <c:pt idx="8">
                  <c:v>960.39925436862825</c:v>
                </c:pt>
                <c:pt idx="9">
                  <c:v>2143.6319856667483</c:v>
                </c:pt>
                <c:pt idx="10">
                  <c:v>1558.5312187583168</c:v>
                </c:pt>
                <c:pt idx="11">
                  <c:v>2409.4684142843876</c:v>
                </c:pt>
                <c:pt idx="12">
                  <c:v>1649.7496011271146</c:v>
                </c:pt>
                <c:pt idx="13">
                  <c:v>1687.1685166498487</c:v>
                </c:pt>
                <c:pt idx="14">
                  <c:v>2871.7026143790849</c:v>
                </c:pt>
                <c:pt idx="15">
                  <c:v>2384.9594594594591</c:v>
                </c:pt>
                <c:pt idx="16">
                  <c:v>3202.8709245198747</c:v>
                </c:pt>
                <c:pt idx="17">
                  <c:v>2955.5510553337135</c:v>
                </c:pt>
                <c:pt idx="18">
                  <c:v>3931.8126888217525</c:v>
                </c:pt>
                <c:pt idx="19">
                  <c:v>3896.8833955223881</c:v>
                </c:pt>
                <c:pt idx="20">
                  <c:v>4979.3662731006161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6D-46A9-9654-A49464356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WKMA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harvest'!$K$25:$K$45</c:f>
                <c:numCache>
                  <c:formatCode>0</c:formatCode>
                  <c:ptCount val="21"/>
                  <c:pt idx="0">
                    <c:v>9.2887792040869606</c:v>
                  </c:pt>
                  <c:pt idx="1">
                    <c:v>13.6359993961659</c:v>
                  </c:pt>
                  <c:pt idx="2">
                    <c:v>16.149337032281565</c:v>
                  </c:pt>
                  <c:pt idx="3">
                    <c:v>63.362701722689074</c:v>
                  </c:pt>
                  <c:pt idx="4">
                    <c:v>69.717547100120484</c:v>
                  </c:pt>
                  <c:pt idx="5">
                    <c:v>68.5643278753912</c:v>
                  </c:pt>
                  <c:pt idx="6">
                    <c:v>47.022466258987102</c:v>
                  </c:pt>
                  <c:pt idx="7">
                    <c:v>51.192285606065155</c:v>
                  </c:pt>
                  <c:pt idx="8">
                    <c:v>36.8749098502552</c:v>
                  </c:pt>
                  <c:pt idx="9">
                    <c:v>140.87959286044585</c:v>
                  </c:pt>
                  <c:pt idx="10">
                    <c:v>57.242221292748589</c:v>
                  </c:pt>
                  <c:pt idx="11">
                    <c:v>155.52302628961922</c:v>
                  </c:pt>
                  <c:pt idx="12">
                    <c:v>78.306517551518098</c:v>
                  </c:pt>
                  <c:pt idx="13">
                    <c:v>64.449579812503146</c:v>
                  </c:pt>
                  <c:pt idx="14">
                    <c:v>91.817608620546565</c:v>
                  </c:pt>
                  <c:pt idx="15">
                    <c:v>74.795649546692019</c:v>
                  </c:pt>
                  <c:pt idx="16">
                    <c:v>76.3277057729765</c:v>
                  </c:pt>
                  <c:pt idx="17">
                    <c:v>148.12188018549648</c:v>
                  </c:pt>
                  <c:pt idx="18">
                    <c:v>144.2557279334217</c:v>
                  </c:pt>
                  <c:pt idx="19">
                    <c:v>141.32756814506075</c:v>
                  </c:pt>
                  <c:pt idx="20">
                    <c:v>385.47624218084775</c:v>
                  </c:pt>
                </c:numCache>
              </c:numRef>
            </c:plus>
            <c:minus>
              <c:numRef>
                <c:f>'BRF harvest'!$K$25:$K$45</c:f>
                <c:numCache>
                  <c:formatCode>0</c:formatCode>
                  <c:ptCount val="21"/>
                  <c:pt idx="0">
                    <c:v>9.2887792040869606</c:v>
                  </c:pt>
                  <c:pt idx="1">
                    <c:v>13.6359993961659</c:v>
                  </c:pt>
                  <c:pt idx="2">
                    <c:v>16.149337032281565</c:v>
                  </c:pt>
                  <c:pt idx="3">
                    <c:v>63.362701722689074</c:v>
                  </c:pt>
                  <c:pt idx="4">
                    <c:v>69.717547100120484</c:v>
                  </c:pt>
                  <c:pt idx="5">
                    <c:v>68.5643278753912</c:v>
                  </c:pt>
                  <c:pt idx="6">
                    <c:v>47.022466258987102</c:v>
                  </c:pt>
                  <c:pt idx="7">
                    <c:v>51.192285606065155</c:v>
                  </c:pt>
                  <c:pt idx="8">
                    <c:v>36.8749098502552</c:v>
                  </c:pt>
                  <c:pt idx="9">
                    <c:v>140.87959286044585</c:v>
                  </c:pt>
                  <c:pt idx="10">
                    <c:v>57.242221292748589</c:v>
                  </c:pt>
                  <c:pt idx="11">
                    <c:v>155.52302628961922</c:v>
                  </c:pt>
                  <c:pt idx="12">
                    <c:v>78.306517551518098</c:v>
                  </c:pt>
                  <c:pt idx="13">
                    <c:v>64.449579812503146</c:v>
                  </c:pt>
                  <c:pt idx="14">
                    <c:v>91.817608620546565</c:v>
                  </c:pt>
                  <c:pt idx="15">
                    <c:v>74.795649546692019</c:v>
                  </c:pt>
                  <c:pt idx="16">
                    <c:v>76.3277057729765</c:v>
                  </c:pt>
                  <c:pt idx="17">
                    <c:v>148.12188018549648</c:v>
                  </c:pt>
                  <c:pt idx="18">
                    <c:v>144.2557279334217</c:v>
                  </c:pt>
                  <c:pt idx="19">
                    <c:v>141.32756814506075</c:v>
                  </c:pt>
                  <c:pt idx="20">
                    <c:v>385.47624218084775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harvest'!$H$25:$H$45</c:f>
              <c:numCache>
                <c:formatCode>0</c:formatCode>
                <c:ptCount val="21"/>
                <c:pt idx="0">
                  <c:v>94.082474187000003</c:v>
                </c:pt>
                <c:pt idx="1">
                  <c:v>197.51428577800002</c:v>
                </c:pt>
                <c:pt idx="2">
                  <c:v>283.84313711599998</c:v>
                </c:pt>
                <c:pt idx="3">
                  <c:v>1101.0491801759999</c:v>
                </c:pt>
                <c:pt idx="4">
                  <c:v>711.40350840199994</c:v>
                </c:pt>
                <c:pt idx="5">
                  <c:v>822.630434616</c:v>
                </c:pt>
                <c:pt idx="6">
                  <c:v>555.35897461599995</c:v>
                </c:pt>
                <c:pt idx="7">
                  <c:v>1056.831932497</c:v>
                </c:pt>
                <c:pt idx="8">
                  <c:v>504.05357167800003</c:v>
                </c:pt>
                <c:pt idx="9">
                  <c:v>811.29113982000001</c:v>
                </c:pt>
                <c:pt idx="10">
                  <c:v>758.26771650000001</c:v>
                </c:pt>
                <c:pt idx="11">
                  <c:v>1116.6805553870001</c:v>
                </c:pt>
                <c:pt idx="12">
                  <c:v>424.53535325500002</c:v>
                </c:pt>
                <c:pt idx="13">
                  <c:v>963.21014539700002</c:v>
                </c:pt>
                <c:pt idx="14">
                  <c:v>1027.1654672740001</c:v>
                </c:pt>
                <c:pt idx="15">
                  <c:v>877.75221263399999</c:v>
                </c:pt>
                <c:pt idx="16">
                  <c:v>1431.8409092050001</c:v>
                </c:pt>
                <c:pt idx="17">
                  <c:v>1163.1844656640001</c:v>
                </c:pt>
                <c:pt idx="18">
                  <c:v>1441.43302296</c:v>
                </c:pt>
                <c:pt idx="19">
                  <c:v>1444.142259963</c:v>
                </c:pt>
                <c:pt idx="20">
                  <c:v>1985.7590344609998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6-47F9-8B8F-25D6CB8229D9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harvest'!$T$25:$T$45</c:f>
                <c:numCache>
                  <c:formatCode>0</c:formatCode>
                  <c:ptCount val="21"/>
                  <c:pt idx="0">
                    <c:v>43.693523739473328</c:v>
                  </c:pt>
                  <c:pt idx="1">
                    <c:v>57.569497282391566</c:v>
                  </c:pt>
                  <c:pt idx="2">
                    <c:v>101.64170522918511</c:v>
                  </c:pt>
                  <c:pt idx="3">
                    <c:v>343.54445404451292</c:v>
                  </c:pt>
                  <c:pt idx="4">
                    <c:v>189.96940159340642</c:v>
                  </c:pt>
                  <c:pt idx="5">
                    <c:v>287.24384581522742</c:v>
                  </c:pt>
                  <c:pt idx="6">
                    <c:v>223.76584628408426</c:v>
                  </c:pt>
                  <c:pt idx="7">
                    <c:v>368.26855260880598</c:v>
                  </c:pt>
                  <c:pt idx="8">
                    <c:v>208.4161438958937</c:v>
                  </c:pt>
                  <c:pt idx="9">
                    <c:v>520.67486887523228</c:v>
                  </c:pt>
                  <c:pt idx="10">
                    <c:v>294.7651266646119</c:v>
                  </c:pt>
                  <c:pt idx="11">
                    <c:v>369.21325105318385</c:v>
                  </c:pt>
                  <c:pt idx="12">
                    <c:v>338.27420793384027</c:v>
                  </c:pt>
                  <c:pt idx="13">
                    <c:v>320.30246493554125</c:v>
                  </c:pt>
                  <c:pt idx="14">
                    <c:v>940.34182037124424</c:v>
                  </c:pt>
                  <c:pt idx="15">
                    <c:v>349.25357719318919</c:v>
                  </c:pt>
                  <c:pt idx="16">
                    <c:v>755.56015818991693</c:v>
                  </c:pt>
                  <c:pt idx="17">
                    <c:v>1186.2940012139268</c:v>
                  </c:pt>
                  <c:pt idx="18">
                    <c:v>981.76347621404557</c:v>
                  </c:pt>
                  <c:pt idx="19">
                    <c:v>819.92500337005231</c:v>
                  </c:pt>
                  <c:pt idx="20">
                    <c:v>626.42464576624229</c:v>
                  </c:pt>
                </c:numCache>
              </c:numRef>
            </c:plus>
            <c:minus>
              <c:numRef>
                <c:f>'BRF harvest'!$T$25:$T$45</c:f>
                <c:numCache>
                  <c:formatCode>0</c:formatCode>
                  <c:ptCount val="21"/>
                  <c:pt idx="0">
                    <c:v>43.693523739473328</c:v>
                  </c:pt>
                  <c:pt idx="1">
                    <c:v>57.569497282391566</c:v>
                  </c:pt>
                  <c:pt idx="2">
                    <c:v>101.64170522918511</c:v>
                  </c:pt>
                  <c:pt idx="3">
                    <c:v>343.54445404451292</c:v>
                  </c:pt>
                  <c:pt idx="4">
                    <c:v>189.96940159340642</c:v>
                  </c:pt>
                  <c:pt idx="5">
                    <c:v>287.24384581522742</c:v>
                  </c:pt>
                  <c:pt idx="6">
                    <c:v>223.76584628408426</c:v>
                  </c:pt>
                  <c:pt idx="7">
                    <c:v>368.26855260880598</c:v>
                  </c:pt>
                  <c:pt idx="8">
                    <c:v>208.4161438958937</c:v>
                  </c:pt>
                  <c:pt idx="9">
                    <c:v>520.67486887523228</c:v>
                  </c:pt>
                  <c:pt idx="10">
                    <c:v>294.7651266646119</c:v>
                  </c:pt>
                  <c:pt idx="11">
                    <c:v>369.21325105318385</c:v>
                  </c:pt>
                  <c:pt idx="12">
                    <c:v>338.27420793384027</c:v>
                  </c:pt>
                  <c:pt idx="13">
                    <c:v>320.30246493554125</c:v>
                  </c:pt>
                  <c:pt idx="14">
                    <c:v>940.34182037124424</c:v>
                  </c:pt>
                  <c:pt idx="15">
                    <c:v>349.25357719318919</c:v>
                  </c:pt>
                  <c:pt idx="16">
                    <c:v>755.56015818991693</c:v>
                  </c:pt>
                  <c:pt idx="17">
                    <c:v>1186.2940012139268</c:v>
                  </c:pt>
                  <c:pt idx="18">
                    <c:v>981.76347621404557</c:v>
                  </c:pt>
                  <c:pt idx="19">
                    <c:v>819.92500337005231</c:v>
                  </c:pt>
                  <c:pt idx="20">
                    <c:v>626.42464576624229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harvest'!$Q$25:$Q$45</c:f>
              <c:numCache>
                <c:formatCode>_(* #,##0_);_(* \(#,##0\);_(* "-"??_);_(@_)</c:formatCode>
                <c:ptCount val="21"/>
                <c:pt idx="0">
                  <c:v>37.384768920546975</c:v>
                </c:pt>
                <c:pt idx="1">
                  <c:v>49.276668629384247</c:v>
                </c:pt>
                <c:pt idx="2">
                  <c:v>87.003140061306709</c:v>
                </c:pt>
                <c:pt idx="3">
                  <c:v>293.87629869155165</c:v>
                </c:pt>
                <c:pt idx="4">
                  <c:v>162.29688684384428</c:v>
                </c:pt>
                <c:pt idx="5">
                  <c:v>245.83335770081752</c:v>
                </c:pt>
                <c:pt idx="6">
                  <c:v>191.42782738812753</c:v>
                </c:pt>
                <c:pt idx="7">
                  <c:v>315.38041914067486</c:v>
                </c:pt>
                <c:pt idx="8">
                  <c:v>178.28978952700913</c:v>
                </c:pt>
                <c:pt idx="9">
                  <c:v>445.83565774329065</c:v>
                </c:pt>
                <c:pt idx="10">
                  <c:v>251.35497821825587</c:v>
                </c:pt>
                <c:pt idx="11">
                  <c:v>313.20293716343548</c:v>
                </c:pt>
                <c:pt idx="12">
                  <c:v>287.06940936115029</c:v>
                </c:pt>
                <c:pt idx="13">
                  <c:v>230.69851190999196</c:v>
                </c:pt>
                <c:pt idx="14">
                  <c:v>838.01371243202948</c:v>
                </c:pt>
                <c:pt idx="15">
                  <c:v>271.26098500499978</c:v>
                </c:pt>
                <c:pt idx="16">
                  <c:v>627.56627480587395</c:v>
                </c:pt>
                <c:pt idx="17">
                  <c:v>683.68117493370903</c:v>
                </c:pt>
                <c:pt idx="18">
                  <c:v>496.29683723564978</c:v>
                </c:pt>
                <c:pt idx="19">
                  <c:v>713.63782210118006</c:v>
                </c:pt>
                <c:pt idx="20">
                  <c:v>522.60583246984095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6-47F9-8B8F-25D6CB8229D9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harvest'!$Y$25:$Y$45</c:f>
                <c:numCache>
                  <c:formatCode>0</c:formatCode>
                  <c:ptCount val="21"/>
                  <c:pt idx="0">
                    <c:v>44.669961225349169</c:v>
                  </c:pt>
                  <c:pt idx="1">
                    <c:v>59.162382447629057</c:v>
                  </c:pt>
                  <c:pt idx="2">
                    <c:v>102.91665233808752</c:v>
                  </c:pt>
                  <c:pt idx="3">
                    <c:v>349.33883819916286</c:v>
                  </c:pt>
                  <c:pt idx="4">
                    <c:v>202.3583700157086</c:v>
                  </c:pt>
                  <c:pt idx="5">
                    <c:v>295.31355203533457</c:v>
                  </c:pt>
                  <c:pt idx="6">
                    <c:v>228.65315719733678</c:v>
                  </c:pt>
                  <c:pt idx="7">
                    <c:v>371.80959770581211</c:v>
                  </c:pt>
                  <c:pt idx="8">
                    <c:v>211.65313135623182</c:v>
                  </c:pt>
                  <c:pt idx="9">
                    <c:v>539.39723651754582</c:v>
                  </c:pt>
                  <c:pt idx="10">
                    <c:v>300.27179653795775</c:v>
                  </c:pt>
                  <c:pt idx="11">
                    <c:v>400.63179661572411</c:v>
                  </c:pt>
                  <c:pt idx="12">
                    <c:v>347.21945573990121</c:v>
                  </c:pt>
                  <c:pt idx="13">
                    <c:v>326.72223276323251</c:v>
                  </c:pt>
                  <c:pt idx="14">
                    <c:v>944.81385065625568</c:v>
                  </c:pt>
                  <c:pt idx="15">
                    <c:v>357.17285783406118</c:v>
                  </c:pt>
                  <c:pt idx="16">
                    <c:v>759.4057356331582</c:v>
                  </c:pt>
                  <c:pt idx="17">
                    <c:v>1195.505561971936</c:v>
                  </c:pt>
                  <c:pt idx="18">
                    <c:v>992.30501272012543</c:v>
                  </c:pt>
                  <c:pt idx="19">
                    <c:v>832.01592092289741</c:v>
                  </c:pt>
                  <c:pt idx="20">
                    <c:v>735.52686566109173</c:v>
                  </c:pt>
                </c:numCache>
              </c:numRef>
            </c:plus>
            <c:minus>
              <c:numRef>
                <c:f>'BRF harvest'!$Y$25:$Y$45</c:f>
                <c:numCache>
                  <c:formatCode>0</c:formatCode>
                  <c:ptCount val="21"/>
                  <c:pt idx="0">
                    <c:v>44.669961225349169</c:v>
                  </c:pt>
                  <c:pt idx="1">
                    <c:v>59.162382447629057</c:v>
                  </c:pt>
                  <c:pt idx="2">
                    <c:v>102.91665233808752</c:v>
                  </c:pt>
                  <c:pt idx="3">
                    <c:v>349.33883819916286</c:v>
                  </c:pt>
                  <c:pt idx="4">
                    <c:v>202.3583700157086</c:v>
                  </c:pt>
                  <c:pt idx="5">
                    <c:v>295.31355203533457</c:v>
                  </c:pt>
                  <c:pt idx="6">
                    <c:v>228.65315719733678</c:v>
                  </c:pt>
                  <c:pt idx="7">
                    <c:v>371.80959770581211</c:v>
                  </c:pt>
                  <c:pt idx="8">
                    <c:v>211.65313135623182</c:v>
                  </c:pt>
                  <c:pt idx="9">
                    <c:v>539.39723651754582</c:v>
                  </c:pt>
                  <c:pt idx="10">
                    <c:v>300.27179653795775</c:v>
                  </c:pt>
                  <c:pt idx="11">
                    <c:v>400.63179661572411</c:v>
                  </c:pt>
                  <c:pt idx="12">
                    <c:v>347.21945573990121</c:v>
                  </c:pt>
                  <c:pt idx="13">
                    <c:v>326.72223276323251</c:v>
                  </c:pt>
                  <c:pt idx="14">
                    <c:v>944.81385065625568</c:v>
                  </c:pt>
                  <c:pt idx="15">
                    <c:v>357.17285783406118</c:v>
                  </c:pt>
                  <c:pt idx="16">
                    <c:v>759.4057356331582</c:v>
                  </c:pt>
                  <c:pt idx="17">
                    <c:v>1195.505561971936</c:v>
                  </c:pt>
                  <c:pt idx="18">
                    <c:v>992.30501272012543</c:v>
                  </c:pt>
                  <c:pt idx="19">
                    <c:v>832.01592092289741</c:v>
                  </c:pt>
                  <c:pt idx="20">
                    <c:v>735.52686566109173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harvest'!$V$25:$V$45</c:f>
              <c:numCache>
                <c:formatCode>_(* #,##0_);_(* \(#,##0\);_(* "-"??_);_(@_)</c:formatCode>
                <c:ptCount val="21"/>
                <c:pt idx="0">
                  <c:v>131.46724310754698</c:v>
                </c:pt>
                <c:pt idx="1">
                  <c:v>246.79095440738428</c:v>
                </c:pt>
                <c:pt idx="2">
                  <c:v>370.84627717730666</c:v>
                </c:pt>
                <c:pt idx="3">
                  <c:v>1394.9254788675516</c:v>
                </c:pt>
                <c:pt idx="4">
                  <c:v>873.70039524584422</c:v>
                </c:pt>
                <c:pt idx="5">
                  <c:v>1068.4637923168175</c:v>
                </c:pt>
                <c:pt idx="6">
                  <c:v>746.78680200412748</c:v>
                </c:pt>
                <c:pt idx="7">
                  <c:v>1372.2123516376748</c:v>
                </c:pt>
                <c:pt idx="8">
                  <c:v>682.34336120500916</c:v>
                </c:pt>
                <c:pt idx="9">
                  <c:v>1257.1267975632907</c:v>
                </c:pt>
                <c:pt idx="10">
                  <c:v>1009.6226947182558</c:v>
                </c:pt>
                <c:pt idx="11">
                  <c:v>1429.8834925504357</c:v>
                </c:pt>
                <c:pt idx="12">
                  <c:v>711.60476261615031</c:v>
                </c:pt>
                <c:pt idx="13">
                  <c:v>1193.9086573069919</c:v>
                </c:pt>
                <c:pt idx="14">
                  <c:v>1865.1791797060296</c:v>
                </c:pt>
                <c:pt idx="15">
                  <c:v>1149.0131976389998</c:v>
                </c:pt>
                <c:pt idx="16">
                  <c:v>2059.4071840108741</c:v>
                </c:pt>
                <c:pt idx="17">
                  <c:v>1846.865640597709</c:v>
                </c:pt>
                <c:pt idx="18">
                  <c:v>1937.7298601956497</c:v>
                </c:pt>
                <c:pt idx="19">
                  <c:v>2157.7800820641801</c:v>
                </c:pt>
                <c:pt idx="20">
                  <c:v>2508.3648669308409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16-47F9-8B8F-25D6CB822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SKMA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harvest'!$K$47:$K$67</c:f>
                <c:numCache>
                  <c:formatCode>0</c:formatCode>
                  <c:ptCount val="21"/>
                  <c:pt idx="0">
                    <c:v>2.2518513305825496</c:v>
                  </c:pt>
                  <c:pt idx="1">
                    <c:v>7.4720521423875512</c:v>
                  </c:pt>
                  <c:pt idx="2">
                    <c:v>0.51178439331421588</c:v>
                  </c:pt>
                  <c:pt idx="3">
                    <c:v>0.81885502930274545</c:v>
                  </c:pt>
                  <c:pt idx="4">
                    <c:v>9.0074053223301984</c:v>
                  </c:pt>
                  <c:pt idx="5">
                    <c:v>10.645115380935691</c:v>
                  </c:pt>
                  <c:pt idx="6">
                    <c:v>16.274743707392062</c:v>
                  </c:pt>
                  <c:pt idx="7">
                    <c:v>13.101680468843927</c:v>
                  </c:pt>
                  <c:pt idx="8">
                    <c:v>19.550163824603047</c:v>
                  </c:pt>
                  <c:pt idx="9">
                    <c:v>99.183815424295034</c:v>
                  </c:pt>
                  <c:pt idx="10">
                    <c:v>106.6558675666826</c:v>
                  </c:pt>
                  <c:pt idx="11">
                    <c:v>0</c:v>
                  </c:pt>
                  <c:pt idx="12">
                    <c:v>40.94275146513727</c:v>
                  </c:pt>
                  <c:pt idx="13">
                    <c:v>56.500997021889425</c:v>
                  </c:pt>
                  <c:pt idx="14">
                    <c:v>58.138707080494925</c:v>
                  </c:pt>
                  <c:pt idx="15">
                    <c:v>88.845770679347879</c:v>
                  </c:pt>
                  <c:pt idx="16">
                    <c:v>57.012781415203648</c:v>
                  </c:pt>
                  <c:pt idx="17">
                    <c:v>55.989212628575217</c:v>
                  </c:pt>
                  <c:pt idx="18">
                    <c:v>57.688746258789791</c:v>
                  </c:pt>
                  <c:pt idx="19">
                    <c:v>29.434932702865282</c:v>
                  </c:pt>
                  <c:pt idx="20">
                    <c:v>61.311770319043056</c:v>
                  </c:pt>
                </c:numCache>
              </c:numRef>
            </c:plus>
            <c:minus>
              <c:numRef>
                <c:f>'BRF harvest'!$K$47:$K$67</c:f>
                <c:numCache>
                  <c:formatCode>0</c:formatCode>
                  <c:ptCount val="21"/>
                  <c:pt idx="0">
                    <c:v>2.2518513305825496</c:v>
                  </c:pt>
                  <c:pt idx="1">
                    <c:v>7.4720521423875512</c:v>
                  </c:pt>
                  <c:pt idx="2">
                    <c:v>0.51178439331421588</c:v>
                  </c:pt>
                  <c:pt idx="3">
                    <c:v>0.81885502930274545</c:v>
                  </c:pt>
                  <c:pt idx="4">
                    <c:v>9.0074053223301984</c:v>
                  </c:pt>
                  <c:pt idx="5">
                    <c:v>10.645115380935691</c:v>
                  </c:pt>
                  <c:pt idx="6">
                    <c:v>16.274743707392062</c:v>
                  </c:pt>
                  <c:pt idx="7">
                    <c:v>13.101680468843927</c:v>
                  </c:pt>
                  <c:pt idx="8">
                    <c:v>19.550163824603047</c:v>
                  </c:pt>
                  <c:pt idx="9">
                    <c:v>99.183815424295034</c:v>
                  </c:pt>
                  <c:pt idx="10">
                    <c:v>106.6558675666826</c:v>
                  </c:pt>
                  <c:pt idx="11">
                    <c:v>0</c:v>
                  </c:pt>
                  <c:pt idx="12">
                    <c:v>40.94275146513727</c:v>
                  </c:pt>
                  <c:pt idx="13">
                    <c:v>56.500997021889425</c:v>
                  </c:pt>
                  <c:pt idx="14">
                    <c:v>58.138707080494925</c:v>
                  </c:pt>
                  <c:pt idx="15">
                    <c:v>88.845770679347879</c:v>
                  </c:pt>
                  <c:pt idx="16">
                    <c:v>57.012781415203648</c:v>
                  </c:pt>
                  <c:pt idx="17">
                    <c:v>55.989212628575217</c:v>
                  </c:pt>
                  <c:pt idx="18">
                    <c:v>57.688746258789791</c:v>
                  </c:pt>
                  <c:pt idx="19">
                    <c:v>29.434932702865282</c:v>
                  </c:pt>
                  <c:pt idx="20">
                    <c:v>61.311770319043056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harvest'!$H$47:$H$67</c:f>
              <c:numCache>
                <c:formatCode>0</c:formatCode>
                <c:ptCount val="21"/>
                <c:pt idx="0">
                  <c:v>20.730769223999999</c:v>
                </c:pt>
                <c:pt idx="1">
                  <c:v>68.788461515999998</c:v>
                </c:pt>
                <c:pt idx="2">
                  <c:v>4.7115384599999999</c:v>
                </c:pt>
                <c:pt idx="3">
                  <c:v>7.5384615359999998</c:v>
                </c:pt>
                <c:pt idx="4">
                  <c:v>82.923076895999998</c:v>
                </c:pt>
                <c:pt idx="5">
                  <c:v>97.999999967999997</c:v>
                </c:pt>
                <c:pt idx="6">
                  <c:v>149.82692302800001</c:v>
                </c:pt>
                <c:pt idx="7">
                  <c:v>120.615384576</c:v>
                </c:pt>
                <c:pt idx="8">
                  <c:v>179.98076917200001</c:v>
                </c:pt>
                <c:pt idx="9">
                  <c:v>913.09615354799996</c:v>
                </c:pt>
                <c:pt idx="10">
                  <c:v>981.88461506399995</c:v>
                </c:pt>
                <c:pt idx="11">
                  <c:v>721</c:v>
                </c:pt>
                <c:pt idx="12">
                  <c:v>376.92307679999999</c:v>
                </c:pt>
                <c:pt idx="13">
                  <c:v>520.15384598399999</c:v>
                </c:pt>
                <c:pt idx="14">
                  <c:v>535.23076905599999</c:v>
                </c:pt>
                <c:pt idx="15">
                  <c:v>817.92307665599992</c:v>
                </c:pt>
                <c:pt idx="16">
                  <c:v>524.86538444400003</c:v>
                </c:pt>
                <c:pt idx="17">
                  <c:v>515.44230752399994</c:v>
                </c:pt>
                <c:pt idx="18">
                  <c:v>644.44230780199996</c:v>
                </c:pt>
                <c:pt idx="19">
                  <c:v>560.30769226099994</c:v>
                </c:pt>
                <c:pt idx="20">
                  <c:v>564.442307508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B-4486-B902-013BD90B6C93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harvest'!$T$47:$T$67</c:f>
                <c:numCache>
                  <c:formatCode>0</c:formatCode>
                  <c:ptCount val="21"/>
                  <c:pt idx="0">
                    <c:v>7.9711158173363499</c:v>
                  </c:pt>
                  <c:pt idx="1">
                    <c:v>22.219805968642358</c:v>
                  </c:pt>
                  <c:pt idx="2">
                    <c:v>17.115831191443089</c:v>
                  </c:pt>
                  <c:pt idx="3">
                    <c:v>7.8474621482249125</c:v>
                  </c:pt>
                  <c:pt idx="4">
                    <c:v>21.37155767925822</c:v>
                  </c:pt>
                  <c:pt idx="5">
                    <c:v>37.365053114175922</c:v>
                  </c:pt>
                  <c:pt idx="6">
                    <c:v>55.25082624298377</c:v>
                  </c:pt>
                  <c:pt idx="7">
                    <c:v>83.485840915266451</c:v>
                  </c:pt>
                  <c:pt idx="8">
                    <c:v>85.685334600347062</c:v>
                  </c:pt>
                  <c:pt idx="9">
                    <c:v>363.36458934271531</c:v>
                  </c:pt>
                  <c:pt idx="10">
                    <c:v>278.49882368813667</c:v>
                  </c:pt>
                  <c:pt idx="11">
                    <c:v>161.74296016932337</c:v>
                  </c:pt>
                  <c:pt idx="12">
                    <c:v>172.076295347072</c:v>
                  </c:pt>
                  <c:pt idx="13">
                    <c:v>161.558124700284</c:v>
                  </c:pt>
                  <c:pt idx="14">
                    <c:v>494.12352095065961</c:v>
                  </c:pt>
                  <c:pt idx="15">
                    <c:v>182.28817569084757</c:v>
                  </c:pt>
                  <c:pt idx="16">
                    <c:v>205.91852391402992</c:v>
                  </c:pt>
                  <c:pt idx="17">
                    <c:v>361.55390780473692</c:v>
                  </c:pt>
                  <c:pt idx="18">
                    <c:v>236.54115519211646</c:v>
                  </c:pt>
                  <c:pt idx="19">
                    <c:v>188.36497145376163</c:v>
                  </c:pt>
                  <c:pt idx="20">
                    <c:v>97.956405804975191</c:v>
                  </c:pt>
                </c:numCache>
              </c:numRef>
            </c:plus>
            <c:minus>
              <c:numRef>
                <c:f>'BRF harvest'!$T$47:$T$67</c:f>
                <c:numCache>
                  <c:formatCode>0</c:formatCode>
                  <c:ptCount val="21"/>
                  <c:pt idx="0">
                    <c:v>7.9711158173363499</c:v>
                  </c:pt>
                  <c:pt idx="1">
                    <c:v>22.219805968642358</c:v>
                  </c:pt>
                  <c:pt idx="2">
                    <c:v>17.115831191443089</c:v>
                  </c:pt>
                  <c:pt idx="3">
                    <c:v>7.8474621482249125</c:v>
                  </c:pt>
                  <c:pt idx="4">
                    <c:v>21.37155767925822</c:v>
                  </c:pt>
                  <c:pt idx="5">
                    <c:v>37.365053114175922</c:v>
                  </c:pt>
                  <c:pt idx="6">
                    <c:v>55.25082624298377</c:v>
                  </c:pt>
                  <c:pt idx="7">
                    <c:v>83.485840915266451</c:v>
                  </c:pt>
                  <c:pt idx="8">
                    <c:v>85.685334600347062</c:v>
                  </c:pt>
                  <c:pt idx="9">
                    <c:v>363.36458934271531</c:v>
                  </c:pt>
                  <c:pt idx="10">
                    <c:v>278.49882368813667</c:v>
                  </c:pt>
                  <c:pt idx="11">
                    <c:v>161.74296016932337</c:v>
                  </c:pt>
                  <c:pt idx="12">
                    <c:v>172.076295347072</c:v>
                  </c:pt>
                  <c:pt idx="13">
                    <c:v>161.558124700284</c:v>
                  </c:pt>
                  <c:pt idx="14">
                    <c:v>494.12352095065961</c:v>
                  </c:pt>
                  <c:pt idx="15">
                    <c:v>182.28817569084757</c:v>
                  </c:pt>
                  <c:pt idx="16">
                    <c:v>205.91852391402992</c:v>
                  </c:pt>
                  <c:pt idx="17">
                    <c:v>361.55390780473692</c:v>
                  </c:pt>
                  <c:pt idx="18">
                    <c:v>236.54115519211646</c:v>
                  </c:pt>
                  <c:pt idx="19">
                    <c:v>188.36497145376163</c:v>
                  </c:pt>
                  <c:pt idx="20">
                    <c:v>97.956405804975191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harvest'!$Q$47:$Q$67</c:f>
              <c:numCache>
                <c:formatCode>_(* #,##0_);_(* \(#,##0\);_(* "-"??_);_(@_)</c:formatCode>
                <c:ptCount val="21"/>
                <c:pt idx="0">
                  <c:v>6.8201943300997883</c:v>
                </c:pt>
                <c:pt idx="1">
                  <c:v>19.019065085025499</c:v>
                </c:pt>
                <c:pt idx="2">
                  <c:v>14.650787834157864</c:v>
                </c:pt>
                <c:pt idx="3">
                  <c:v>6.7129103762029549</c:v>
                </c:pt>
                <c:pt idx="4">
                  <c:v>18.258399769932474</c:v>
                </c:pt>
                <c:pt idx="5">
                  <c:v>31.978322952951878</c:v>
                </c:pt>
                <c:pt idx="6">
                  <c:v>47.266130219290737</c:v>
                </c:pt>
                <c:pt idx="7">
                  <c:v>71.496192964750151</c:v>
                </c:pt>
                <c:pt idx="8">
                  <c:v>73.29960139305804</c:v>
                </c:pt>
                <c:pt idx="9">
                  <c:v>311.13637391446684</c:v>
                </c:pt>
                <c:pt idx="10">
                  <c:v>237.4842185506933</c:v>
                </c:pt>
                <c:pt idx="11">
                  <c:v>137.20626235932002</c:v>
                </c:pt>
                <c:pt idx="12">
                  <c:v>146.02898864816805</c:v>
                </c:pt>
                <c:pt idx="13">
                  <c:v>116.36257299120381</c:v>
                </c:pt>
                <c:pt idx="14">
                  <c:v>440.35294104900004</c:v>
                </c:pt>
                <c:pt idx="15">
                  <c:v>141.580998225</c:v>
                </c:pt>
                <c:pt idx="16">
                  <c:v>171.03538290827868</c:v>
                </c:pt>
                <c:pt idx="17">
                  <c:v>208.3695949207119</c:v>
                </c:pt>
                <c:pt idx="18">
                  <c:v>119.57526435045315</c:v>
                </c:pt>
                <c:pt idx="19">
                  <c:v>163.94715057584887</c:v>
                </c:pt>
                <c:pt idx="20">
                  <c:v>81.721862872818278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4B-4486-B902-013BD90B6C93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harvest'!$Y$47:$Y$67</c:f>
                <c:numCache>
                  <c:formatCode>0</c:formatCode>
                  <c:ptCount val="21"/>
                  <c:pt idx="0">
                    <c:v>8.2830864892524296</c:v>
                  </c:pt>
                  <c:pt idx="1">
                    <c:v>23.442511394956661</c:v>
                  </c:pt>
                  <c:pt idx="2">
                    <c:v>17.123480973190475</c:v>
                  </c:pt>
                  <c:pt idx="3">
                    <c:v>7.8900688036820803</c:v>
                  </c:pt>
                  <c:pt idx="4">
                    <c:v>23.1921717025078</c:v>
                  </c:pt>
                  <c:pt idx="5">
                    <c:v>38.851842629386589</c:v>
                  </c:pt>
                  <c:pt idx="6">
                    <c:v>57.597926032746017</c:v>
                  </c:pt>
                  <c:pt idx="7">
                    <c:v>84.507630805962506</c:v>
                  </c:pt>
                  <c:pt idx="8">
                    <c:v>87.887345341307537</c:v>
                  </c:pt>
                  <c:pt idx="9">
                    <c:v>376.6580067253592</c:v>
                  </c:pt>
                  <c:pt idx="10">
                    <c:v>298.22318635893754</c:v>
                  </c:pt>
                  <c:pt idx="11">
                    <c:v>161.74296016932337</c:v>
                  </c:pt>
                  <c:pt idx="12">
                    <c:v>176.88007326408692</c:v>
                  </c:pt>
                  <c:pt idx="13">
                    <c:v>171.15311951916058</c:v>
                  </c:pt>
                  <c:pt idx="14">
                    <c:v>497.53207255177881</c:v>
                  </c:pt>
                  <c:pt idx="15">
                    <c:v>202.78695708625983</c:v>
                  </c:pt>
                  <c:pt idx="16">
                    <c:v>213.66538263282311</c:v>
                  </c:pt>
                  <c:pt idx="17">
                    <c:v>365.86339005104628</c:v>
                  </c:pt>
                  <c:pt idx="18">
                    <c:v>243.47424821638111</c:v>
                  </c:pt>
                  <c:pt idx="19">
                    <c:v>190.65093163684944</c:v>
                  </c:pt>
                  <c:pt idx="20">
                    <c:v>115.56206392187735</c:v>
                  </c:pt>
                </c:numCache>
              </c:numRef>
            </c:plus>
            <c:minus>
              <c:numRef>
                <c:f>'BRF harvest'!$Y$47:$Y$67</c:f>
                <c:numCache>
                  <c:formatCode>0</c:formatCode>
                  <c:ptCount val="21"/>
                  <c:pt idx="0">
                    <c:v>8.2830864892524296</c:v>
                  </c:pt>
                  <c:pt idx="1">
                    <c:v>23.442511394956661</c:v>
                  </c:pt>
                  <c:pt idx="2">
                    <c:v>17.123480973190475</c:v>
                  </c:pt>
                  <c:pt idx="3">
                    <c:v>7.8900688036820803</c:v>
                  </c:pt>
                  <c:pt idx="4">
                    <c:v>23.1921717025078</c:v>
                  </c:pt>
                  <c:pt idx="5">
                    <c:v>38.851842629386589</c:v>
                  </c:pt>
                  <c:pt idx="6">
                    <c:v>57.597926032746017</c:v>
                  </c:pt>
                  <c:pt idx="7">
                    <c:v>84.507630805962506</c:v>
                  </c:pt>
                  <c:pt idx="8">
                    <c:v>87.887345341307537</c:v>
                  </c:pt>
                  <c:pt idx="9">
                    <c:v>376.6580067253592</c:v>
                  </c:pt>
                  <c:pt idx="10">
                    <c:v>298.22318635893754</c:v>
                  </c:pt>
                  <c:pt idx="11">
                    <c:v>161.74296016932337</c:v>
                  </c:pt>
                  <c:pt idx="12">
                    <c:v>176.88007326408692</c:v>
                  </c:pt>
                  <c:pt idx="13">
                    <c:v>171.15311951916058</c:v>
                  </c:pt>
                  <c:pt idx="14">
                    <c:v>497.53207255177881</c:v>
                  </c:pt>
                  <c:pt idx="15">
                    <c:v>202.78695708625983</c:v>
                  </c:pt>
                  <c:pt idx="16">
                    <c:v>213.66538263282311</c:v>
                  </c:pt>
                  <c:pt idx="17">
                    <c:v>365.86339005104628</c:v>
                  </c:pt>
                  <c:pt idx="18">
                    <c:v>243.47424821638111</c:v>
                  </c:pt>
                  <c:pt idx="19">
                    <c:v>190.65093163684944</c:v>
                  </c:pt>
                  <c:pt idx="20">
                    <c:v>115.56206392187735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harvest'!$V$47:$V$67</c:f>
              <c:numCache>
                <c:formatCode>_(* #,##0_);_(* \(#,##0\);_(* "-"??_);_(@_)</c:formatCode>
                <c:ptCount val="21"/>
                <c:pt idx="0">
                  <c:v>27.550963554099788</c:v>
                </c:pt>
                <c:pt idx="1">
                  <c:v>87.807526601025501</c:v>
                </c:pt>
                <c:pt idx="2">
                  <c:v>19.362326294157864</c:v>
                </c:pt>
                <c:pt idx="3">
                  <c:v>14.251371912202956</c:v>
                </c:pt>
                <c:pt idx="4">
                  <c:v>101.18147666593248</c:v>
                </c:pt>
                <c:pt idx="5">
                  <c:v>129.97832292095188</c:v>
                </c:pt>
                <c:pt idx="6">
                  <c:v>197.09305324729075</c:v>
                </c:pt>
                <c:pt idx="7">
                  <c:v>192.11157754075015</c:v>
                </c:pt>
                <c:pt idx="8">
                  <c:v>253.28037056505804</c:v>
                </c:pt>
                <c:pt idx="9">
                  <c:v>1224.2325274624668</c:v>
                </c:pt>
                <c:pt idx="10">
                  <c:v>1219.3688336146934</c:v>
                </c:pt>
                <c:pt idx="11">
                  <c:v>858.20626235932002</c:v>
                </c:pt>
                <c:pt idx="12">
                  <c:v>522.95206544816801</c:v>
                </c:pt>
                <c:pt idx="13">
                  <c:v>636.51641897520381</c:v>
                </c:pt>
                <c:pt idx="14">
                  <c:v>975.58371010500002</c:v>
                </c:pt>
                <c:pt idx="15">
                  <c:v>959.50407488099995</c:v>
                </c:pt>
                <c:pt idx="16">
                  <c:v>695.90076735227876</c:v>
                </c:pt>
                <c:pt idx="17">
                  <c:v>723.8119024447119</c:v>
                </c:pt>
                <c:pt idx="18">
                  <c:v>764.01757215245311</c:v>
                </c:pt>
                <c:pt idx="19">
                  <c:v>724.25484283684887</c:v>
                </c:pt>
                <c:pt idx="20">
                  <c:v>646.16417038081829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4B-4486-B902-013BD90B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harvest'!$K$69:$K$89</c:f>
                <c:numCache>
                  <c:formatCode>0</c:formatCode>
                  <c:ptCount val="21"/>
                  <c:pt idx="0">
                    <c:v>172.13554301991701</c:v>
                  </c:pt>
                  <c:pt idx="1">
                    <c:v>192.61086348978267</c:v>
                  </c:pt>
                  <c:pt idx="2">
                    <c:v>291.65427413471411</c:v>
                  </c:pt>
                  <c:pt idx="3">
                    <c:v>165.23107448938092</c:v>
                  </c:pt>
                  <c:pt idx="4">
                    <c:v>501.64535151170833</c:v>
                  </c:pt>
                  <c:pt idx="5">
                    <c:v>571.92671525508035</c:v>
                  </c:pt>
                  <c:pt idx="6">
                    <c:v>1064.2404941895284</c:v>
                  </c:pt>
                  <c:pt idx="7">
                    <c:v>433.24298174710816</c:v>
                  </c:pt>
                  <c:pt idx="8">
                    <c:v>535.69152392090359</c:v>
                  </c:pt>
                  <c:pt idx="9">
                    <c:v>563.07131292130521</c:v>
                  </c:pt>
                  <c:pt idx="10">
                    <c:v>477.59875421570337</c:v>
                  </c:pt>
                  <c:pt idx="11">
                    <c:v>354.38650265701114</c:v>
                  </c:pt>
                  <c:pt idx="12">
                    <c:v>156.47312259416194</c:v>
                  </c:pt>
                  <c:pt idx="13">
                    <c:v>269.58461919038155</c:v>
                  </c:pt>
                  <c:pt idx="14">
                    <c:v>227.09494072531197</c:v>
                  </c:pt>
                  <c:pt idx="15">
                    <c:v>511.20793681879269</c:v>
                  </c:pt>
                  <c:pt idx="16">
                    <c:v>348.96899846179377</c:v>
                  </c:pt>
                  <c:pt idx="17">
                    <c:v>722.34848564272625</c:v>
                  </c:pt>
                  <c:pt idx="18">
                    <c:v>876.1225003944777</c:v>
                  </c:pt>
                  <c:pt idx="19">
                    <c:v>834.64024246269128</c:v>
                  </c:pt>
                  <c:pt idx="20">
                    <c:v>693.90207180020661</c:v>
                  </c:pt>
                </c:numCache>
              </c:numRef>
            </c:plus>
            <c:minus>
              <c:numRef>
                <c:f>'BRF harvest'!$K$69:$K$89</c:f>
                <c:numCache>
                  <c:formatCode>0</c:formatCode>
                  <c:ptCount val="21"/>
                  <c:pt idx="0">
                    <c:v>172.13554301991701</c:v>
                  </c:pt>
                  <c:pt idx="1">
                    <c:v>192.61086348978267</c:v>
                  </c:pt>
                  <c:pt idx="2">
                    <c:v>291.65427413471411</c:v>
                  </c:pt>
                  <c:pt idx="3">
                    <c:v>165.23107448938092</c:v>
                  </c:pt>
                  <c:pt idx="4">
                    <c:v>501.64535151170833</c:v>
                  </c:pt>
                  <c:pt idx="5">
                    <c:v>571.92671525508035</c:v>
                  </c:pt>
                  <c:pt idx="6">
                    <c:v>1064.2404941895284</c:v>
                  </c:pt>
                  <c:pt idx="7">
                    <c:v>433.24298174710816</c:v>
                  </c:pt>
                  <c:pt idx="8">
                    <c:v>535.69152392090359</c:v>
                  </c:pt>
                  <c:pt idx="9">
                    <c:v>563.07131292130521</c:v>
                  </c:pt>
                  <c:pt idx="10">
                    <c:v>477.59875421570337</c:v>
                  </c:pt>
                  <c:pt idx="11">
                    <c:v>354.38650265701114</c:v>
                  </c:pt>
                  <c:pt idx="12">
                    <c:v>156.47312259416194</c:v>
                  </c:pt>
                  <c:pt idx="13">
                    <c:v>269.58461919038155</c:v>
                  </c:pt>
                  <c:pt idx="14">
                    <c:v>227.09494072531197</c:v>
                  </c:pt>
                  <c:pt idx="15">
                    <c:v>511.20793681879269</c:v>
                  </c:pt>
                  <c:pt idx="16">
                    <c:v>348.96899846179377</c:v>
                  </c:pt>
                  <c:pt idx="17">
                    <c:v>722.34848564272625</c:v>
                  </c:pt>
                  <c:pt idx="18">
                    <c:v>876.1225003944777</c:v>
                  </c:pt>
                  <c:pt idx="19">
                    <c:v>834.64024246269128</c:v>
                  </c:pt>
                  <c:pt idx="20">
                    <c:v>693.90207180020661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harvest'!$H$69:$H$89</c:f>
              <c:numCache>
                <c:formatCode>0</c:formatCode>
                <c:ptCount val="21"/>
                <c:pt idx="0">
                  <c:v>302.84273453700001</c:v>
                </c:pt>
                <c:pt idx="1">
                  <c:v>338.86552177100003</c:v>
                </c:pt>
                <c:pt idx="2">
                  <c:v>513.11528327500002</c:v>
                </c:pt>
                <c:pt idx="3">
                  <c:v>290.695515586</c:v>
                </c:pt>
                <c:pt idx="4">
                  <c:v>882.5582872330001</c:v>
                </c:pt>
                <c:pt idx="5">
                  <c:v>2531.8653839620001</c:v>
                </c:pt>
                <c:pt idx="6">
                  <c:v>1872.3471969300001</c:v>
                </c:pt>
                <c:pt idx="7">
                  <c:v>1618.3870950999999</c:v>
                </c:pt>
                <c:pt idx="8">
                  <c:v>942.45664275000001</c:v>
                </c:pt>
                <c:pt idx="9">
                  <c:v>990.62664893500005</c:v>
                </c:pt>
                <c:pt idx="10">
                  <c:v>840.25245571400001</c:v>
                </c:pt>
                <c:pt idx="11">
                  <c:v>1133.8148150120001</c:v>
                </c:pt>
                <c:pt idx="12">
                  <c:v>850.20560750699997</c:v>
                </c:pt>
                <c:pt idx="13">
                  <c:v>940.24390362999998</c:v>
                </c:pt>
                <c:pt idx="14">
                  <c:v>756.92105133400003</c:v>
                </c:pt>
                <c:pt idx="15">
                  <c:v>1777.3913023800001</c:v>
                </c:pt>
                <c:pt idx="16">
                  <c:v>1765.5547943409999</c:v>
                </c:pt>
                <c:pt idx="17">
                  <c:v>2513.1428596559999</c:v>
                </c:pt>
                <c:pt idx="18">
                  <c:v>3648.6095193599999</c:v>
                </c:pt>
                <c:pt idx="19">
                  <c:v>4532.2297289240005</c:v>
                </c:pt>
                <c:pt idx="20">
                  <c:v>5842.9268286839997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A-48CF-85B0-716EFEE0C89C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harvest'!$T$69:$T$89</c:f>
                <c:numCache>
                  <c:formatCode>0</c:formatCode>
                  <c:ptCount val="21"/>
                  <c:pt idx="0">
                    <c:v>253.59200218759261</c:v>
                  </c:pt>
                  <c:pt idx="1">
                    <c:v>256.37890082499553</c:v>
                  </c:pt>
                  <c:pt idx="2">
                    <c:v>357.17183406703191</c:v>
                  </c:pt>
                  <c:pt idx="3">
                    <c:v>182.19406825178507</c:v>
                  </c:pt>
                  <c:pt idx="4">
                    <c:v>606.68187243671559</c:v>
                  </c:pt>
                  <c:pt idx="5">
                    <c:v>1179.4324206370629</c:v>
                  </c:pt>
                  <c:pt idx="6">
                    <c:v>1208.2612901010448</c:v>
                  </c:pt>
                  <c:pt idx="7">
                    <c:v>922.26870010880009</c:v>
                  </c:pt>
                  <c:pt idx="8">
                    <c:v>628.36730521935669</c:v>
                  </c:pt>
                  <c:pt idx="9">
                    <c:v>652.85908812681032</c:v>
                  </c:pt>
                  <c:pt idx="10">
                    <c:v>551.8304836335642</c:v>
                  </c:pt>
                  <c:pt idx="11">
                    <c:v>208.93006113027147</c:v>
                  </c:pt>
                  <c:pt idx="12">
                    <c:v>451.92535176441999</c:v>
                  </c:pt>
                  <c:pt idx="13">
                    <c:v>431.77175987047792</c:v>
                  </c:pt>
                  <c:pt idx="14">
                    <c:v>1459.0181563838405</c:v>
                  </c:pt>
                  <c:pt idx="15">
                    <c:v>811.41396040436541</c:v>
                  </c:pt>
                  <c:pt idx="16">
                    <c:v>543.63901612881227</c:v>
                  </c:pt>
                  <c:pt idx="17">
                    <c:v>626.59789705572246</c:v>
                  </c:pt>
                  <c:pt idx="18">
                    <c:v>993.7296776510766</c:v>
                  </c:pt>
                  <c:pt idx="19">
                    <c:v>691.66517477977288</c:v>
                  </c:pt>
                  <c:pt idx="20">
                    <c:v>2723.2711899649776</c:v>
                  </c:pt>
                </c:numCache>
              </c:numRef>
            </c:plus>
            <c:minus>
              <c:numRef>
                <c:f>'BRF harvest'!$T$69:$T$89</c:f>
                <c:numCache>
                  <c:formatCode>0</c:formatCode>
                  <c:ptCount val="21"/>
                  <c:pt idx="0">
                    <c:v>253.59200218759261</c:v>
                  </c:pt>
                  <c:pt idx="1">
                    <c:v>256.37890082499553</c:v>
                  </c:pt>
                  <c:pt idx="2">
                    <c:v>357.17183406703191</c:v>
                  </c:pt>
                  <c:pt idx="3">
                    <c:v>182.19406825178507</c:v>
                  </c:pt>
                  <c:pt idx="4">
                    <c:v>606.68187243671559</c:v>
                  </c:pt>
                  <c:pt idx="5">
                    <c:v>1179.4324206370629</c:v>
                  </c:pt>
                  <c:pt idx="6">
                    <c:v>1208.2612901010448</c:v>
                  </c:pt>
                  <c:pt idx="7">
                    <c:v>922.26870010880009</c:v>
                  </c:pt>
                  <c:pt idx="8">
                    <c:v>628.36730521935669</c:v>
                  </c:pt>
                  <c:pt idx="9">
                    <c:v>652.85908812681032</c:v>
                  </c:pt>
                  <c:pt idx="10">
                    <c:v>551.8304836335642</c:v>
                  </c:pt>
                  <c:pt idx="11">
                    <c:v>208.93006113027147</c:v>
                  </c:pt>
                  <c:pt idx="12">
                    <c:v>451.92535176441999</c:v>
                  </c:pt>
                  <c:pt idx="13">
                    <c:v>431.77175987047792</c:v>
                  </c:pt>
                  <c:pt idx="14">
                    <c:v>1459.0181563838405</c:v>
                  </c:pt>
                  <c:pt idx="15">
                    <c:v>811.41396040436541</c:v>
                  </c:pt>
                  <c:pt idx="16">
                    <c:v>543.63901612881227</c:v>
                  </c:pt>
                  <c:pt idx="17">
                    <c:v>626.59789705572246</c:v>
                  </c:pt>
                  <c:pt idx="18">
                    <c:v>993.7296776510766</c:v>
                  </c:pt>
                  <c:pt idx="19">
                    <c:v>691.66517477977288</c:v>
                  </c:pt>
                  <c:pt idx="20">
                    <c:v>2723.2711899649776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harvest'!$Q$69:$Q$89</c:f>
              <c:numCache>
                <c:formatCode>_(* #,##0_);_(* \(#,##0\);_(* "-"??_);_(@_)</c:formatCode>
                <c:ptCount val="21"/>
                <c:pt idx="0">
                  <c:v>275.6918168798851</c:v>
                </c:pt>
                <c:pt idx="1">
                  <c:v>412.52474982033687</c:v>
                </c:pt>
                <c:pt idx="2">
                  <c:v>388.29833363364099</c:v>
                </c:pt>
                <c:pt idx="3">
                  <c:v>284.7580707236225</c:v>
                </c:pt>
                <c:pt idx="4">
                  <c:v>659.55245527199872</c:v>
                </c:pt>
                <c:pt idx="5">
                  <c:v>1282.2165688488017</c:v>
                </c:pt>
                <c:pt idx="6">
                  <c:v>1313.5577914920882</c:v>
                </c:pt>
                <c:pt idx="7">
                  <c:v>1002.64176863258</c:v>
                </c:pt>
                <c:pt idx="8">
                  <c:v>683.12771124261269</c:v>
                </c:pt>
                <c:pt idx="9">
                  <c:v>709.75388269177665</c:v>
                </c:pt>
                <c:pt idx="10">
                  <c:v>599.92092546397532</c:v>
                </c:pt>
                <c:pt idx="11">
                  <c:v>276.30858206556701</c:v>
                </c:pt>
                <c:pt idx="12">
                  <c:v>690.80392042492508</c:v>
                </c:pt>
                <c:pt idx="13">
                  <c:v>761.03340742000466</c:v>
                </c:pt>
                <c:pt idx="14">
                  <c:v>2712.3510901440936</c:v>
                </c:pt>
                <c:pt idx="15">
                  <c:v>1384.0448655132589</c:v>
                </c:pt>
                <c:pt idx="16">
                  <c:v>1053.3227915806683</c:v>
                </c:pt>
                <c:pt idx="17">
                  <c:v>1266.5745996347569</c:v>
                </c:pt>
                <c:pt idx="18">
                  <c:v>2304.6559700076277</c:v>
                </c:pt>
                <c:pt idx="19">
                  <c:v>1394.6255402317736</c:v>
                </c:pt>
                <c:pt idx="20">
                  <c:v>5747.9580584793939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AA-48CF-85B0-716EFEE0C89C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harvest'!$Y$69:$Y$89</c:f>
                <c:numCache>
                  <c:formatCode>0</c:formatCode>
                  <c:ptCount val="21"/>
                  <c:pt idx="0">
                    <c:v>306.49559335212905</c:v>
                  </c:pt>
                  <c:pt idx="1">
                    <c:v>320.66974525594486</c:v>
                  </c:pt>
                  <c:pt idx="2">
                    <c:v>461.12247252964625</c:v>
                  </c:pt>
                  <c:pt idx="3">
                    <c:v>245.95931875627616</c:v>
                  </c:pt>
                  <c:pt idx="4">
                    <c:v>787.21722099851479</c:v>
                  </c:pt>
                  <c:pt idx="5">
                    <c:v>1310.786406121252</c:v>
                  </c:pt>
                  <c:pt idx="6">
                    <c:v>1610.125204643854</c:v>
                  </c:pt>
                  <c:pt idx="7">
                    <c:v>1018.9597815583799</c:v>
                  </c:pt>
                  <c:pt idx="8">
                    <c:v>825.71840179890398</c:v>
                  </c:pt>
                  <c:pt idx="9">
                    <c:v>862.13356992097977</c:v>
                  </c:pt>
                  <c:pt idx="10">
                    <c:v>729.80644879011948</c:v>
                  </c:pt>
                  <c:pt idx="11">
                    <c:v>411.38979533936754</c:v>
                  </c:pt>
                  <c:pt idx="12">
                    <c:v>478.24717632387797</c:v>
                  </c:pt>
                  <c:pt idx="13">
                    <c:v>509.02133503977285</c:v>
                  </c:pt>
                  <c:pt idx="14">
                    <c:v>1476.5859584733744</c:v>
                  </c:pt>
                  <c:pt idx="15">
                    <c:v>959.02355018300977</c:v>
                  </c:pt>
                  <c:pt idx="16">
                    <c:v>646.00521804775735</c:v>
                  </c:pt>
                  <c:pt idx="17">
                    <c:v>956.24905715247303</c:v>
                  </c:pt>
                  <c:pt idx="18">
                    <c:v>1324.7978366309269</c:v>
                  </c:pt>
                  <c:pt idx="19">
                    <c:v>1083.9857233106504</c:v>
                  </c:pt>
                  <c:pt idx="20">
                    <c:v>2810.28576115346</c:v>
                  </c:pt>
                </c:numCache>
              </c:numRef>
            </c:plus>
            <c:minus>
              <c:numRef>
                <c:f>'BRF harvest'!$Y$69:$Y$89</c:f>
                <c:numCache>
                  <c:formatCode>0</c:formatCode>
                  <c:ptCount val="21"/>
                  <c:pt idx="0">
                    <c:v>306.49559335212905</c:v>
                  </c:pt>
                  <c:pt idx="1">
                    <c:v>320.66974525594486</c:v>
                  </c:pt>
                  <c:pt idx="2">
                    <c:v>461.12247252964625</c:v>
                  </c:pt>
                  <c:pt idx="3">
                    <c:v>245.95931875627616</c:v>
                  </c:pt>
                  <c:pt idx="4">
                    <c:v>787.21722099851479</c:v>
                  </c:pt>
                  <c:pt idx="5">
                    <c:v>1310.786406121252</c:v>
                  </c:pt>
                  <c:pt idx="6">
                    <c:v>1610.125204643854</c:v>
                  </c:pt>
                  <c:pt idx="7">
                    <c:v>1018.9597815583799</c:v>
                  </c:pt>
                  <c:pt idx="8">
                    <c:v>825.71840179890398</c:v>
                  </c:pt>
                  <c:pt idx="9">
                    <c:v>862.13356992097977</c:v>
                  </c:pt>
                  <c:pt idx="10">
                    <c:v>729.80644879011948</c:v>
                  </c:pt>
                  <c:pt idx="11">
                    <c:v>411.38979533936754</c:v>
                  </c:pt>
                  <c:pt idx="12">
                    <c:v>478.24717632387797</c:v>
                  </c:pt>
                  <c:pt idx="13">
                    <c:v>509.02133503977285</c:v>
                  </c:pt>
                  <c:pt idx="14">
                    <c:v>1476.5859584733744</c:v>
                  </c:pt>
                  <c:pt idx="15">
                    <c:v>959.02355018300977</c:v>
                  </c:pt>
                  <c:pt idx="16">
                    <c:v>646.00521804775735</c:v>
                  </c:pt>
                  <c:pt idx="17">
                    <c:v>956.24905715247303</c:v>
                  </c:pt>
                  <c:pt idx="18">
                    <c:v>1324.7978366309269</c:v>
                  </c:pt>
                  <c:pt idx="19">
                    <c:v>1083.9857233106504</c:v>
                  </c:pt>
                  <c:pt idx="20">
                    <c:v>2810.28576115346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harvest'!$V$69:$V$89</c:f>
              <c:numCache>
                <c:formatCode>_(* #,##0_);_(* \(#,##0\);_(* "-"??_);_(@_)</c:formatCode>
                <c:ptCount val="21"/>
                <c:pt idx="0">
                  <c:v>578.53455141688505</c:v>
                </c:pt>
                <c:pt idx="1">
                  <c:v>751.39027159133684</c:v>
                </c:pt>
                <c:pt idx="2">
                  <c:v>901.41361690864096</c:v>
                </c:pt>
                <c:pt idx="3">
                  <c:v>575.45358630962255</c:v>
                </c:pt>
                <c:pt idx="4">
                  <c:v>1542.1107425049988</c:v>
                </c:pt>
                <c:pt idx="5">
                  <c:v>3814.0819528108018</c:v>
                </c:pt>
                <c:pt idx="6">
                  <c:v>3185.9049884220885</c:v>
                </c:pt>
                <c:pt idx="7">
                  <c:v>2621.0288637325798</c:v>
                </c:pt>
                <c:pt idx="8">
                  <c:v>1625.5843539926127</c:v>
                </c:pt>
                <c:pt idx="9">
                  <c:v>1700.3805316267767</c:v>
                </c:pt>
                <c:pt idx="10">
                  <c:v>1440.1733811779754</c:v>
                </c:pt>
                <c:pt idx="11">
                  <c:v>1410.123397077567</c:v>
                </c:pt>
                <c:pt idx="12">
                  <c:v>1541.009527931925</c:v>
                </c:pt>
                <c:pt idx="13">
                  <c:v>1701.2773110500048</c:v>
                </c:pt>
                <c:pt idx="14">
                  <c:v>3469.2721414780935</c:v>
                </c:pt>
                <c:pt idx="15">
                  <c:v>3161.4361678932592</c:v>
                </c:pt>
                <c:pt idx="16">
                  <c:v>2818.8775859216685</c:v>
                </c:pt>
                <c:pt idx="17">
                  <c:v>3779.7174592907568</c:v>
                </c:pt>
                <c:pt idx="18">
                  <c:v>5953.2654893676281</c:v>
                </c:pt>
                <c:pt idx="19">
                  <c:v>5926.8552691557743</c:v>
                </c:pt>
                <c:pt idx="20">
                  <c:v>11590.884887163393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AA-48CF-85B0-716EFEE0C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EASTSIDE</a:t>
            </a:r>
          </a:p>
        </c:rich>
      </c:tx>
      <c:layout>
        <c:manualLayout>
          <c:xMode val="edge"/>
          <c:yMode val="edge"/>
          <c:x val="0.46940785096473719"/>
          <c:y val="2.427919932171181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harvest'!$K$91:$K$111</c:f>
                <c:numCache>
                  <c:formatCode>0</c:formatCode>
                  <c:ptCount val="21"/>
                  <c:pt idx="0">
                    <c:v>7.6767658997132386</c:v>
                  </c:pt>
                  <c:pt idx="1">
                    <c:v>10.235687866284318</c:v>
                  </c:pt>
                  <c:pt idx="2">
                    <c:v>38.895613891880409</c:v>
                  </c:pt>
                  <c:pt idx="3">
                    <c:v>23.644438971116774</c:v>
                  </c:pt>
                  <c:pt idx="4">
                    <c:v>27.534000360304812</c:v>
                  </c:pt>
                  <c:pt idx="5">
                    <c:v>98.672031030980818</c:v>
                  </c:pt>
                  <c:pt idx="6">
                    <c:v>68.783822461430617</c:v>
                  </c:pt>
                  <c:pt idx="7">
                    <c:v>109.93128768389357</c:v>
                  </c:pt>
                  <c:pt idx="8">
                    <c:v>138.79592746681533</c:v>
                  </c:pt>
                  <c:pt idx="9">
                    <c:v>338.80126837401087</c:v>
                  </c:pt>
                  <c:pt idx="10">
                    <c:v>214.74473143464499</c:v>
                  </c:pt>
                  <c:pt idx="11">
                    <c:v>0</c:v>
                  </c:pt>
                  <c:pt idx="12">
                    <c:v>170.2194892163082</c:v>
                  </c:pt>
                  <c:pt idx="13">
                    <c:v>189.66729616224839</c:v>
                  </c:pt>
                  <c:pt idx="14">
                    <c:v>328.56558050772662</c:v>
                  </c:pt>
                  <c:pt idx="15">
                    <c:v>213.00466449737664</c:v>
                  </c:pt>
                  <c:pt idx="16">
                    <c:v>346.47803427372418</c:v>
                  </c:pt>
                  <c:pt idx="17">
                    <c:v>269.71037527659172</c:v>
                  </c:pt>
                  <c:pt idx="18">
                    <c:v>274.44632161264371</c:v>
                  </c:pt>
                  <c:pt idx="19">
                    <c:v>188.00532798848218</c:v>
                  </c:pt>
                  <c:pt idx="20">
                    <c:v>377.6968822658913</c:v>
                  </c:pt>
                </c:numCache>
              </c:numRef>
            </c:plus>
            <c:minus>
              <c:numRef>
                <c:f>'BRF harvest'!$K$91:$K$111</c:f>
                <c:numCache>
                  <c:formatCode>0</c:formatCode>
                  <c:ptCount val="21"/>
                  <c:pt idx="0">
                    <c:v>7.6767658997132386</c:v>
                  </c:pt>
                  <c:pt idx="1">
                    <c:v>10.235687866284318</c:v>
                  </c:pt>
                  <c:pt idx="2">
                    <c:v>38.895613891880409</c:v>
                  </c:pt>
                  <c:pt idx="3">
                    <c:v>23.644438971116774</c:v>
                  </c:pt>
                  <c:pt idx="4">
                    <c:v>27.534000360304812</c:v>
                  </c:pt>
                  <c:pt idx="5">
                    <c:v>98.672031030980818</c:v>
                  </c:pt>
                  <c:pt idx="6">
                    <c:v>68.783822461430617</c:v>
                  </c:pt>
                  <c:pt idx="7">
                    <c:v>109.93128768389357</c:v>
                  </c:pt>
                  <c:pt idx="8">
                    <c:v>138.79592746681533</c:v>
                  </c:pt>
                  <c:pt idx="9">
                    <c:v>338.80126837401087</c:v>
                  </c:pt>
                  <c:pt idx="10">
                    <c:v>214.74473143464499</c:v>
                  </c:pt>
                  <c:pt idx="11">
                    <c:v>0</c:v>
                  </c:pt>
                  <c:pt idx="12">
                    <c:v>170.2194892163082</c:v>
                  </c:pt>
                  <c:pt idx="13">
                    <c:v>189.66729616224839</c:v>
                  </c:pt>
                  <c:pt idx="14">
                    <c:v>328.56558050772662</c:v>
                  </c:pt>
                  <c:pt idx="15">
                    <c:v>213.00466449737664</c:v>
                  </c:pt>
                  <c:pt idx="16">
                    <c:v>346.47803427372418</c:v>
                  </c:pt>
                  <c:pt idx="17">
                    <c:v>269.71037527659172</c:v>
                  </c:pt>
                  <c:pt idx="18">
                    <c:v>274.44632161264371</c:v>
                  </c:pt>
                  <c:pt idx="19">
                    <c:v>188.00532798848218</c:v>
                  </c:pt>
                  <c:pt idx="20">
                    <c:v>377.6968822658913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harvest'!$H$91:$H$111</c:f>
              <c:numCache>
                <c:formatCode>0</c:formatCode>
                <c:ptCount val="21"/>
                <c:pt idx="0">
                  <c:v>70.673076899999998</c:v>
                </c:pt>
                <c:pt idx="1">
                  <c:v>94.230769199999997</c:v>
                </c:pt>
                <c:pt idx="2">
                  <c:v>358.07692295999999</c:v>
                </c:pt>
                <c:pt idx="3">
                  <c:v>217.67307685200001</c:v>
                </c:pt>
                <c:pt idx="4">
                  <c:v>253.48076914799998</c:v>
                </c:pt>
                <c:pt idx="5">
                  <c:v>908.38461508799992</c:v>
                </c:pt>
                <c:pt idx="6">
                  <c:v>633.23076902399998</c:v>
                </c:pt>
                <c:pt idx="7">
                  <c:v>1012.0384612079999</c:v>
                </c:pt>
                <c:pt idx="8">
                  <c:v>1277.769230352</c:v>
                </c:pt>
                <c:pt idx="9">
                  <c:v>3119.0384605199997</c:v>
                </c:pt>
                <c:pt idx="10">
                  <c:v>1976.9615378159999</c:v>
                </c:pt>
                <c:pt idx="11">
                  <c:v>2247</c:v>
                </c:pt>
                <c:pt idx="12">
                  <c:v>1567.057691796</c:v>
                </c:pt>
                <c:pt idx="13">
                  <c:v>1746.096153276</c:v>
                </c:pt>
                <c:pt idx="14">
                  <c:v>3024.8076913199998</c:v>
                </c:pt>
                <c:pt idx="15">
                  <c:v>1960.9423070519999</c:v>
                </c:pt>
                <c:pt idx="16">
                  <c:v>3189.7115374199998</c:v>
                </c:pt>
                <c:pt idx="17">
                  <c:v>2482.98076842</c:v>
                </c:pt>
                <c:pt idx="18">
                  <c:v>3065.846154368</c:v>
                </c:pt>
                <c:pt idx="19">
                  <c:v>3578.7692304709999</c:v>
                </c:pt>
                <c:pt idx="20">
                  <c:v>3477.1153834799998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0-4250-AFE3-7ABEC6892284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harvest'!$T$91:$T$111</c:f>
                <c:numCache>
                  <c:formatCode>0</c:formatCode>
                  <c:ptCount val="21"/>
                  <c:pt idx="0">
                    <c:v>30.44544051394876</c:v>
                  </c:pt>
                  <c:pt idx="1">
                    <c:v>20.074673587691315</c:v>
                  </c:pt>
                  <c:pt idx="2">
                    <c:v>73.18834178715457</c:v>
                  </c:pt>
                  <c:pt idx="3">
                    <c:v>56.881557412881541</c:v>
                  </c:pt>
                  <c:pt idx="4">
                    <c:v>45.178670651911077</c:v>
                  </c:pt>
                  <c:pt idx="5">
                    <c:v>172.52087960183246</c:v>
                  </c:pt>
                  <c:pt idx="6">
                    <c:v>132.44797595483612</c:v>
                  </c:pt>
                  <c:pt idx="7">
                    <c:v>237.48526340585278</c:v>
                  </c:pt>
                  <c:pt idx="8">
                    <c:v>281.55530453583248</c:v>
                  </c:pt>
                  <c:pt idx="9">
                    <c:v>724.16725741633718</c:v>
                  </c:pt>
                  <c:pt idx="10">
                    <c:v>373.10340170312429</c:v>
                  </c:pt>
                  <c:pt idx="11">
                    <c:v>299.07082290123122</c:v>
                  </c:pt>
                  <c:pt idx="12">
                    <c:v>445.47594315528517</c:v>
                  </c:pt>
                  <c:pt idx="13">
                    <c:v>57.284836053926313</c:v>
                  </c:pt>
                  <c:pt idx="14">
                    <c:v>231.9836336181182</c:v>
                  </c:pt>
                  <c:pt idx="15">
                    <c:v>405.58573363260666</c:v>
                  </c:pt>
                  <c:pt idx="16">
                    <c:v>235.20063817300058</c:v>
                  </c:pt>
                  <c:pt idx="17">
                    <c:v>870.67237772199371</c:v>
                  </c:pt>
                  <c:pt idx="18">
                    <c:v>479.78925329160836</c:v>
                  </c:pt>
                  <c:pt idx="19">
                    <c:v>1447.2561425840502</c:v>
                  </c:pt>
                  <c:pt idx="20">
                    <c:v>288.74501356842819</c:v>
                  </c:pt>
                </c:numCache>
              </c:numRef>
            </c:plus>
            <c:minus>
              <c:numRef>
                <c:f>'BRF harvest'!$T$91:$T$111</c:f>
                <c:numCache>
                  <c:formatCode>0</c:formatCode>
                  <c:ptCount val="21"/>
                  <c:pt idx="0">
                    <c:v>30.44544051394876</c:v>
                  </c:pt>
                  <c:pt idx="1">
                    <c:v>20.074673587691315</c:v>
                  </c:pt>
                  <c:pt idx="2">
                    <c:v>73.18834178715457</c:v>
                  </c:pt>
                  <c:pt idx="3">
                    <c:v>56.881557412881541</c:v>
                  </c:pt>
                  <c:pt idx="4">
                    <c:v>45.178670651911077</c:v>
                  </c:pt>
                  <c:pt idx="5">
                    <c:v>172.52087960183246</c:v>
                  </c:pt>
                  <c:pt idx="6">
                    <c:v>132.44797595483612</c:v>
                  </c:pt>
                  <c:pt idx="7">
                    <c:v>237.48526340585278</c:v>
                  </c:pt>
                  <c:pt idx="8">
                    <c:v>281.55530453583248</c:v>
                  </c:pt>
                  <c:pt idx="9">
                    <c:v>724.16725741633718</c:v>
                  </c:pt>
                  <c:pt idx="10">
                    <c:v>373.10340170312429</c:v>
                  </c:pt>
                  <c:pt idx="11">
                    <c:v>299.07082290123122</c:v>
                  </c:pt>
                  <c:pt idx="12">
                    <c:v>445.47594315528517</c:v>
                  </c:pt>
                  <c:pt idx="13">
                    <c:v>57.284836053926313</c:v>
                  </c:pt>
                  <c:pt idx="14">
                    <c:v>231.9836336181182</c:v>
                  </c:pt>
                  <c:pt idx="15">
                    <c:v>405.58573363260666</c:v>
                  </c:pt>
                  <c:pt idx="16">
                    <c:v>235.20063817300058</c:v>
                  </c:pt>
                  <c:pt idx="17">
                    <c:v>870.67237772199371</c:v>
                  </c:pt>
                  <c:pt idx="18">
                    <c:v>479.78925329160836</c:v>
                  </c:pt>
                  <c:pt idx="19">
                    <c:v>1447.2561425840502</c:v>
                  </c:pt>
                  <c:pt idx="20">
                    <c:v>288.74501356842819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harvest'!$Q$91:$Q$111</c:f>
              <c:numCache>
                <c:formatCode>_(* #,##0_);_(* \(#,##0\);_(* "-"??_);_(@_)</c:formatCode>
                <c:ptCount val="21"/>
                <c:pt idx="0">
                  <c:v>18.043162003575073</c:v>
                </c:pt>
                <c:pt idx="1">
                  <c:v>11.897942718934321</c:v>
                </c:pt>
                <c:pt idx="2">
                  <c:v>43.377847821363204</c:v>
                </c:pt>
                <c:pt idx="3">
                  <c:v>33.708805238764896</c:v>
                </c:pt>
                <c:pt idx="4">
                  <c:v>26.766908305576372</c:v>
                </c:pt>
                <c:pt idx="5">
                  <c:v>102.24773954088243</c:v>
                </c:pt>
                <c:pt idx="6">
                  <c:v>78.491553107449604</c:v>
                </c:pt>
                <c:pt idx="7">
                  <c:v>140.76757435958791</c:v>
                </c:pt>
                <c:pt idx="8">
                  <c:v>166.85460479729193</c:v>
                </c:pt>
                <c:pt idx="9">
                  <c:v>429.23283044853986</c:v>
                </c:pt>
                <c:pt idx="10">
                  <c:v>220.97150207576996</c:v>
                </c:pt>
                <c:pt idx="11">
                  <c:v>176.94602449879943</c:v>
                </c:pt>
                <c:pt idx="12">
                  <c:v>263.58708391158035</c:v>
                </c:pt>
                <c:pt idx="13">
                  <c:v>36.965090347942919</c:v>
                </c:pt>
                <c:pt idx="14">
                  <c:v>205.94427993966715</c:v>
                </c:pt>
                <c:pt idx="15">
                  <c:v>237.39746926164719</c:v>
                </c:pt>
                <c:pt idx="16">
                  <c:v>195.12849864347677</c:v>
                </c:pt>
                <c:pt idx="17">
                  <c:v>689.33642251325136</c:v>
                </c:pt>
                <c:pt idx="18">
                  <c:v>348.92785255772304</c:v>
                </c:pt>
                <c:pt idx="19">
                  <c:v>879.24391604508946</c:v>
                </c:pt>
                <c:pt idx="20">
                  <c:v>229.48988404246077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0-4250-AFE3-7ABEC6892284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harvest'!$Y$91:$Y$111</c:f>
                <c:numCache>
                  <c:formatCode>0</c:formatCode>
                  <c:ptCount val="21"/>
                  <c:pt idx="0">
                    <c:v>31.398369109993475</c:v>
                  </c:pt>
                  <c:pt idx="1">
                    <c:v>22.533571082905418</c:v>
                  </c:pt>
                  <c:pt idx="2">
                    <c:v>82.881856600703614</c:v>
                  </c:pt>
                  <c:pt idx="3">
                    <c:v>61.600089837384211</c:v>
                  </c:pt>
                  <c:pt idx="4">
                    <c:v>52.907782581725314</c:v>
                  </c:pt>
                  <c:pt idx="5">
                    <c:v>198.74512222031717</c:v>
                  </c:pt>
                  <c:pt idx="6">
                    <c:v>149.24369523346186</c:v>
                  </c:pt>
                  <c:pt idx="7">
                    <c:v>261.69474268083081</c:v>
                  </c:pt>
                  <c:pt idx="8">
                    <c:v>313.90715027478888</c:v>
                  </c:pt>
                  <c:pt idx="9">
                    <c:v>799.50266801664782</c:v>
                  </c:pt>
                  <c:pt idx="10">
                    <c:v>430.48977693016207</c:v>
                  </c:pt>
                  <c:pt idx="11">
                    <c:v>299.07082290123122</c:v>
                  </c:pt>
                  <c:pt idx="12">
                    <c:v>476.88939015158616</c:v>
                  </c:pt>
                  <c:pt idx="13">
                    <c:v>198.12934077320114</c:v>
                  </c:pt>
                  <c:pt idx="14">
                    <c:v>402.20858638403615</c:v>
                  </c:pt>
                  <c:pt idx="15">
                    <c:v>458.11655113512296</c:v>
                  </c:pt>
                  <c:pt idx="16">
                    <c:v>418.76767835062282</c:v>
                  </c:pt>
                  <c:pt idx="17">
                    <c:v>911.49003058723042</c:v>
                  </c:pt>
                  <c:pt idx="18">
                    <c:v>552.73728933448103</c:v>
                  </c:pt>
                  <c:pt idx="19">
                    <c:v>1459.4164400880652</c:v>
                  </c:pt>
                  <c:pt idx="20">
                    <c:v>475.42467093537158</c:v>
                  </c:pt>
                </c:numCache>
              </c:numRef>
            </c:plus>
            <c:minus>
              <c:numRef>
                <c:f>'BRF harvest'!$Y$91:$Y$111</c:f>
                <c:numCache>
                  <c:formatCode>0</c:formatCode>
                  <c:ptCount val="21"/>
                  <c:pt idx="0">
                    <c:v>31.398369109993475</c:v>
                  </c:pt>
                  <c:pt idx="1">
                    <c:v>22.533571082905418</c:v>
                  </c:pt>
                  <c:pt idx="2">
                    <c:v>82.881856600703614</c:v>
                  </c:pt>
                  <c:pt idx="3">
                    <c:v>61.600089837384211</c:v>
                  </c:pt>
                  <c:pt idx="4">
                    <c:v>52.907782581725314</c:v>
                  </c:pt>
                  <c:pt idx="5">
                    <c:v>198.74512222031717</c:v>
                  </c:pt>
                  <c:pt idx="6">
                    <c:v>149.24369523346186</c:v>
                  </c:pt>
                  <c:pt idx="7">
                    <c:v>261.69474268083081</c:v>
                  </c:pt>
                  <c:pt idx="8">
                    <c:v>313.90715027478888</c:v>
                  </c:pt>
                  <c:pt idx="9">
                    <c:v>799.50266801664782</c:v>
                  </c:pt>
                  <c:pt idx="10">
                    <c:v>430.48977693016207</c:v>
                  </c:pt>
                  <c:pt idx="11">
                    <c:v>299.07082290123122</c:v>
                  </c:pt>
                  <c:pt idx="12">
                    <c:v>476.88939015158616</c:v>
                  </c:pt>
                  <c:pt idx="13">
                    <c:v>198.12934077320114</c:v>
                  </c:pt>
                  <c:pt idx="14">
                    <c:v>402.20858638403615</c:v>
                  </c:pt>
                  <c:pt idx="15">
                    <c:v>458.11655113512296</c:v>
                  </c:pt>
                  <c:pt idx="16">
                    <c:v>418.76767835062282</c:v>
                  </c:pt>
                  <c:pt idx="17">
                    <c:v>911.49003058723042</c:v>
                  </c:pt>
                  <c:pt idx="18">
                    <c:v>552.73728933448103</c:v>
                  </c:pt>
                  <c:pt idx="19">
                    <c:v>1459.4164400880652</c:v>
                  </c:pt>
                  <c:pt idx="20">
                    <c:v>475.42467093537158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harvest'!$V$91:$V$111</c:f>
              <c:numCache>
                <c:formatCode>_(* #,##0_);_(* \(#,##0\);_(* "-"??_);_(@_)</c:formatCode>
                <c:ptCount val="21"/>
                <c:pt idx="0">
                  <c:v>88.716238903575075</c:v>
                </c:pt>
                <c:pt idx="1">
                  <c:v>106.12871191893431</c:v>
                </c:pt>
                <c:pt idx="2">
                  <c:v>401.45477078136321</c:v>
                </c:pt>
                <c:pt idx="3">
                  <c:v>251.38188209076492</c:v>
                </c:pt>
                <c:pt idx="4">
                  <c:v>280.24767745357633</c:v>
                </c:pt>
                <c:pt idx="5">
                  <c:v>1010.6323546288824</c:v>
                </c:pt>
                <c:pt idx="6">
                  <c:v>711.72232213144957</c:v>
                </c:pt>
                <c:pt idx="7">
                  <c:v>1152.806035567588</c:v>
                </c:pt>
                <c:pt idx="8">
                  <c:v>1444.6238351492921</c:v>
                </c:pt>
                <c:pt idx="9">
                  <c:v>3548.2712909685397</c:v>
                </c:pt>
                <c:pt idx="10">
                  <c:v>2197.93303989177</c:v>
                </c:pt>
                <c:pt idx="11">
                  <c:v>2423.9460244987995</c:v>
                </c:pt>
                <c:pt idx="12">
                  <c:v>1830.6447757075803</c:v>
                </c:pt>
                <c:pt idx="13">
                  <c:v>1783.061243623943</c:v>
                </c:pt>
                <c:pt idx="14">
                  <c:v>3230.7519712596668</c:v>
                </c:pt>
                <c:pt idx="15">
                  <c:v>2198.3397763136472</c:v>
                </c:pt>
                <c:pt idx="16">
                  <c:v>3384.8400360634764</c:v>
                </c:pt>
                <c:pt idx="17">
                  <c:v>3172.3171909332514</c:v>
                </c:pt>
                <c:pt idx="18">
                  <c:v>3414.7740069257229</c:v>
                </c:pt>
                <c:pt idx="19">
                  <c:v>4458.0131465160894</c:v>
                </c:pt>
                <c:pt idx="20">
                  <c:v>3706.6052675224605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40-4250-AFE3-7ABEC6892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</a:p>
        </c:rich>
      </c:tx>
      <c:layout>
        <c:manualLayout>
          <c:xMode val="edge"/>
          <c:yMode val="edge"/>
          <c:x val="0.46940785096473719"/>
          <c:y val="2.427919932171181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harvest'!$K$113:$K$133</c:f>
                <c:numCache>
                  <c:formatCode>0</c:formatCode>
                  <c:ptCount val="21"/>
                  <c:pt idx="0">
                    <c:v>243.110236879897</c:v>
                  </c:pt>
                  <c:pt idx="1">
                    <c:v>259.47367043792855</c:v>
                  </c:pt>
                  <c:pt idx="2">
                    <c:v>690.47569504688556</c:v>
                  </c:pt>
                  <c:pt idx="3">
                    <c:v>812.1501510027141</c:v>
                  </c:pt>
                  <c:pt idx="4">
                    <c:v>650.34919656852094</c:v>
                  </c:pt>
                  <c:pt idx="5">
                    <c:v>366.96053648018926</c:v>
                  </c:pt>
                  <c:pt idx="6">
                    <c:v>370.26295316124862</c:v>
                  </c:pt>
                  <c:pt idx="7">
                    <c:v>540.78028066060449</c:v>
                  </c:pt>
                  <c:pt idx="8">
                    <c:v>356.95733926716571</c:v>
                  </c:pt>
                  <c:pt idx="9">
                    <c:v>313.78054453631535</c:v>
                  </c:pt>
                  <c:pt idx="10">
                    <c:v>357.41021605326358</c:v>
                  </c:pt>
                  <c:pt idx="11">
                    <c:v>494.52981872341252</c:v>
                  </c:pt>
                  <c:pt idx="12">
                    <c:v>488.67476890665239</c:v>
                  </c:pt>
                  <c:pt idx="13">
                    <c:v>738.38644849199682</c:v>
                  </c:pt>
                  <c:pt idx="14">
                    <c:v>536.56126109080219</c:v>
                  </c:pt>
                  <c:pt idx="15">
                    <c:v>613.26298463121964</c:v>
                  </c:pt>
                  <c:pt idx="16">
                    <c:v>825.47725536640371</c:v>
                  </c:pt>
                  <c:pt idx="17">
                    <c:v>1429.446500624427</c:v>
                  </c:pt>
                  <c:pt idx="18">
                    <c:v>991.81894762587945</c:v>
                  </c:pt>
                  <c:pt idx="19">
                    <c:v>1104.7197670102846</c:v>
                  </c:pt>
                  <c:pt idx="20">
                    <c:v>1069.0399380850442</c:v>
                  </c:pt>
                </c:numCache>
              </c:numRef>
            </c:plus>
            <c:minus>
              <c:numRef>
                <c:f>'BRF harvest'!$K$113:$K$133</c:f>
                <c:numCache>
                  <c:formatCode>0</c:formatCode>
                  <c:ptCount val="21"/>
                  <c:pt idx="0">
                    <c:v>243.110236879897</c:v>
                  </c:pt>
                  <c:pt idx="1">
                    <c:v>259.47367043792855</c:v>
                  </c:pt>
                  <c:pt idx="2">
                    <c:v>690.47569504688556</c:v>
                  </c:pt>
                  <c:pt idx="3">
                    <c:v>812.1501510027141</c:v>
                  </c:pt>
                  <c:pt idx="4">
                    <c:v>650.34919656852094</c:v>
                  </c:pt>
                  <c:pt idx="5">
                    <c:v>366.96053648018926</c:v>
                  </c:pt>
                  <c:pt idx="6">
                    <c:v>370.26295316124862</c:v>
                  </c:pt>
                  <c:pt idx="7">
                    <c:v>540.78028066060449</c:v>
                  </c:pt>
                  <c:pt idx="8">
                    <c:v>356.95733926716571</c:v>
                  </c:pt>
                  <c:pt idx="9">
                    <c:v>313.78054453631535</c:v>
                  </c:pt>
                  <c:pt idx="10">
                    <c:v>357.41021605326358</c:v>
                  </c:pt>
                  <c:pt idx="11">
                    <c:v>494.52981872341252</c:v>
                  </c:pt>
                  <c:pt idx="12">
                    <c:v>488.67476890665239</c:v>
                  </c:pt>
                  <c:pt idx="13">
                    <c:v>738.38644849199682</c:v>
                  </c:pt>
                  <c:pt idx="14">
                    <c:v>536.56126109080219</c:v>
                  </c:pt>
                  <c:pt idx="15">
                    <c:v>613.26298463121964</c:v>
                  </c:pt>
                  <c:pt idx="16">
                    <c:v>825.47725536640371</c:v>
                  </c:pt>
                  <c:pt idx="17">
                    <c:v>1429.446500624427</c:v>
                  </c:pt>
                  <c:pt idx="18">
                    <c:v>991.81894762587945</c:v>
                  </c:pt>
                  <c:pt idx="19">
                    <c:v>1104.7197670102846</c:v>
                  </c:pt>
                  <c:pt idx="20">
                    <c:v>1069.0399380850442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harvest'!$H$113:$H$133</c:f>
              <c:numCache>
                <c:formatCode>0</c:formatCode>
                <c:ptCount val="21"/>
                <c:pt idx="0">
                  <c:v>3485.6182219319999</c:v>
                </c:pt>
                <c:pt idx="1">
                  <c:v>7583.3427122439998</c:v>
                </c:pt>
                <c:pt idx="2">
                  <c:v>9410.6119258689996</c:v>
                </c:pt>
                <c:pt idx="3">
                  <c:v>16801.507358424002</c:v>
                </c:pt>
                <c:pt idx="4">
                  <c:v>13357.027691199999</c:v>
                </c:pt>
                <c:pt idx="5">
                  <c:v>12118.000419440999</c:v>
                </c:pt>
                <c:pt idx="6">
                  <c:v>14383.504666711999</c:v>
                </c:pt>
                <c:pt idx="7">
                  <c:v>16990.06519062</c:v>
                </c:pt>
                <c:pt idx="8">
                  <c:v>14566.863208508999</c:v>
                </c:pt>
                <c:pt idx="9">
                  <c:v>19027.768522644001</c:v>
                </c:pt>
                <c:pt idx="10">
                  <c:v>19910.015153412998</c:v>
                </c:pt>
                <c:pt idx="11">
                  <c:v>15301.186547171999</c:v>
                </c:pt>
                <c:pt idx="12">
                  <c:v>17841.668367857998</c:v>
                </c:pt>
                <c:pt idx="13">
                  <c:v>19601.142219919002</c:v>
                </c:pt>
                <c:pt idx="14">
                  <c:v>19557.619899768</c:v>
                </c:pt>
                <c:pt idx="15">
                  <c:v>20617.935552915002</c:v>
                </c:pt>
                <c:pt idx="16">
                  <c:v>26922.135536576003</c:v>
                </c:pt>
                <c:pt idx="17">
                  <c:v>32947.552201536004</c:v>
                </c:pt>
                <c:pt idx="18">
                  <c:v>41905.929899092996</c:v>
                </c:pt>
                <c:pt idx="19">
                  <c:v>26754.165087925001</c:v>
                </c:pt>
                <c:pt idx="20">
                  <c:v>34531.875709954002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3-4DFD-8833-0F2C984C7DE6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harvest'!$T$113:$T$133</c:f>
                <c:numCache>
                  <c:formatCode>0</c:formatCode>
                  <c:ptCount val="21"/>
                  <c:pt idx="0">
                    <c:v>950.71822704473016</c:v>
                  </c:pt>
                  <c:pt idx="1">
                    <c:v>1306.6539373127443</c:v>
                  </c:pt>
                  <c:pt idx="2">
                    <c:v>2324.5279734083488</c:v>
                  </c:pt>
                  <c:pt idx="3">
                    <c:v>3658.5139476505633</c:v>
                  </c:pt>
                  <c:pt idx="4">
                    <c:v>3092.8959736217726</c:v>
                  </c:pt>
                  <c:pt idx="5">
                    <c:v>3207.563817852516</c:v>
                  </c:pt>
                  <c:pt idx="6">
                    <c:v>3299.0572193620537</c:v>
                  </c:pt>
                  <c:pt idx="7">
                    <c:v>3566.7119805120278</c:v>
                  </c:pt>
                  <c:pt idx="8">
                    <c:v>2853.551381692158</c:v>
                  </c:pt>
                  <c:pt idx="9">
                    <c:v>3936.9500717165938</c:v>
                  </c:pt>
                  <c:pt idx="10">
                    <c:v>4224.5159581097814</c:v>
                  </c:pt>
                  <c:pt idx="11">
                    <c:v>3478.967016416108</c:v>
                  </c:pt>
                  <c:pt idx="12">
                    <c:v>4306.7073693315888</c:v>
                  </c:pt>
                  <c:pt idx="13">
                    <c:v>2973.5756514711156</c:v>
                  </c:pt>
                  <c:pt idx="14">
                    <c:v>2009.1630647318491</c:v>
                  </c:pt>
                  <c:pt idx="15">
                    <c:v>3118.8966244689864</c:v>
                  </c:pt>
                  <c:pt idx="16">
                    <c:v>3550.8668556547259</c:v>
                  </c:pt>
                  <c:pt idx="17">
                    <c:v>3932.9239273127182</c:v>
                  </c:pt>
                  <c:pt idx="18">
                    <c:v>3174.4349336459272</c:v>
                  </c:pt>
                  <c:pt idx="19">
                    <c:v>2748.243974906396</c:v>
                  </c:pt>
                  <c:pt idx="20">
                    <c:v>2833.7403852327848</c:v>
                  </c:pt>
                </c:numCache>
              </c:numRef>
            </c:plus>
            <c:minus>
              <c:numRef>
                <c:f>'BRF harvest'!$T$113:$T$133</c:f>
                <c:numCache>
                  <c:formatCode>0</c:formatCode>
                  <c:ptCount val="21"/>
                  <c:pt idx="0">
                    <c:v>950.71822704473016</c:v>
                  </c:pt>
                  <c:pt idx="1">
                    <c:v>1306.6539373127443</c:v>
                  </c:pt>
                  <c:pt idx="2">
                    <c:v>2324.5279734083488</c:v>
                  </c:pt>
                  <c:pt idx="3">
                    <c:v>3658.5139476505633</c:v>
                  </c:pt>
                  <c:pt idx="4">
                    <c:v>3092.8959736217726</c:v>
                  </c:pt>
                  <c:pt idx="5">
                    <c:v>3207.563817852516</c:v>
                  </c:pt>
                  <c:pt idx="6">
                    <c:v>3299.0572193620537</c:v>
                  </c:pt>
                  <c:pt idx="7">
                    <c:v>3566.7119805120278</c:v>
                  </c:pt>
                  <c:pt idx="8">
                    <c:v>2853.551381692158</c:v>
                  </c:pt>
                  <c:pt idx="9">
                    <c:v>3936.9500717165938</c:v>
                  </c:pt>
                  <c:pt idx="10">
                    <c:v>4224.5159581097814</c:v>
                  </c:pt>
                  <c:pt idx="11">
                    <c:v>3478.967016416108</c:v>
                  </c:pt>
                  <c:pt idx="12">
                    <c:v>4306.7073693315888</c:v>
                  </c:pt>
                  <c:pt idx="13">
                    <c:v>2973.5756514711156</c:v>
                  </c:pt>
                  <c:pt idx="14">
                    <c:v>2009.1630647318491</c:v>
                  </c:pt>
                  <c:pt idx="15">
                    <c:v>3118.8966244689864</c:v>
                  </c:pt>
                  <c:pt idx="16">
                    <c:v>3550.8668556547259</c:v>
                  </c:pt>
                  <c:pt idx="17">
                    <c:v>3932.9239273127182</c:v>
                  </c:pt>
                  <c:pt idx="18">
                    <c:v>3174.4349336459272</c:v>
                  </c:pt>
                  <c:pt idx="19">
                    <c:v>2748.243974906396</c:v>
                  </c:pt>
                  <c:pt idx="20">
                    <c:v>2833.7403852327848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harvest'!$Q$113:$Q$133</c:f>
              <c:numCache>
                <c:formatCode>_(* #,##0_);_(* \(#,##0\);_(* "-"??_);_(@_)</c:formatCode>
                <c:ptCount val="21"/>
                <c:pt idx="0">
                  <c:v>1981.0473043795562</c:v>
                </c:pt>
                <c:pt idx="1">
                  <c:v>2659.5181967492572</c:v>
                </c:pt>
                <c:pt idx="2">
                  <c:v>4813.6845159896211</c:v>
                </c:pt>
                <c:pt idx="3">
                  <c:v>7598.6303959455945</c:v>
                </c:pt>
                <c:pt idx="4">
                  <c:v>6475.9017059231392</c:v>
                </c:pt>
                <c:pt idx="5">
                  <c:v>6734.3636832951806</c:v>
                </c:pt>
                <c:pt idx="6">
                  <c:v>6922.7041194414751</c:v>
                </c:pt>
                <c:pt idx="7">
                  <c:v>7410.3711157451717</c:v>
                </c:pt>
                <c:pt idx="8">
                  <c:v>5928.4759973613318</c:v>
                </c:pt>
                <c:pt idx="9">
                  <c:v>8207.0226160400271</c:v>
                </c:pt>
                <c:pt idx="10">
                  <c:v>8785.4383059511892</c:v>
                </c:pt>
                <c:pt idx="11">
                  <c:v>7300.7580177191667</c:v>
                </c:pt>
                <c:pt idx="12">
                  <c:v>9037.5604403249472</c:v>
                </c:pt>
                <c:pt idx="13">
                  <c:v>10809.376660873779</c:v>
                </c:pt>
                <c:pt idx="14">
                  <c:v>8223.3949138138832</c:v>
                </c:pt>
                <c:pt idx="15">
                  <c:v>13465.211621808796</c:v>
                </c:pt>
                <c:pt idx="16">
                  <c:v>14728.939853168304</c:v>
                </c:pt>
                <c:pt idx="17">
                  <c:v>17494.121992733071</c:v>
                </c:pt>
                <c:pt idx="18">
                  <c:v>13138.078218255876</c:v>
                </c:pt>
                <c:pt idx="19">
                  <c:v>10244.696256089434</c:v>
                </c:pt>
                <c:pt idx="20">
                  <c:v>10538.925671468149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3-4DFD-8833-0F2C984C7DE6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harvest'!$Y$113:$Y$133</c:f>
                <c:numCache>
                  <c:formatCode>0</c:formatCode>
                  <c:ptCount val="21"/>
                  <c:pt idx="0">
                    <c:v>981.30919414365769</c:v>
                  </c:pt>
                  <c:pt idx="1">
                    <c:v>1332.167818837187</c:v>
                  </c:pt>
                  <c:pt idx="2">
                    <c:v>2424.9096858663424</c:v>
                  </c:pt>
                  <c:pt idx="3">
                    <c:v>3747.5741717713126</c:v>
                  </c:pt>
                  <c:pt idx="4">
                    <c:v>3160.5315345876702</c:v>
                  </c:pt>
                  <c:pt idx="5">
                    <c:v>3228.4865929612338</c:v>
                  </c:pt>
                  <c:pt idx="6">
                    <c:v>3319.770050938555</c:v>
                  </c:pt>
                  <c:pt idx="7">
                    <c:v>3607.4752478540158</c:v>
                  </c:pt>
                  <c:pt idx="8">
                    <c:v>2875.7910268331252</c:v>
                  </c:pt>
                  <c:pt idx="9">
                    <c:v>3949.4346554056065</c:v>
                  </c:pt>
                  <c:pt idx="10">
                    <c:v>4239.6081355313299</c:v>
                  </c:pt>
                  <c:pt idx="11">
                    <c:v>3513.939561648408</c:v>
                  </c:pt>
                  <c:pt idx="12">
                    <c:v>4334.3432483850402</c:v>
                  </c:pt>
                  <c:pt idx="13">
                    <c:v>3063.8809869736283</c:v>
                  </c:pt>
                  <c:pt idx="14">
                    <c:v>2079.5754873497685</c:v>
                  </c:pt>
                  <c:pt idx="15">
                    <c:v>3178.6172532160631</c:v>
                  </c:pt>
                  <c:pt idx="16">
                    <c:v>3645.5545703931698</c:v>
                  </c:pt>
                  <c:pt idx="17">
                    <c:v>4184.6395204576838</c:v>
                  </c:pt>
                  <c:pt idx="18">
                    <c:v>3325.7693805826843</c:v>
                  </c:pt>
                  <c:pt idx="19">
                    <c:v>2961.9673713990446</c:v>
                  </c:pt>
                  <c:pt idx="20">
                    <c:v>3028.6846914329208</c:v>
                  </c:pt>
                </c:numCache>
              </c:numRef>
            </c:plus>
            <c:minus>
              <c:numRef>
                <c:f>'BRF harvest'!$Y$113:$Y$133</c:f>
                <c:numCache>
                  <c:formatCode>0</c:formatCode>
                  <c:ptCount val="21"/>
                  <c:pt idx="0">
                    <c:v>981.30919414365769</c:v>
                  </c:pt>
                  <c:pt idx="1">
                    <c:v>1332.167818837187</c:v>
                  </c:pt>
                  <c:pt idx="2">
                    <c:v>2424.9096858663424</c:v>
                  </c:pt>
                  <c:pt idx="3">
                    <c:v>3747.5741717713126</c:v>
                  </c:pt>
                  <c:pt idx="4">
                    <c:v>3160.5315345876702</c:v>
                  </c:pt>
                  <c:pt idx="5">
                    <c:v>3228.4865929612338</c:v>
                  </c:pt>
                  <c:pt idx="6">
                    <c:v>3319.770050938555</c:v>
                  </c:pt>
                  <c:pt idx="7">
                    <c:v>3607.4752478540158</c:v>
                  </c:pt>
                  <c:pt idx="8">
                    <c:v>2875.7910268331252</c:v>
                  </c:pt>
                  <c:pt idx="9">
                    <c:v>3949.4346554056065</c:v>
                  </c:pt>
                  <c:pt idx="10">
                    <c:v>4239.6081355313299</c:v>
                  </c:pt>
                  <c:pt idx="11">
                    <c:v>3513.939561648408</c:v>
                  </c:pt>
                  <c:pt idx="12">
                    <c:v>4334.3432483850402</c:v>
                  </c:pt>
                  <c:pt idx="13">
                    <c:v>3063.8809869736283</c:v>
                  </c:pt>
                  <c:pt idx="14">
                    <c:v>2079.5754873497685</c:v>
                  </c:pt>
                  <c:pt idx="15">
                    <c:v>3178.6172532160631</c:v>
                  </c:pt>
                  <c:pt idx="16">
                    <c:v>3645.5545703931698</c:v>
                  </c:pt>
                  <c:pt idx="17">
                    <c:v>4184.6395204576838</c:v>
                  </c:pt>
                  <c:pt idx="18">
                    <c:v>3325.7693805826843</c:v>
                  </c:pt>
                  <c:pt idx="19">
                    <c:v>2961.9673713990446</c:v>
                  </c:pt>
                  <c:pt idx="20">
                    <c:v>3028.6846914329208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harvest'!$V$113:$V$133</c:f>
              <c:numCache>
                <c:formatCode>_(* #,##0_);_(* \(#,##0\);_(* "-"??_);_(@_)</c:formatCode>
                <c:ptCount val="21"/>
                <c:pt idx="0">
                  <c:v>5466.6655263115563</c:v>
                </c:pt>
                <c:pt idx="1">
                  <c:v>10242.860908993258</c:v>
                </c:pt>
                <c:pt idx="2">
                  <c:v>14224.29644185862</c:v>
                </c:pt>
                <c:pt idx="3">
                  <c:v>24400.137754369596</c:v>
                </c:pt>
                <c:pt idx="4">
                  <c:v>19832.929397123138</c:v>
                </c:pt>
                <c:pt idx="5">
                  <c:v>18852.364102736181</c:v>
                </c:pt>
                <c:pt idx="6">
                  <c:v>21306.208786153475</c:v>
                </c:pt>
                <c:pt idx="7">
                  <c:v>24400.436306365173</c:v>
                </c:pt>
                <c:pt idx="8">
                  <c:v>20495.339205870332</c:v>
                </c:pt>
                <c:pt idx="9">
                  <c:v>27234.791138684028</c:v>
                </c:pt>
                <c:pt idx="10">
                  <c:v>28695.453459364187</c:v>
                </c:pt>
                <c:pt idx="11">
                  <c:v>22601.944564891164</c:v>
                </c:pt>
                <c:pt idx="12">
                  <c:v>26879.228808182947</c:v>
                </c:pt>
                <c:pt idx="13">
                  <c:v>30410.518880792781</c:v>
                </c:pt>
                <c:pt idx="14">
                  <c:v>27781.014813581882</c:v>
                </c:pt>
                <c:pt idx="15">
                  <c:v>34083.147174723796</c:v>
                </c:pt>
                <c:pt idx="16">
                  <c:v>41651.075389744306</c:v>
                </c:pt>
                <c:pt idx="17">
                  <c:v>50441.674194269071</c:v>
                </c:pt>
                <c:pt idx="18">
                  <c:v>55044.008117348872</c:v>
                </c:pt>
                <c:pt idx="19">
                  <c:v>36998.861344014433</c:v>
                </c:pt>
                <c:pt idx="20">
                  <c:v>45070.801381422149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33-4DFD-8833-0F2C984C7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6940785096473719"/>
          <c:y val="2.427919932171181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harvest'!$K$135:$K$155</c:f>
                <c:numCache>
                  <c:formatCode>0</c:formatCode>
                  <c:ptCount val="21"/>
                  <c:pt idx="0">
                    <c:v>77.565275917888556</c:v>
                  </c:pt>
                  <c:pt idx="1">
                    <c:v>103.27893713060182</c:v>
                  </c:pt>
                  <c:pt idx="2">
                    <c:v>97.78738170521143</c:v>
                  </c:pt>
                  <c:pt idx="3">
                    <c:v>101.44598358710321</c:v>
                  </c:pt>
                  <c:pt idx="4">
                    <c:v>176.40000819907181</c:v>
                  </c:pt>
                  <c:pt idx="5">
                    <c:v>177.27958261726934</c:v>
                  </c:pt>
                  <c:pt idx="6">
                    <c:v>201.4873274896263</c:v>
                  </c:pt>
                  <c:pt idx="7">
                    <c:v>195.41627117937492</c:v>
                  </c:pt>
                  <c:pt idx="8">
                    <c:v>222.96015079561522</c:v>
                  </c:pt>
                  <c:pt idx="9">
                    <c:v>501.04882720702909</c:v>
                  </c:pt>
                  <c:pt idx="10">
                    <c:v>372.26524580717495</c:v>
                  </c:pt>
                  <c:pt idx="11">
                    <c:v>624.03998749170216</c:v>
                  </c:pt>
                  <c:pt idx="12">
                    <c:v>662.39611568169414</c:v>
                  </c:pt>
                  <c:pt idx="13">
                    <c:v>381.44688642834228</c:v>
                  </c:pt>
                  <c:pt idx="14">
                    <c:v>434.57093580844162</c:v>
                  </c:pt>
                  <c:pt idx="15">
                    <c:v>429.03998974292523</c:v>
                  </c:pt>
                  <c:pt idx="16">
                    <c:v>450.0597790597817</c:v>
                  </c:pt>
                  <c:pt idx="17">
                    <c:v>1050.2945098008852</c:v>
                  </c:pt>
                  <c:pt idx="18">
                    <c:v>701.69172350670829</c:v>
                  </c:pt>
                  <c:pt idx="19">
                    <c:v>397.87917707244827</c:v>
                  </c:pt>
                  <c:pt idx="20">
                    <c:v>376.73458849498036</c:v>
                  </c:pt>
                </c:numCache>
              </c:numRef>
            </c:plus>
            <c:minus>
              <c:numRef>
                <c:f>'BRF harvest'!$K$135:$K$155</c:f>
                <c:numCache>
                  <c:formatCode>0</c:formatCode>
                  <c:ptCount val="21"/>
                  <c:pt idx="0">
                    <c:v>77.565275917888556</c:v>
                  </c:pt>
                  <c:pt idx="1">
                    <c:v>103.27893713060182</c:v>
                  </c:pt>
                  <c:pt idx="2">
                    <c:v>97.78738170521143</c:v>
                  </c:pt>
                  <c:pt idx="3">
                    <c:v>101.44598358710321</c:v>
                  </c:pt>
                  <c:pt idx="4">
                    <c:v>176.40000819907181</c:v>
                  </c:pt>
                  <c:pt idx="5">
                    <c:v>177.27958261726934</c:v>
                  </c:pt>
                  <c:pt idx="6">
                    <c:v>201.4873274896263</c:v>
                  </c:pt>
                  <c:pt idx="7">
                    <c:v>195.41627117937492</c:v>
                  </c:pt>
                  <c:pt idx="8">
                    <c:v>222.96015079561522</c:v>
                  </c:pt>
                  <c:pt idx="9">
                    <c:v>501.04882720702909</c:v>
                  </c:pt>
                  <c:pt idx="10">
                    <c:v>372.26524580717495</c:v>
                  </c:pt>
                  <c:pt idx="11">
                    <c:v>624.03998749170216</c:v>
                  </c:pt>
                  <c:pt idx="12">
                    <c:v>662.39611568169414</c:v>
                  </c:pt>
                  <c:pt idx="13">
                    <c:v>381.44688642834228</c:v>
                  </c:pt>
                  <c:pt idx="14">
                    <c:v>434.57093580844162</c:v>
                  </c:pt>
                  <c:pt idx="15">
                    <c:v>429.03998974292523</c:v>
                  </c:pt>
                  <c:pt idx="16">
                    <c:v>450.0597790597817</c:v>
                  </c:pt>
                  <c:pt idx="17">
                    <c:v>1050.2945098008852</c:v>
                  </c:pt>
                  <c:pt idx="18">
                    <c:v>701.69172350670829</c:v>
                  </c:pt>
                  <c:pt idx="19">
                    <c:v>397.87917707244827</c:v>
                  </c:pt>
                  <c:pt idx="20">
                    <c:v>376.73458849498036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harvest'!$H$135:$H$155</c:f>
              <c:numCache>
                <c:formatCode>0</c:formatCode>
                <c:ptCount val="21"/>
                <c:pt idx="0">
                  <c:v>785.628865647</c:v>
                </c:pt>
                <c:pt idx="1">
                  <c:v>1495.9714290540001</c:v>
                </c:pt>
                <c:pt idx="2">
                  <c:v>1718.725489355</c:v>
                </c:pt>
                <c:pt idx="3">
                  <c:v>1762.8196718879999</c:v>
                </c:pt>
                <c:pt idx="4">
                  <c:v>1799.9999990639999</c:v>
                </c:pt>
                <c:pt idx="5">
                  <c:v>2126.9891300039999</c:v>
                </c:pt>
                <c:pt idx="6">
                  <c:v>2379.666667768</c:v>
                </c:pt>
                <c:pt idx="7">
                  <c:v>4034.2436964250001</c:v>
                </c:pt>
                <c:pt idx="8">
                  <c:v>3047.7053586510001</c:v>
                </c:pt>
                <c:pt idx="9">
                  <c:v>2885.4177235800003</c:v>
                </c:pt>
                <c:pt idx="10">
                  <c:v>4931.2677163049993</c:v>
                </c:pt>
                <c:pt idx="11">
                  <c:v>4480.708332657</c:v>
                </c:pt>
                <c:pt idx="12">
                  <c:v>3591.1515127800003</c:v>
                </c:pt>
                <c:pt idx="13">
                  <c:v>5700.7898578510003</c:v>
                </c:pt>
                <c:pt idx="14">
                  <c:v>4861.5539551689999</c:v>
                </c:pt>
                <c:pt idx="15">
                  <c:v>5034.9292049430005</c:v>
                </c:pt>
                <c:pt idx="16">
                  <c:v>8442.7272733999998</c:v>
                </c:pt>
                <c:pt idx="17">
                  <c:v>8247.8446576740007</c:v>
                </c:pt>
                <c:pt idx="18">
                  <c:v>7011.4486037400002</c:v>
                </c:pt>
                <c:pt idx="19">
                  <c:v>4065.6903781140004</c:v>
                </c:pt>
                <c:pt idx="20">
                  <c:v>6177.4054073910002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C5C-BC14-4EF15CC04395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harvest'!$T$135:$T$155</c:f>
                <c:numCache>
                  <c:formatCode>0</c:formatCode>
                  <c:ptCount val="21"/>
                  <c:pt idx="0">
                    <c:v>596.65938052452168</c:v>
                  </c:pt>
                  <c:pt idx="1">
                    <c:v>638.92658332198687</c:v>
                  </c:pt>
                  <c:pt idx="2">
                    <c:v>755.12730741785322</c:v>
                  </c:pt>
                  <c:pt idx="3">
                    <c:v>822.22250327765948</c:v>
                  </c:pt>
                  <c:pt idx="4">
                    <c:v>667.18589513584288</c:v>
                  </c:pt>
                  <c:pt idx="5">
                    <c:v>965.7099638972112</c:v>
                  </c:pt>
                  <c:pt idx="6">
                    <c:v>1235.5777890752447</c:v>
                  </c:pt>
                  <c:pt idx="7">
                    <c:v>1826.9795025940543</c:v>
                  </c:pt>
                  <c:pt idx="8">
                    <c:v>1419.5186822991641</c:v>
                  </c:pt>
                  <c:pt idx="9">
                    <c:v>2177.2350367987365</c:v>
                  </c:pt>
                  <c:pt idx="10">
                    <c:v>2123.5157086741174</c:v>
                  </c:pt>
                  <c:pt idx="11">
                    <c:v>1785.2014369788205</c:v>
                  </c:pt>
                  <c:pt idx="12">
                    <c:v>3049.0425979657925</c:v>
                  </c:pt>
                  <c:pt idx="13">
                    <c:v>2141.0596537255192</c:v>
                  </c:pt>
                  <c:pt idx="14">
                    <c:v>2102.9169121778309</c:v>
                  </c:pt>
                  <c:pt idx="15">
                    <c:v>2948.2496322705074</c:v>
                  </c:pt>
                  <c:pt idx="16">
                    <c:v>1985.4883128332069</c:v>
                  </c:pt>
                  <c:pt idx="17">
                    <c:v>4630.9420784524546</c:v>
                  </c:pt>
                  <c:pt idx="18">
                    <c:v>7791.8674874476119</c:v>
                  </c:pt>
                  <c:pt idx="19">
                    <c:v>1437.4526490694236</c:v>
                  </c:pt>
                  <c:pt idx="20">
                    <c:v>3694.6171520328312</c:v>
                  </c:pt>
                </c:numCache>
              </c:numRef>
            </c:plus>
            <c:minus>
              <c:numRef>
                <c:f>'BRF harvest'!$T$135:$T$155</c:f>
                <c:numCache>
                  <c:formatCode>0</c:formatCode>
                  <c:ptCount val="21"/>
                  <c:pt idx="0">
                    <c:v>596.65938052452168</c:v>
                  </c:pt>
                  <c:pt idx="1">
                    <c:v>638.92658332198687</c:v>
                  </c:pt>
                  <c:pt idx="2">
                    <c:v>755.12730741785322</c:v>
                  </c:pt>
                  <c:pt idx="3">
                    <c:v>822.22250327765948</c:v>
                  </c:pt>
                  <c:pt idx="4">
                    <c:v>667.18589513584288</c:v>
                  </c:pt>
                  <c:pt idx="5">
                    <c:v>965.7099638972112</c:v>
                  </c:pt>
                  <c:pt idx="6">
                    <c:v>1235.5777890752447</c:v>
                  </c:pt>
                  <c:pt idx="7">
                    <c:v>1826.9795025940543</c:v>
                  </c:pt>
                  <c:pt idx="8">
                    <c:v>1419.5186822991641</c:v>
                  </c:pt>
                  <c:pt idx="9">
                    <c:v>2177.2350367987365</c:v>
                  </c:pt>
                  <c:pt idx="10">
                    <c:v>2123.5157086741174</c:v>
                  </c:pt>
                  <c:pt idx="11">
                    <c:v>1785.2014369788205</c:v>
                  </c:pt>
                  <c:pt idx="12">
                    <c:v>3049.0425979657925</c:v>
                  </c:pt>
                  <c:pt idx="13">
                    <c:v>2141.0596537255192</c:v>
                  </c:pt>
                  <c:pt idx="14">
                    <c:v>2102.9169121778309</c:v>
                  </c:pt>
                  <c:pt idx="15">
                    <c:v>2948.2496322705074</c:v>
                  </c:pt>
                  <c:pt idx="16">
                    <c:v>1985.4883128332069</c:v>
                  </c:pt>
                  <c:pt idx="17">
                    <c:v>4630.9420784524546</c:v>
                  </c:pt>
                  <c:pt idx="18">
                    <c:v>7791.8674874476119</c:v>
                  </c:pt>
                  <c:pt idx="19">
                    <c:v>1437.4526490694236</c:v>
                  </c:pt>
                  <c:pt idx="20">
                    <c:v>3694.6171520328312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harvest'!$Q$135:$Q$155</c:f>
              <c:numCache>
                <c:formatCode>_(* #,##0_);_(* \(#,##0\);_(* "-"??_);_(@_)</c:formatCode>
                <c:ptCount val="21"/>
                <c:pt idx="0">
                  <c:v>965.62625611647206</c:v>
                </c:pt>
                <c:pt idx="1">
                  <c:v>1036.0752076677722</c:v>
                </c:pt>
                <c:pt idx="2">
                  <c:v>1224.7040214075948</c:v>
                </c:pt>
                <c:pt idx="3">
                  <c:v>1329.2060663828643</c:v>
                </c:pt>
                <c:pt idx="4">
                  <c:v>1071.7494453700324</c:v>
                </c:pt>
                <c:pt idx="5">
                  <c:v>1564.9200303127902</c:v>
                </c:pt>
                <c:pt idx="6">
                  <c:v>1998.1177757853307</c:v>
                </c:pt>
                <c:pt idx="7">
                  <c:v>2970.2003054822426</c:v>
                </c:pt>
                <c:pt idx="8">
                  <c:v>2295.1519423730583</c:v>
                </c:pt>
                <c:pt idx="9">
                  <c:v>3537.0871450288823</c:v>
                </c:pt>
                <c:pt idx="10">
                  <c:v>3379.8995576951152</c:v>
                </c:pt>
                <c:pt idx="11">
                  <c:v>2771.6176195339171</c:v>
                </c:pt>
                <c:pt idx="12">
                  <c:v>4742.4647822061943</c:v>
                </c:pt>
                <c:pt idx="13">
                  <c:v>4310.2346399986181</c:v>
                </c:pt>
                <c:pt idx="14">
                  <c:v>3679.6512672151289</c:v>
                </c:pt>
                <c:pt idx="15">
                  <c:v>5821.1122986233595</c:v>
                </c:pt>
                <c:pt idx="16">
                  <c:v>4208.5613123902995</c:v>
                </c:pt>
                <c:pt idx="17">
                  <c:v>7968.9214486251904</c:v>
                </c:pt>
                <c:pt idx="18">
                  <c:v>11804.208772993012</c:v>
                </c:pt>
                <c:pt idx="19">
                  <c:v>2687.7414744002958</c:v>
                </c:pt>
                <c:pt idx="20">
                  <c:v>6598.0160907466861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E-4C5C-BC14-4EF15CC04395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harvest'!$Y$135:$Y$155</c:f>
                <c:numCache>
                  <c:formatCode>0</c:formatCode>
                  <c:ptCount val="21"/>
                  <c:pt idx="0">
                    <c:v>601.67997174255686</c:v>
                  </c:pt>
                  <c:pt idx="1">
                    <c:v>647.21999175731173</c:v>
                  </c:pt>
                  <c:pt idx="2">
                    <c:v>761.43261187638791</c:v>
                  </c:pt>
                  <c:pt idx="3">
                    <c:v>828.45707944475646</c:v>
                  </c:pt>
                  <c:pt idx="4">
                    <c:v>690.11157182070826</c:v>
                  </c:pt>
                  <c:pt idx="5">
                    <c:v>981.84712902941578</c:v>
                  </c:pt>
                  <c:pt idx="6">
                    <c:v>1251.898404821646</c:v>
                  </c:pt>
                  <c:pt idx="7">
                    <c:v>1837.4007788015301</c:v>
                  </c:pt>
                  <c:pt idx="8">
                    <c:v>1436.9218900967301</c:v>
                  </c:pt>
                  <c:pt idx="9">
                    <c:v>2234.1446534881165</c:v>
                  </c:pt>
                  <c:pt idx="10">
                    <c:v>2155.8989721741636</c:v>
                  </c:pt>
                  <c:pt idx="11">
                    <c:v>1891.1293124955496</c:v>
                  </c:pt>
                  <c:pt idx="12">
                    <c:v>3120.1649601071072</c:v>
                  </c:pt>
                  <c:pt idx="13">
                    <c:v>2174.773130231546</c:v>
                  </c:pt>
                  <c:pt idx="14">
                    <c:v>2147.3498638491515</c:v>
                  </c:pt>
                  <c:pt idx="15">
                    <c:v>2979.303812467233</c:v>
                  </c:pt>
                  <c:pt idx="16">
                    <c:v>2035.8579629052206</c:v>
                  </c:pt>
                  <c:pt idx="17">
                    <c:v>4748.5516835451444</c:v>
                  </c:pt>
                  <c:pt idx="18">
                    <c:v>7823.3988915803702</c:v>
                  </c:pt>
                  <c:pt idx="19">
                    <c:v>1491.5019134632557</c:v>
                  </c:pt>
                  <c:pt idx="20">
                    <c:v>3713.7750134147427</c:v>
                  </c:pt>
                </c:numCache>
              </c:numRef>
            </c:plus>
            <c:minus>
              <c:numRef>
                <c:f>'BRF harvest'!$Y$135:$Y$155</c:f>
                <c:numCache>
                  <c:formatCode>0</c:formatCode>
                  <c:ptCount val="21"/>
                  <c:pt idx="0">
                    <c:v>601.67997174255686</c:v>
                  </c:pt>
                  <c:pt idx="1">
                    <c:v>647.21999175731173</c:v>
                  </c:pt>
                  <c:pt idx="2">
                    <c:v>761.43261187638791</c:v>
                  </c:pt>
                  <c:pt idx="3">
                    <c:v>828.45707944475646</c:v>
                  </c:pt>
                  <c:pt idx="4">
                    <c:v>690.11157182070826</c:v>
                  </c:pt>
                  <c:pt idx="5">
                    <c:v>981.84712902941578</c:v>
                  </c:pt>
                  <c:pt idx="6">
                    <c:v>1251.898404821646</c:v>
                  </c:pt>
                  <c:pt idx="7">
                    <c:v>1837.4007788015301</c:v>
                  </c:pt>
                  <c:pt idx="8">
                    <c:v>1436.9218900967301</c:v>
                  </c:pt>
                  <c:pt idx="9">
                    <c:v>2234.1446534881165</c:v>
                  </c:pt>
                  <c:pt idx="10">
                    <c:v>2155.8989721741636</c:v>
                  </c:pt>
                  <c:pt idx="11">
                    <c:v>1891.1293124955496</c:v>
                  </c:pt>
                  <c:pt idx="12">
                    <c:v>3120.1649601071072</c:v>
                  </c:pt>
                  <c:pt idx="13">
                    <c:v>2174.773130231546</c:v>
                  </c:pt>
                  <c:pt idx="14">
                    <c:v>2147.3498638491515</c:v>
                  </c:pt>
                  <c:pt idx="15">
                    <c:v>2979.303812467233</c:v>
                  </c:pt>
                  <c:pt idx="16">
                    <c:v>2035.8579629052206</c:v>
                  </c:pt>
                  <c:pt idx="17">
                    <c:v>4748.5516835451444</c:v>
                  </c:pt>
                  <c:pt idx="18">
                    <c:v>7823.3988915803702</c:v>
                  </c:pt>
                  <c:pt idx="19">
                    <c:v>1491.5019134632557</c:v>
                  </c:pt>
                  <c:pt idx="20">
                    <c:v>3713.7750134147427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harvest'!$V$135:$V$155</c:f>
              <c:numCache>
                <c:formatCode>_(* #,##0_);_(* \(#,##0\);_(* "-"??_);_(@_)</c:formatCode>
                <c:ptCount val="21"/>
                <c:pt idx="0">
                  <c:v>1751.2551217634721</c:v>
                </c:pt>
                <c:pt idx="1">
                  <c:v>2532.0466367217723</c:v>
                </c:pt>
                <c:pt idx="2">
                  <c:v>2943.4295107625949</c:v>
                </c:pt>
                <c:pt idx="3">
                  <c:v>3092.0257382708642</c:v>
                </c:pt>
                <c:pt idx="4">
                  <c:v>2871.7494444340323</c:v>
                </c:pt>
                <c:pt idx="5">
                  <c:v>3691.9091603167899</c:v>
                </c:pt>
                <c:pt idx="6">
                  <c:v>4377.7844435533307</c:v>
                </c:pt>
                <c:pt idx="7">
                  <c:v>7004.4440019072426</c:v>
                </c:pt>
                <c:pt idx="8">
                  <c:v>5342.857301024058</c:v>
                </c:pt>
                <c:pt idx="9">
                  <c:v>6422.504868608883</c:v>
                </c:pt>
                <c:pt idx="10">
                  <c:v>8311.167274000114</c:v>
                </c:pt>
                <c:pt idx="11">
                  <c:v>7252.3259521909167</c:v>
                </c:pt>
                <c:pt idx="12">
                  <c:v>8333.6162949861937</c:v>
                </c:pt>
                <c:pt idx="13">
                  <c:v>10011.024497849619</c:v>
                </c:pt>
                <c:pt idx="14">
                  <c:v>8541.2052223841292</c:v>
                </c:pt>
                <c:pt idx="15">
                  <c:v>10856.041503566361</c:v>
                </c:pt>
                <c:pt idx="16">
                  <c:v>12651.288585790298</c:v>
                </c:pt>
                <c:pt idx="17">
                  <c:v>16216.76610629919</c:v>
                </c:pt>
                <c:pt idx="18">
                  <c:v>18815.657376733012</c:v>
                </c:pt>
                <c:pt idx="19">
                  <c:v>6753.4318525142962</c:v>
                </c:pt>
                <c:pt idx="20">
                  <c:v>12775.421498137686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8E-4C5C-BC14-4EF15CC04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PWSI</a:t>
            </a:r>
          </a:p>
        </c:rich>
      </c:tx>
      <c:layout>
        <c:manualLayout>
          <c:xMode val="edge"/>
          <c:yMode val="edge"/>
          <c:x val="0.48803725881570192"/>
          <c:y val="1.61861328811412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harvest'!$K$157:$K$177</c:f>
                <c:numCache>
                  <c:formatCode>0</c:formatCode>
                  <c:ptCount val="21"/>
                  <c:pt idx="0">
                    <c:v>95.503002670597525</c:v>
                  </c:pt>
                  <c:pt idx="1">
                    <c:v>110.90092908294666</c:v>
                  </c:pt>
                  <c:pt idx="2">
                    <c:v>271.84229903206443</c:v>
                  </c:pt>
                  <c:pt idx="3">
                    <c:v>299.47147688590229</c:v>
                  </c:pt>
                  <c:pt idx="4">
                    <c:v>405.2655536385364</c:v>
                  </c:pt>
                  <c:pt idx="5">
                    <c:v>402.35574463585567</c:v>
                  </c:pt>
                  <c:pt idx="6">
                    <c:v>346.30564765885134</c:v>
                  </c:pt>
                  <c:pt idx="7">
                    <c:v>231.52601335088457</c:v>
                  </c:pt>
                  <c:pt idx="8">
                    <c:v>230.46469764120181</c:v>
                  </c:pt>
                  <c:pt idx="9">
                    <c:v>330.01401144122048</c:v>
                  </c:pt>
                  <c:pt idx="10">
                    <c:v>429.00363453608088</c:v>
                  </c:pt>
                  <c:pt idx="11">
                    <c:v>272.0847296040086</c:v>
                  </c:pt>
                  <c:pt idx="12">
                    <c:v>356.70737202893037</c:v>
                  </c:pt>
                  <c:pt idx="13">
                    <c:v>398.44430188068895</c:v>
                  </c:pt>
                  <c:pt idx="14">
                    <c:v>357.28407007823415</c:v>
                  </c:pt>
                  <c:pt idx="15">
                    <c:v>449.70305975043129</c:v>
                  </c:pt>
                  <c:pt idx="16">
                    <c:v>378.60965001290577</c:v>
                  </c:pt>
                  <c:pt idx="17">
                    <c:v>563.30848388153993</c:v>
                  </c:pt>
                  <c:pt idx="18">
                    <c:v>863.74661686051024</c:v>
                  </c:pt>
                  <c:pt idx="19">
                    <c:v>548.39988495467685</c:v>
                  </c:pt>
                  <c:pt idx="20">
                    <c:v>292.8531270991748</c:v>
                  </c:pt>
                </c:numCache>
              </c:numRef>
            </c:plus>
            <c:minus>
              <c:numRef>
                <c:f>'BRF harvest'!$K$157:$K$177</c:f>
                <c:numCache>
                  <c:formatCode>0</c:formatCode>
                  <c:ptCount val="21"/>
                  <c:pt idx="0">
                    <c:v>95.503002670597525</c:v>
                  </c:pt>
                  <c:pt idx="1">
                    <c:v>110.90092908294666</c:v>
                  </c:pt>
                  <c:pt idx="2">
                    <c:v>271.84229903206443</c:v>
                  </c:pt>
                  <c:pt idx="3">
                    <c:v>299.47147688590229</c:v>
                  </c:pt>
                  <c:pt idx="4">
                    <c:v>405.2655536385364</c:v>
                  </c:pt>
                  <c:pt idx="5">
                    <c:v>402.35574463585567</c:v>
                  </c:pt>
                  <c:pt idx="6">
                    <c:v>346.30564765885134</c:v>
                  </c:pt>
                  <c:pt idx="7">
                    <c:v>231.52601335088457</c:v>
                  </c:pt>
                  <c:pt idx="8">
                    <c:v>230.46469764120181</c:v>
                  </c:pt>
                  <c:pt idx="9">
                    <c:v>330.01401144122048</c:v>
                  </c:pt>
                  <c:pt idx="10">
                    <c:v>429.00363453608088</c:v>
                  </c:pt>
                  <c:pt idx="11">
                    <c:v>272.0847296040086</c:v>
                  </c:pt>
                  <c:pt idx="12">
                    <c:v>356.70737202893037</c:v>
                  </c:pt>
                  <c:pt idx="13">
                    <c:v>398.44430188068895</c:v>
                  </c:pt>
                  <c:pt idx="14">
                    <c:v>357.28407007823415</c:v>
                  </c:pt>
                  <c:pt idx="15">
                    <c:v>449.70305975043129</c:v>
                  </c:pt>
                  <c:pt idx="16">
                    <c:v>378.60965001290577</c:v>
                  </c:pt>
                  <c:pt idx="17">
                    <c:v>563.30848388153993</c:v>
                  </c:pt>
                  <c:pt idx="18">
                    <c:v>863.74661686051024</c:v>
                  </c:pt>
                  <c:pt idx="19">
                    <c:v>548.39988495467685</c:v>
                  </c:pt>
                  <c:pt idx="20">
                    <c:v>292.8531270991748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harvest'!$H$157:$H$177</c:f>
              <c:numCache>
                <c:formatCode>0</c:formatCode>
                <c:ptCount val="21"/>
                <c:pt idx="0">
                  <c:v>2009.382277986</c:v>
                </c:pt>
                <c:pt idx="1">
                  <c:v>2445.345377014</c:v>
                </c:pt>
                <c:pt idx="2">
                  <c:v>2352.544893836</c:v>
                </c:pt>
                <c:pt idx="3">
                  <c:v>3575.6998650749997</c:v>
                </c:pt>
                <c:pt idx="4">
                  <c:v>4018.1639107200003</c:v>
                </c:pt>
                <c:pt idx="5">
                  <c:v>7823.9617772250003</c:v>
                </c:pt>
                <c:pt idx="6">
                  <c:v>6427.7982639060001</c:v>
                </c:pt>
                <c:pt idx="7">
                  <c:v>7927.8287047680005</c:v>
                </c:pt>
                <c:pt idx="8">
                  <c:v>4258.5995480009997</c:v>
                </c:pt>
                <c:pt idx="9">
                  <c:v>8538.6342827520002</c:v>
                </c:pt>
                <c:pt idx="10">
                  <c:v>5706.9514419019997</c:v>
                </c:pt>
                <c:pt idx="11">
                  <c:v>5145.2893209630001</c:v>
                </c:pt>
                <c:pt idx="12">
                  <c:v>7024.8572929639995</c:v>
                </c:pt>
                <c:pt idx="13">
                  <c:v>6518.223437824</c:v>
                </c:pt>
                <c:pt idx="14">
                  <c:v>7884.2573457910003</c:v>
                </c:pt>
                <c:pt idx="15">
                  <c:v>8613.7466666250002</c:v>
                </c:pt>
                <c:pt idx="16">
                  <c:v>8456.6139900609996</c:v>
                </c:pt>
                <c:pt idx="17">
                  <c:v>12541.214692245001</c:v>
                </c:pt>
                <c:pt idx="18">
                  <c:v>13826.943563576</c:v>
                </c:pt>
                <c:pt idx="19">
                  <c:v>8288.5811641759992</c:v>
                </c:pt>
                <c:pt idx="20">
                  <c:v>7895.5750078379997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9-45EE-8ED2-C048CC5CE0B2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harvest'!$T$157:$T$177</c:f>
                <c:numCache>
                  <c:formatCode>0</c:formatCode>
                  <c:ptCount val="21"/>
                  <c:pt idx="0">
                    <c:v>4259.0614542869425</c:v>
                  </c:pt>
                  <c:pt idx="1">
                    <c:v>3217.8523217668107</c:v>
                  </c:pt>
                  <c:pt idx="2">
                    <c:v>5933.1203635630627</c:v>
                  </c:pt>
                  <c:pt idx="3">
                    <c:v>871.4058854430225</c:v>
                  </c:pt>
                  <c:pt idx="4">
                    <c:v>3164.4932595440405</c:v>
                  </c:pt>
                  <c:pt idx="5">
                    <c:v>10555.59035619015</c:v>
                  </c:pt>
                  <c:pt idx="6">
                    <c:v>7388.6333948984966</c:v>
                  </c:pt>
                  <c:pt idx="7">
                    <c:v>290.82736075681169</c:v>
                  </c:pt>
                  <c:pt idx="8">
                    <c:v>5817.1096246917496</c:v>
                  </c:pt>
                  <c:pt idx="9">
                    <c:v>12012.012513060403</c:v>
                  </c:pt>
                  <c:pt idx="10">
                    <c:v>8298.7240518281633</c:v>
                  </c:pt>
                  <c:pt idx="11">
                    <c:v>4304.3754986002368</c:v>
                  </c:pt>
                  <c:pt idx="12">
                    <c:v>10417.800422644501</c:v>
                  </c:pt>
                  <c:pt idx="13">
                    <c:v>11853.553779984326</c:v>
                  </c:pt>
                  <c:pt idx="14">
                    <c:v>3695.6159386207851</c:v>
                  </c:pt>
                  <c:pt idx="15">
                    <c:v>4083.6160872137743</c:v>
                  </c:pt>
                  <c:pt idx="16">
                    <c:v>2336.9555008422644</c:v>
                  </c:pt>
                  <c:pt idx="17">
                    <c:v>1879.708299490173</c:v>
                  </c:pt>
                  <c:pt idx="18">
                    <c:v>8842.5330400023686</c:v>
                  </c:pt>
                  <c:pt idx="19">
                    <c:v>6535.8919076982193</c:v>
                  </c:pt>
                  <c:pt idx="20">
                    <c:v>3084.9802618360995</c:v>
                  </c:pt>
                </c:numCache>
              </c:numRef>
            </c:plus>
            <c:minus>
              <c:numRef>
                <c:f>'BRF harvest'!$T$157:$T$177</c:f>
                <c:numCache>
                  <c:formatCode>0</c:formatCode>
                  <c:ptCount val="21"/>
                  <c:pt idx="0">
                    <c:v>4259.0614542869425</c:v>
                  </c:pt>
                  <c:pt idx="1">
                    <c:v>3217.8523217668107</c:v>
                  </c:pt>
                  <c:pt idx="2">
                    <c:v>5933.1203635630627</c:v>
                  </c:pt>
                  <c:pt idx="3">
                    <c:v>871.4058854430225</c:v>
                  </c:pt>
                  <c:pt idx="4">
                    <c:v>3164.4932595440405</c:v>
                  </c:pt>
                  <c:pt idx="5">
                    <c:v>10555.59035619015</c:v>
                  </c:pt>
                  <c:pt idx="6">
                    <c:v>7388.6333948984966</c:v>
                  </c:pt>
                  <c:pt idx="7">
                    <c:v>290.82736075681169</c:v>
                  </c:pt>
                  <c:pt idx="8">
                    <c:v>5817.1096246917496</c:v>
                  </c:pt>
                  <c:pt idx="9">
                    <c:v>12012.012513060403</c:v>
                  </c:pt>
                  <c:pt idx="10">
                    <c:v>8298.7240518281633</c:v>
                  </c:pt>
                  <c:pt idx="11">
                    <c:v>4304.3754986002368</c:v>
                  </c:pt>
                  <c:pt idx="12">
                    <c:v>10417.800422644501</c:v>
                  </c:pt>
                  <c:pt idx="13">
                    <c:v>11853.553779984326</c:v>
                  </c:pt>
                  <c:pt idx="14">
                    <c:v>3695.6159386207851</c:v>
                  </c:pt>
                  <c:pt idx="15">
                    <c:v>4083.6160872137743</c:v>
                  </c:pt>
                  <c:pt idx="16">
                    <c:v>2336.9555008422644</c:v>
                  </c:pt>
                  <c:pt idx="17">
                    <c:v>1879.708299490173</c:v>
                  </c:pt>
                  <c:pt idx="18">
                    <c:v>8842.5330400023686</c:v>
                  </c:pt>
                  <c:pt idx="19">
                    <c:v>6535.8919076982193</c:v>
                  </c:pt>
                  <c:pt idx="20">
                    <c:v>3084.9802618360995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harvest'!$Q$157:$Q$177</c:f>
              <c:numCache>
                <c:formatCode>_(* #,##0_);_(* \(#,##0\);_(* "-"??_);_(@_)</c:formatCode>
                <c:ptCount val="21"/>
                <c:pt idx="0">
                  <c:v>3773.4125017270394</c:v>
                </c:pt>
                <c:pt idx="1">
                  <c:v>5261.1873716695582</c:v>
                </c:pt>
                <c:pt idx="2">
                  <c:v>9838.8628937503436</c:v>
                </c:pt>
                <c:pt idx="3">
                  <c:v>1163.430244810156</c:v>
                </c:pt>
                <c:pt idx="4">
                  <c:v>4982.9496400101043</c:v>
                </c:pt>
                <c:pt idx="5">
                  <c:v>17611.130353079858</c:v>
                </c:pt>
                <c:pt idx="6">
                  <c:v>12157.606862313623</c:v>
                </c:pt>
                <c:pt idx="7">
                  <c:v>201.21099276150642</c:v>
                </c:pt>
                <c:pt idx="8">
                  <c:v>9654.3332969443181</c:v>
                </c:pt>
                <c:pt idx="9">
                  <c:v>20050.508641440054</c:v>
                </c:pt>
                <c:pt idx="10">
                  <c:v>13880.479842596049</c:v>
                </c:pt>
                <c:pt idx="11">
                  <c:v>7107.867069889704</c:v>
                </c:pt>
                <c:pt idx="12">
                  <c:v>17408.408374010651</c:v>
                </c:pt>
                <c:pt idx="13">
                  <c:v>34635.439505088922</c:v>
                </c:pt>
                <c:pt idx="14">
                  <c:v>10103.27488729407</c:v>
                </c:pt>
                <c:pt idx="15">
                  <c:v>12635.734962352706</c:v>
                </c:pt>
                <c:pt idx="16">
                  <c:v>5698.4876752227938</c:v>
                </c:pt>
                <c:pt idx="17">
                  <c:v>4666.961199005872</c:v>
                </c:pt>
                <c:pt idx="18">
                  <c:v>21941.983672911781</c:v>
                </c:pt>
                <c:pt idx="19">
                  <c:v>18226.853167698217</c:v>
                </c:pt>
                <c:pt idx="20">
                  <c:v>7404.1194778566787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9-45EE-8ED2-C048CC5CE0B2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harvest'!$Y$157:$Y$177</c:f>
                <c:numCache>
                  <c:formatCode>0</c:formatCode>
                  <c:ptCount val="21"/>
                  <c:pt idx="0">
                    <c:v>4260.1320748202043</c:v>
                  </c:pt>
                  <c:pt idx="1">
                    <c:v>3219.7628143656038</c:v>
                  </c:pt>
                  <c:pt idx="2">
                    <c:v>5939.3447015701768</c:v>
                  </c:pt>
                  <c:pt idx="3">
                    <c:v>921.42898947936385</c:v>
                  </c:pt>
                  <c:pt idx="4">
                    <c:v>3190.3381887608116</c:v>
                  </c:pt>
                  <c:pt idx="5">
                    <c:v>10563.256027993262</c:v>
                  </c:pt>
                  <c:pt idx="6">
                    <c:v>7396.7446248880124</c:v>
                  </c:pt>
                  <c:pt idx="7">
                    <c:v>371.7322270437777</c:v>
                  </c:pt>
                  <c:pt idx="8">
                    <c:v>5821.6731583403271</c:v>
                  </c:pt>
                  <c:pt idx="9">
                    <c:v>12016.545005186277</c:v>
                  </c:pt>
                  <c:pt idx="10">
                    <c:v>8309.8053531256937</c:v>
                  </c:pt>
                  <c:pt idx="11">
                    <c:v>4312.9663264432902</c:v>
                  </c:pt>
                  <c:pt idx="12">
                    <c:v>10423.905496276899</c:v>
                  </c:pt>
                  <c:pt idx="13">
                    <c:v>11860.248525080826</c:v>
                  </c:pt>
                  <c:pt idx="14">
                    <c:v>3712.8464919142098</c:v>
                  </c:pt>
                  <c:pt idx="15">
                    <c:v>4108.3029573900749</c:v>
                  </c:pt>
                  <c:pt idx="16">
                    <c:v>2367.4260875473628</c:v>
                  </c:pt>
                  <c:pt idx="17">
                    <c:v>1962.299604847628</c:v>
                  </c:pt>
                  <c:pt idx="18">
                    <c:v>8884.6186627041861</c:v>
                  </c:pt>
                  <c:pt idx="19">
                    <c:v>6558.8585487822029</c:v>
                  </c:pt>
                  <c:pt idx="20">
                    <c:v>3098.8491686382695</c:v>
                  </c:pt>
                </c:numCache>
              </c:numRef>
            </c:plus>
            <c:minus>
              <c:numRef>
                <c:f>'BRF harvest'!$Y$157:$Y$177</c:f>
                <c:numCache>
                  <c:formatCode>0</c:formatCode>
                  <c:ptCount val="21"/>
                  <c:pt idx="0">
                    <c:v>4260.1320748202043</c:v>
                  </c:pt>
                  <c:pt idx="1">
                    <c:v>3219.7628143656038</c:v>
                  </c:pt>
                  <c:pt idx="2">
                    <c:v>5939.3447015701768</c:v>
                  </c:pt>
                  <c:pt idx="3">
                    <c:v>921.42898947936385</c:v>
                  </c:pt>
                  <c:pt idx="4">
                    <c:v>3190.3381887608116</c:v>
                  </c:pt>
                  <c:pt idx="5">
                    <c:v>10563.256027993262</c:v>
                  </c:pt>
                  <c:pt idx="6">
                    <c:v>7396.7446248880124</c:v>
                  </c:pt>
                  <c:pt idx="7">
                    <c:v>371.7322270437777</c:v>
                  </c:pt>
                  <c:pt idx="8">
                    <c:v>5821.6731583403271</c:v>
                  </c:pt>
                  <c:pt idx="9">
                    <c:v>12016.545005186277</c:v>
                  </c:pt>
                  <c:pt idx="10">
                    <c:v>8309.8053531256937</c:v>
                  </c:pt>
                  <c:pt idx="11">
                    <c:v>4312.9663264432902</c:v>
                  </c:pt>
                  <c:pt idx="12">
                    <c:v>10423.905496276899</c:v>
                  </c:pt>
                  <c:pt idx="13">
                    <c:v>11860.248525080826</c:v>
                  </c:pt>
                  <c:pt idx="14">
                    <c:v>3712.8464919142098</c:v>
                  </c:pt>
                  <c:pt idx="15">
                    <c:v>4108.3029573900749</c:v>
                  </c:pt>
                  <c:pt idx="16">
                    <c:v>2367.4260875473628</c:v>
                  </c:pt>
                  <c:pt idx="17">
                    <c:v>1962.299604847628</c:v>
                  </c:pt>
                  <c:pt idx="18">
                    <c:v>8884.6186627041861</c:v>
                  </c:pt>
                  <c:pt idx="19">
                    <c:v>6558.8585487822029</c:v>
                  </c:pt>
                  <c:pt idx="20">
                    <c:v>3098.8491686382695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harvest'!$V$157:$V$177</c:f>
              <c:numCache>
                <c:formatCode>_(* #,##0_);_(* \(#,##0\);_(* "-"??_);_(@_)</c:formatCode>
                <c:ptCount val="21"/>
                <c:pt idx="0">
                  <c:v>5782.7947797130391</c:v>
                </c:pt>
                <c:pt idx="1">
                  <c:v>7706.5327486835577</c:v>
                </c:pt>
                <c:pt idx="2">
                  <c:v>12191.407787586344</c:v>
                </c:pt>
                <c:pt idx="3">
                  <c:v>4739.1301098851554</c:v>
                </c:pt>
                <c:pt idx="4">
                  <c:v>9001.1135507301042</c:v>
                </c:pt>
                <c:pt idx="5">
                  <c:v>25435.09213030486</c:v>
                </c:pt>
                <c:pt idx="6">
                  <c:v>18585.405126219623</c:v>
                </c:pt>
                <c:pt idx="7">
                  <c:v>8129.0396975295071</c:v>
                </c:pt>
                <c:pt idx="8">
                  <c:v>13912.932844945317</c:v>
                </c:pt>
                <c:pt idx="9">
                  <c:v>28589.142924192056</c:v>
                </c:pt>
                <c:pt idx="10">
                  <c:v>19587.431284498049</c:v>
                </c:pt>
                <c:pt idx="11">
                  <c:v>12253.156390852704</c:v>
                </c:pt>
                <c:pt idx="12">
                  <c:v>24433.26566697465</c:v>
                </c:pt>
                <c:pt idx="13">
                  <c:v>41153.662942912924</c:v>
                </c:pt>
                <c:pt idx="14">
                  <c:v>17987.532233085069</c:v>
                </c:pt>
                <c:pt idx="15">
                  <c:v>21249.481628977708</c:v>
                </c:pt>
                <c:pt idx="16">
                  <c:v>14155.101665283793</c:v>
                </c:pt>
                <c:pt idx="17">
                  <c:v>17208.175891250874</c:v>
                </c:pt>
                <c:pt idx="18">
                  <c:v>35768.927236487783</c:v>
                </c:pt>
                <c:pt idx="19">
                  <c:v>26515.434331874218</c:v>
                </c:pt>
                <c:pt idx="20">
                  <c:v>15299.694485694679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29-45EE-8ED2-C048CC5CE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PWSO</a:t>
            </a:r>
          </a:p>
        </c:rich>
      </c:tx>
      <c:layout>
        <c:manualLayout>
          <c:xMode val="edge"/>
          <c:yMode val="edge"/>
          <c:x val="0.48803725881570192"/>
          <c:y val="1.61861328811412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harvest'!$K$179:$K$199</c:f>
                <c:numCache>
                  <c:formatCode>0</c:formatCode>
                  <c:ptCount val="21"/>
                  <c:pt idx="0">
                    <c:v>254.98805356526293</c:v>
                  </c:pt>
                  <c:pt idx="1">
                    <c:v>58.466854364875161</c:v>
                  </c:pt>
                  <c:pt idx="2">
                    <c:v>226.04224380517783</c:v>
                  </c:pt>
                  <c:pt idx="3">
                    <c:v>317.70619586776081</c:v>
                  </c:pt>
                  <c:pt idx="4">
                    <c:v>244.00990001305823</c:v>
                  </c:pt>
                  <c:pt idx="5">
                    <c:v>156.99807390414466</c:v>
                  </c:pt>
                  <c:pt idx="6">
                    <c:v>248.8226603438894</c:v>
                  </c:pt>
                  <c:pt idx="7">
                    <c:v>241.39905220841968</c:v>
                  </c:pt>
                  <c:pt idx="8">
                    <c:v>133.14574242109327</c:v>
                  </c:pt>
                  <c:pt idx="9">
                    <c:v>116.27067469141933</c:v>
                  </c:pt>
                  <c:pt idx="10">
                    <c:v>264.90106618795778</c:v>
                  </c:pt>
                  <c:pt idx="11">
                    <c:v>278.60742581687595</c:v>
                  </c:pt>
                  <c:pt idx="12">
                    <c:v>236.51476702370167</c:v>
                  </c:pt>
                  <c:pt idx="13">
                    <c:v>249.0143850804283</c:v>
                  </c:pt>
                  <c:pt idx="14">
                    <c:v>349.38821366650058</c:v>
                  </c:pt>
                  <c:pt idx="15">
                    <c:v>518.6732822036314</c:v>
                  </c:pt>
                  <c:pt idx="16">
                    <c:v>423.74834795676816</c:v>
                  </c:pt>
                  <c:pt idx="17">
                    <c:v>550.99063544386411</c:v>
                  </c:pt>
                  <c:pt idx="18">
                    <c:v>516.7686148870074</c:v>
                  </c:pt>
                  <c:pt idx="19">
                    <c:v>548.09305950461078</c:v>
                  </c:pt>
                  <c:pt idx="20">
                    <c:v>564.23435217676854</c:v>
                  </c:pt>
                </c:numCache>
              </c:numRef>
            </c:plus>
            <c:minus>
              <c:numRef>
                <c:f>'BRF harvest'!$K$179:$K$199</c:f>
                <c:numCache>
                  <c:formatCode>0</c:formatCode>
                  <c:ptCount val="21"/>
                  <c:pt idx="0">
                    <c:v>254.98805356526293</c:v>
                  </c:pt>
                  <c:pt idx="1">
                    <c:v>58.466854364875161</c:v>
                  </c:pt>
                  <c:pt idx="2">
                    <c:v>226.04224380517783</c:v>
                  </c:pt>
                  <c:pt idx="3">
                    <c:v>317.70619586776081</c:v>
                  </c:pt>
                  <c:pt idx="4">
                    <c:v>244.00990001305823</c:v>
                  </c:pt>
                  <c:pt idx="5">
                    <c:v>156.99807390414466</c:v>
                  </c:pt>
                  <c:pt idx="6">
                    <c:v>248.8226603438894</c:v>
                  </c:pt>
                  <c:pt idx="7">
                    <c:v>241.39905220841968</c:v>
                  </c:pt>
                  <c:pt idx="8">
                    <c:v>133.14574242109327</c:v>
                  </c:pt>
                  <c:pt idx="9">
                    <c:v>116.27067469141933</c:v>
                  </c:pt>
                  <c:pt idx="10">
                    <c:v>264.90106618795778</c:v>
                  </c:pt>
                  <c:pt idx="11">
                    <c:v>278.60742581687595</c:v>
                  </c:pt>
                  <c:pt idx="12">
                    <c:v>236.51476702370167</c:v>
                  </c:pt>
                  <c:pt idx="13">
                    <c:v>249.0143850804283</c:v>
                  </c:pt>
                  <c:pt idx="14">
                    <c:v>349.38821366650058</c:v>
                  </c:pt>
                  <c:pt idx="15">
                    <c:v>518.6732822036314</c:v>
                  </c:pt>
                  <c:pt idx="16">
                    <c:v>423.74834795676816</c:v>
                  </c:pt>
                  <c:pt idx="17">
                    <c:v>550.99063544386411</c:v>
                  </c:pt>
                  <c:pt idx="18">
                    <c:v>516.7686148870074</c:v>
                  </c:pt>
                  <c:pt idx="19">
                    <c:v>548.09305950461078</c:v>
                  </c:pt>
                  <c:pt idx="20">
                    <c:v>564.23435217676854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harvest'!$H$179:$H$199</c:f>
              <c:numCache>
                <c:formatCode>0</c:formatCode>
                <c:ptCount val="21"/>
                <c:pt idx="0">
                  <c:v>5167.1332656509994</c:v>
                </c:pt>
                <c:pt idx="1">
                  <c:v>3209.7525881279998</c:v>
                </c:pt>
                <c:pt idx="2">
                  <c:v>6897.2280846660005</c:v>
                </c:pt>
                <c:pt idx="3">
                  <c:v>7480.4043762629999</c:v>
                </c:pt>
                <c:pt idx="4">
                  <c:v>6139.7493699759998</c:v>
                </c:pt>
                <c:pt idx="5">
                  <c:v>6961.3561104959999</c:v>
                </c:pt>
                <c:pt idx="6">
                  <c:v>8531.6191514399998</c:v>
                </c:pt>
                <c:pt idx="7">
                  <c:v>6967.5589939989995</c:v>
                </c:pt>
                <c:pt idx="8">
                  <c:v>5949.9139055999995</c:v>
                </c:pt>
                <c:pt idx="9">
                  <c:v>8149.8740067169992</c:v>
                </c:pt>
                <c:pt idx="10">
                  <c:v>9097.1529067219999</c:v>
                </c:pt>
                <c:pt idx="11">
                  <c:v>8486.0103097119991</c:v>
                </c:pt>
                <c:pt idx="12">
                  <c:v>7627.2542080149997</c:v>
                </c:pt>
                <c:pt idx="13">
                  <c:v>10481.47453507</c:v>
                </c:pt>
                <c:pt idx="14">
                  <c:v>9522.2315586059995</c:v>
                </c:pt>
                <c:pt idx="15">
                  <c:v>10095.853377456</c:v>
                </c:pt>
                <c:pt idx="16">
                  <c:v>11932.882565032</c:v>
                </c:pt>
                <c:pt idx="17">
                  <c:v>12840.994096404</c:v>
                </c:pt>
                <c:pt idx="18">
                  <c:v>18558.52974726</c:v>
                </c:pt>
                <c:pt idx="19">
                  <c:v>18177.701230818002</c:v>
                </c:pt>
                <c:pt idx="20">
                  <c:v>19030.741697759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A-410A-A209-583BD30629B1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harvest'!$T$179:$T$199</c:f>
                <c:numCache>
                  <c:formatCode>0</c:formatCode>
                  <c:ptCount val="21"/>
                  <c:pt idx="0">
                    <c:v>1010.7819620609891</c:v>
                  </c:pt>
                  <c:pt idx="1">
                    <c:v>654.8487284879684</c:v>
                  </c:pt>
                  <c:pt idx="2">
                    <c:v>1317.6799403880671</c:v>
                  </c:pt>
                  <c:pt idx="3">
                    <c:v>1446.3884085528484</c:v>
                  </c:pt>
                  <c:pt idx="4">
                    <c:v>1285.4649180462557</c:v>
                  </c:pt>
                  <c:pt idx="5">
                    <c:v>1682.789758971574</c:v>
                  </c:pt>
                  <c:pt idx="6">
                    <c:v>1691.9540677446314</c:v>
                  </c:pt>
                  <c:pt idx="7">
                    <c:v>1630.218828009359</c:v>
                  </c:pt>
                  <c:pt idx="8">
                    <c:v>1301.2873405238711</c:v>
                  </c:pt>
                  <c:pt idx="9">
                    <c:v>1738.7559403779364</c:v>
                  </c:pt>
                  <c:pt idx="10">
                    <c:v>1908.2411685390584</c:v>
                  </c:pt>
                  <c:pt idx="11">
                    <c:v>1762.9487078133589</c:v>
                  </c:pt>
                  <c:pt idx="12">
                    <c:v>1812.7849442482918</c:v>
                  </c:pt>
                  <c:pt idx="13">
                    <c:v>1876.3468975349042</c:v>
                  </c:pt>
                  <c:pt idx="14">
                    <c:v>870.81261420157807</c:v>
                  </c:pt>
                  <c:pt idx="15">
                    <c:v>2466.215134799651</c:v>
                  </c:pt>
                  <c:pt idx="16">
                    <c:v>2894.405361837587</c:v>
                  </c:pt>
                  <c:pt idx="17">
                    <c:v>1026.1830369784598</c:v>
                  </c:pt>
                  <c:pt idx="18">
                    <c:v>880.81684209907348</c:v>
                  </c:pt>
                  <c:pt idx="19">
                    <c:v>3331.5545185983046</c:v>
                  </c:pt>
                  <c:pt idx="20">
                    <c:v>1899.2850123101653</c:v>
                  </c:pt>
                </c:numCache>
              </c:numRef>
            </c:plus>
            <c:minus>
              <c:numRef>
                <c:f>'BRF harvest'!$T$179:$T$199</c:f>
                <c:numCache>
                  <c:formatCode>0</c:formatCode>
                  <c:ptCount val="21"/>
                  <c:pt idx="0">
                    <c:v>1010.7819620609891</c:v>
                  </c:pt>
                  <c:pt idx="1">
                    <c:v>654.8487284879684</c:v>
                  </c:pt>
                  <c:pt idx="2">
                    <c:v>1317.6799403880671</c:v>
                  </c:pt>
                  <c:pt idx="3">
                    <c:v>1446.3884085528484</c:v>
                  </c:pt>
                  <c:pt idx="4">
                    <c:v>1285.4649180462557</c:v>
                  </c:pt>
                  <c:pt idx="5">
                    <c:v>1682.789758971574</c:v>
                  </c:pt>
                  <c:pt idx="6">
                    <c:v>1691.9540677446314</c:v>
                  </c:pt>
                  <c:pt idx="7">
                    <c:v>1630.218828009359</c:v>
                  </c:pt>
                  <c:pt idx="8">
                    <c:v>1301.2873405238711</c:v>
                  </c:pt>
                  <c:pt idx="9">
                    <c:v>1738.7559403779364</c:v>
                  </c:pt>
                  <c:pt idx="10">
                    <c:v>1908.2411685390584</c:v>
                  </c:pt>
                  <c:pt idx="11">
                    <c:v>1762.9487078133589</c:v>
                  </c:pt>
                  <c:pt idx="12">
                    <c:v>1812.7849442482918</c:v>
                  </c:pt>
                  <c:pt idx="13">
                    <c:v>1876.3468975349042</c:v>
                  </c:pt>
                  <c:pt idx="14">
                    <c:v>870.81261420157807</c:v>
                  </c:pt>
                  <c:pt idx="15">
                    <c:v>2466.215134799651</c:v>
                  </c:pt>
                  <c:pt idx="16">
                    <c:v>2894.405361837587</c:v>
                  </c:pt>
                  <c:pt idx="17">
                    <c:v>1026.1830369784598</c:v>
                  </c:pt>
                  <c:pt idx="18">
                    <c:v>880.81684209907348</c:v>
                  </c:pt>
                  <c:pt idx="19">
                    <c:v>3331.5545185983046</c:v>
                  </c:pt>
                  <c:pt idx="20">
                    <c:v>1899.2850123101653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harvest'!$Q$179:$Q$199</c:f>
              <c:numCache>
                <c:formatCode>_(* #,##0_);_(* \(#,##0\);_(* "-"??_);_(@_)</c:formatCode>
                <c:ptCount val="21"/>
                <c:pt idx="0">
                  <c:v>1043.7151639864587</c:v>
                </c:pt>
                <c:pt idx="1">
                  <c:v>676.1849475890275</c:v>
                </c:pt>
                <c:pt idx="2">
                  <c:v>1360.6124631068724</c:v>
                </c:pt>
                <c:pt idx="3">
                  <c:v>1517.7223251427563</c:v>
                </c:pt>
                <c:pt idx="4">
                  <c:v>1327.3478139655747</c:v>
                </c:pt>
                <c:pt idx="5">
                  <c:v>1790.6486998327111</c:v>
                </c:pt>
                <c:pt idx="6">
                  <c:v>1783.2911470558729</c:v>
                </c:pt>
                <c:pt idx="7">
                  <c:v>1732.8149229742776</c:v>
                </c:pt>
                <c:pt idx="8">
                  <c:v>1343.6857611101946</c:v>
                </c:pt>
                <c:pt idx="9">
                  <c:v>1795.4079213519722</c:v>
                </c:pt>
                <c:pt idx="10">
                  <c:v>1970.4153011263197</c:v>
                </c:pt>
                <c:pt idx="11">
                  <c:v>1865.7738475536887</c:v>
                </c:pt>
                <c:pt idx="12">
                  <c:v>1922.752405964075</c:v>
                </c:pt>
                <c:pt idx="13">
                  <c:v>3029.9146948276316</c:v>
                </c:pt>
                <c:pt idx="14">
                  <c:v>1443.1742166490064</c:v>
                </c:pt>
                <c:pt idx="15">
                  <c:v>4115.4006866005184</c:v>
                </c:pt>
                <c:pt idx="16">
                  <c:v>5481.9821308394057</c:v>
                </c:pt>
                <c:pt idx="17">
                  <c:v>1909.9240345722258</c:v>
                </c:pt>
                <c:pt idx="18">
                  <c:v>1940.9457154500958</c:v>
                </c:pt>
                <c:pt idx="19">
                  <c:v>5033.9761826414506</c:v>
                </c:pt>
                <c:pt idx="20">
                  <c:v>2994.0768279876306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A-410A-A209-583BD30629B1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harvest'!$Y$179:$Y$199</c:f>
                <c:numCache>
                  <c:formatCode>0</c:formatCode>
                  <c:ptCount val="21"/>
                  <c:pt idx="0">
                    <c:v>1042.4485993510013</c:v>
                  </c:pt>
                  <c:pt idx="1">
                    <c:v>657.45359551958688</c:v>
                  </c:pt>
                  <c:pt idx="2">
                    <c:v>1336.9276425018595</c:v>
                  </c:pt>
                  <c:pt idx="3">
                    <c:v>1480.8702358035312</c:v>
                  </c:pt>
                  <c:pt idx="4">
                    <c:v>1308.4192320628927</c:v>
                  </c:pt>
                  <c:pt idx="5">
                    <c:v>1690.0975617132931</c:v>
                  </c:pt>
                  <c:pt idx="6">
                    <c:v>1710.152415329761</c:v>
                  </c:pt>
                  <c:pt idx="7">
                    <c:v>1647.994820866659</c:v>
                  </c:pt>
                  <c:pt idx="8">
                    <c:v>1308.0812403411931</c:v>
                  </c:pt>
                  <c:pt idx="9">
                    <c:v>1742.6391163958072</c:v>
                  </c:pt>
                  <c:pt idx="10">
                    <c:v>1926.5401454874559</c:v>
                  </c:pt>
                  <c:pt idx="11">
                    <c:v>1784.8277911611242</c:v>
                  </c:pt>
                  <c:pt idx="12">
                    <c:v>1828.1489242163939</c:v>
                  </c:pt>
                  <c:pt idx="13">
                    <c:v>1892.7984160670264</c:v>
                  </c:pt>
                  <c:pt idx="14">
                    <c:v>938.28925865196538</c:v>
                  </c:pt>
                  <c:pt idx="15">
                    <c:v>2520.1664756096466</c:v>
                  </c:pt>
                  <c:pt idx="16">
                    <c:v>2925.2598279520853</c:v>
                  </c:pt>
                  <c:pt idx="17">
                    <c:v>1164.7498897742673</c:v>
                  </c:pt>
                  <c:pt idx="18">
                    <c:v>1021.2189337539821</c:v>
                  </c:pt>
                  <c:pt idx="19">
                    <c:v>3376.338477147975</c:v>
                  </c:pt>
                  <c:pt idx="20">
                    <c:v>1981.323790338763</c:v>
                  </c:pt>
                </c:numCache>
              </c:numRef>
            </c:plus>
            <c:minus>
              <c:numRef>
                <c:f>'BRF harvest'!$Y$179:$Y$199</c:f>
                <c:numCache>
                  <c:formatCode>0</c:formatCode>
                  <c:ptCount val="21"/>
                  <c:pt idx="0">
                    <c:v>1042.4485993510013</c:v>
                  </c:pt>
                  <c:pt idx="1">
                    <c:v>657.45359551958688</c:v>
                  </c:pt>
                  <c:pt idx="2">
                    <c:v>1336.9276425018595</c:v>
                  </c:pt>
                  <c:pt idx="3">
                    <c:v>1480.8702358035312</c:v>
                  </c:pt>
                  <c:pt idx="4">
                    <c:v>1308.4192320628927</c:v>
                  </c:pt>
                  <c:pt idx="5">
                    <c:v>1690.0975617132931</c:v>
                  </c:pt>
                  <c:pt idx="6">
                    <c:v>1710.152415329761</c:v>
                  </c:pt>
                  <c:pt idx="7">
                    <c:v>1647.994820866659</c:v>
                  </c:pt>
                  <c:pt idx="8">
                    <c:v>1308.0812403411931</c:v>
                  </c:pt>
                  <c:pt idx="9">
                    <c:v>1742.6391163958072</c:v>
                  </c:pt>
                  <c:pt idx="10">
                    <c:v>1926.5401454874559</c:v>
                  </c:pt>
                  <c:pt idx="11">
                    <c:v>1784.8277911611242</c:v>
                  </c:pt>
                  <c:pt idx="12">
                    <c:v>1828.1489242163939</c:v>
                  </c:pt>
                  <c:pt idx="13">
                    <c:v>1892.7984160670264</c:v>
                  </c:pt>
                  <c:pt idx="14">
                    <c:v>938.28925865196538</c:v>
                  </c:pt>
                  <c:pt idx="15">
                    <c:v>2520.1664756096466</c:v>
                  </c:pt>
                  <c:pt idx="16">
                    <c:v>2925.2598279520853</c:v>
                  </c:pt>
                  <c:pt idx="17">
                    <c:v>1164.7498897742673</c:v>
                  </c:pt>
                  <c:pt idx="18">
                    <c:v>1021.2189337539821</c:v>
                  </c:pt>
                  <c:pt idx="19">
                    <c:v>3376.338477147975</c:v>
                  </c:pt>
                  <c:pt idx="20">
                    <c:v>1981.323790338763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harvest'!$V$179:$V$199</c:f>
              <c:numCache>
                <c:formatCode>_(* #,##0_);_(* \(#,##0\);_(* "-"??_);_(@_)</c:formatCode>
                <c:ptCount val="21"/>
                <c:pt idx="0">
                  <c:v>6210.8484296374581</c:v>
                </c:pt>
                <c:pt idx="1">
                  <c:v>3885.9375357170275</c:v>
                </c:pt>
                <c:pt idx="2">
                  <c:v>8257.8405477728738</c:v>
                </c:pt>
                <c:pt idx="3">
                  <c:v>8998.1267014057557</c:v>
                </c:pt>
                <c:pt idx="4">
                  <c:v>7467.0971839415743</c:v>
                </c:pt>
                <c:pt idx="5">
                  <c:v>8752.0048103287118</c:v>
                </c:pt>
                <c:pt idx="6">
                  <c:v>10314.910298495874</c:v>
                </c:pt>
                <c:pt idx="7">
                  <c:v>8700.3739169732762</c:v>
                </c:pt>
                <c:pt idx="8">
                  <c:v>7293.5996667101936</c:v>
                </c:pt>
                <c:pt idx="9">
                  <c:v>9945.281928068971</c:v>
                </c:pt>
                <c:pt idx="10">
                  <c:v>11067.568207848319</c:v>
                </c:pt>
                <c:pt idx="11">
                  <c:v>10351.784157265687</c:v>
                </c:pt>
                <c:pt idx="12">
                  <c:v>9550.0066139790742</c:v>
                </c:pt>
                <c:pt idx="13">
                  <c:v>13511.389229897632</c:v>
                </c:pt>
                <c:pt idx="14">
                  <c:v>10965.405775255005</c:v>
                </c:pt>
                <c:pt idx="15">
                  <c:v>14211.254064056518</c:v>
                </c:pt>
                <c:pt idx="16">
                  <c:v>17414.864695871405</c:v>
                </c:pt>
                <c:pt idx="17">
                  <c:v>14750.918130976226</c:v>
                </c:pt>
                <c:pt idx="18">
                  <c:v>20499.475462710096</c:v>
                </c:pt>
                <c:pt idx="19">
                  <c:v>23211.677413459453</c:v>
                </c:pt>
                <c:pt idx="20">
                  <c:v>22024.818525746632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AA-410A-A209-583BD3062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CSEO</a:t>
            </a:r>
          </a:p>
        </c:rich>
      </c:tx>
      <c:layout>
        <c:manualLayout>
          <c:xMode val="edge"/>
          <c:yMode val="edge"/>
          <c:x val="0.48803725881570192"/>
          <c:y val="1.61861328811412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harvest'!$K$201:$K$221</c:f>
                <c:numCache>
                  <c:formatCode>0</c:formatCode>
                  <c:ptCount val="21"/>
                  <c:pt idx="0">
                    <c:v>180.01619310648491</c:v>
                  </c:pt>
                  <c:pt idx="1">
                    <c:v>154.69133439885218</c:v>
                  </c:pt>
                  <c:pt idx="2">
                    <c:v>232.96450438534129</c:v>
                  </c:pt>
                  <c:pt idx="3">
                    <c:v>162.79690223361999</c:v>
                  </c:pt>
                  <c:pt idx="4">
                    <c:v>209.9382395412994</c:v>
                  </c:pt>
                  <c:pt idx="5">
                    <c:v>270.62918278172498</c:v>
                  </c:pt>
                  <c:pt idx="6">
                    <c:v>394.75325141563189</c:v>
                  </c:pt>
                  <c:pt idx="7">
                    <c:v>519.64351800406916</c:v>
                  </c:pt>
                  <c:pt idx="8">
                    <c:v>70.650485273970332</c:v>
                  </c:pt>
                  <c:pt idx="9">
                    <c:v>87.759902252158938</c:v>
                  </c:pt>
                  <c:pt idx="10">
                    <c:v>115.369804247849</c:v>
                  </c:pt>
                  <c:pt idx="11">
                    <c:v>159.10557132646179</c:v>
                  </c:pt>
                  <c:pt idx="12">
                    <c:v>160.51292472208874</c:v>
                  </c:pt>
                  <c:pt idx="13">
                    <c:v>152.71248697276408</c:v>
                  </c:pt>
                  <c:pt idx="14">
                    <c:v>178.35742905933543</c:v>
                  </c:pt>
                  <c:pt idx="15">
                    <c:v>117.92635523446937</c:v>
                  </c:pt>
                  <c:pt idx="16">
                    <c:v>263.81744926471663</c:v>
                  </c:pt>
                  <c:pt idx="17">
                    <c:v>215.64580994046335</c:v>
                  </c:pt>
                  <c:pt idx="18">
                    <c:v>214.44875636617289</c:v>
                  </c:pt>
                  <c:pt idx="19">
                    <c:v>257.85889823075485</c:v>
                  </c:pt>
                  <c:pt idx="20">
                    <c:v>233.12043636932941</c:v>
                  </c:pt>
                </c:numCache>
              </c:numRef>
            </c:plus>
            <c:minus>
              <c:numRef>
                <c:f>'BRF harvest'!$K$201:$K$221</c:f>
                <c:numCache>
                  <c:formatCode>0</c:formatCode>
                  <c:ptCount val="21"/>
                  <c:pt idx="0">
                    <c:v>180.01619310648491</c:v>
                  </c:pt>
                  <c:pt idx="1">
                    <c:v>154.69133439885218</c:v>
                  </c:pt>
                  <c:pt idx="2">
                    <c:v>232.96450438534129</c:v>
                  </c:pt>
                  <c:pt idx="3">
                    <c:v>162.79690223361999</c:v>
                  </c:pt>
                  <c:pt idx="4">
                    <c:v>209.9382395412994</c:v>
                  </c:pt>
                  <c:pt idx="5">
                    <c:v>270.62918278172498</c:v>
                  </c:pt>
                  <c:pt idx="6">
                    <c:v>394.75325141563189</c:v>
                  </c:pt>
                  <c:pt idx="7">
                    <c:v>519.64351800406916</c:v>
                  </c:pt>
                  <c:pt idx="8">
                    <c:v>70.650485273970332</c:v>
                  </c:pt>
                  <c:pt idx="9">
                    <c:v>87.759902252158938</c:v>
                  </c:pt>
                  <c:pt idx="10">
                    <c:v>115.369804247849</c:v>
                  </c:pt>
                  <c:pt idx="11">
                    <c:v>159.10557132646179</c:v>
                  </c:pt>
                  <c:pt idx="12">
                    <c:v>160.51292472208874</c:v>
                  </c:pt>
                  <c:pt idx="13">
                    <c:v>152.71248697276408</c:v>
                  </c:pt>
                  <c:pt idx="14">
                    <c:v>178.35742905933543</c:v>
                  </c:pt>
                  <c:pt idx="15">
                    <c:v>117.92635523446937</c:v>
                  </c:pt>
                  <c:pt idx="16">
                    <c:v>263.81744926471663</c:v>
                  </c:pt>
                  <c:pt idx="17">
                    <c:v>215.64580994046335</c:v>
                  </c:pt>
                  <c:pt idx="18">
                    <c:v>214.44875636617289</c:v>
                  </c:pt>
                  <c:pt idx="19">
                    <c:v>257.85889823075485</c:v>
                  </c:pt>
                  <c:pt idx="20">
                    <c:v>233.12043636932941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harvest'!$H$201:$H$221</c:f>
              <c:numCache>
                <c:formatCode>0</c:formatCode>
                <c:ptCount val="21"/>
                <c:pt idx="0">
                  <c:v>4307.3105064480005</c:v>
                </c:pt>
                <c:pt idx="1">
                  <c:v>3701.3537416520003</c:v>
                </c:pt>
                <c:pt idx="2">
                  <c:v>5574.2232965390003</c:v>
                </c:pt>
                <c:pt idx="3">
                  <c:v>3895.2985023589999</c:v>
                </c:pt>
                <c:pt idx="4">
                  <c:v>5023.2657922420003</c:v>
                </c:pt>
                <c:pt idx="5">
                  <c:v>6475.4392492770003</c:v>
                </c:pt>
                <c:pt idx="6">
                  <c:v>9445.3993162229999</c:v>
                </c:pt>
                <c:pt idx="7">
                  <c:v>12433.692470002001</c:v>
                </c:pt>
                <c:pt idx="8">
                  <c:v>19937.61</c:v>
                </c:pt>
                <c:pt idx="9">
                  <c:v>23763.087258845</c:v>
                </c:pt>
                <c:pt idx="10">
                  <c:v>37118.709684875001</c:v>
                </c:pt>
                <c:pt idx="11">
                  <c:v>21497.313479880002</c:v>
                </c:pt>
                <c:pt idx="12">
                  <c:v>29653.243748955003</c:v>
                </c:pt>
                <c:pt idx="13">
                  <c:v>45586.335451904</c:v>
                </c:pt>
                <c:pt idx="14">
                  <c:v>42144.908542379999</c:v>
                </c:pt>
                <c:pt idx="15">
                  <c:v>47528.045418661</c:v>
                </c:pt>
                <c:pt idx="16">
                  <c:v>57688.236447435003</c:v>
                </c:pt>
                <c:pt idx="17">
                  <c:v>61361.828038818996</c:v>
                </c:pt>
                <c:pt idx="18">
                  <c:v>40112.691367248</c:v>
                </c:pt>
                <c:pt idx="19">
                  <c:v>43059.579655365</c:v>
                </c:pt>
                <c:pt idx="20">
                  <c:v>41893.065415131001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6-42EA-BC05-F6D23217A00B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harvest'!$T$201:$T$221</c:f>
                <c:numCache>
                  <c:formatCode>0</c:formatCode>
                  <c:ptCount val="21"/>
                  <c:pt idx="0">
                    <c:v>531.00648820105766</c:v>
                  </c:pt>
                  <c:pt idx="1">
                    <c:v>546.31417043619388</c:v>
                  </c:pt>
                  <c:pt idx="2">
                    <c:v>955.59623730822409</c:v>
                  </c:pt>
                  <c:pt idx="3">
                    <c:v>855.13248575021919</c:v>
                  </c:pt>
                  <c:pt idx="4">
                    <c:v>793.95845192906393</c:v>
                  </c:pt>
                  <c:pt idx="5">
                    <c:v>865.84786331481462</c:v>
                  </c:pt>
                  <c:pt idx="6">
                    <c:v>1235.7268222112166</c:v>
                  </c:pt>
                  <c:pt idx="7">
                    <c:v>1548.0035398079947</c:v>
                  </c:pt>
                  <c:pt idx="8">
                    <c:v>1806.7792402529124</c:v>
                  </c:pt>
                  <c:pt idx="9">
                    <c:v>2180.1011011643795</c:v>
                  </c:pt>
                  <c:pt idx="10">
                    <c:v>3046.6037098836764</c:v>
                  </c:pt>
                  <c:pt idx="11">
                    <c:v>1850.8548666539123</c:v>
                  </c:pt>
                  <c:pt idx="12">
                    <c:v>2558.484464171841</c:v>
                  </c:pt>
                  <c:pt idx="13">
                    <c:v>2837.2926423232161</c:v>
                  </c:pt>
                  <c:pt idx="14">
                    <c:v>1188.8826648008783</c:v>
                  </c:pt>
                  <c:pt idx="15">
                    <c:v>2331.0635258366824</c:v>
                  </c:pt>
                  <c:pt idx="16">
                    <c:v>3570.2071724001139</c:v>
                  </c:pt>
                  <c:pt idx="17">
                    <c:v>2027.9116821877458</c:v>
                  </c:pt>
                  <c:pt idx="18">
                    <c:v>1579.9158266803217</c:v>
                  </c:pt>
                  <c:pt idx="19">
                    <c:v>3629.7595939655644</c:v>
                  </c:pt>
                  <c:pt idx="20">
                    <c:v>1361.1821193874207</c:v>
                  </c:pt>
                </c:numCache>
              </c:numRef>
            </c:plus>
            <c:minus>
              <c:numRef>
                <c:f>'BRF harvest'!$T$201:$T$221</c:f>
                <c:numCache>
                  <c:formatCode>0</c:formatCode>
                  <c:ptCount val="21"/>
                  <c:pt idx="0">
                    <c:v>531.00648820105766</c:v>
                  </c:pt>
                  <c:pt idx="1">
                    <c:v>546.31417043619388</c:v>
                  </c:pt>
                  <c:pt idx="2">
                    <c:v>955.59623730822409</c:v>
                  </c:pt>
                  <c:pt idx="3">
                    <c:v>855.13248575021919</c:v>
                  </c:pt>
                  <c:pt idx="4">
                    <c:v>793.95845192906393</c:v>
                  </c:pt>
                  <c:pt idx="5">
                    <c:v>865.84786331481462</c:v>
                  </c:pt>
                  <c:pt idx="6">
                    <c:v>1235.7268222112166</c:v>
                  </c:pt>
                  <c:pt idx="7">
                    <c:v>1548.0035398079947</c:v>
                  </c:pt>
                  <c:pt idx="8">
                    <c:v>1806.7792402529124</c:v>
                  </c:pt>
                  <c:pt idx="9">
                    <c:v>2180.1011011643795</c:v>
                  </c:pt>
                  <c:pt idx="10">
                    <c:v>3046.6037098836764</c:v>
                  </c:pt>
                  <c:pt idx="11">
                    <c:v>1850.8548666539123</c:v>
                  </c:pt>
                  <c:pt idx="12">
                    <c:v>2558.484464171841</c:v>
                  </c:pt>
                  <c:pt idx="13">
                    <c:v>2837.2926423232161</c:v>
                  </c:pt>
                  <c:pt idx="14">
                    <c:v>1188.8826648008783</c:v>
                  </c:pt>
                  <c:pt idx="15">
                    <c:v>2331.0635258366824</c:v>
                  </c:pt>
                  <c:pt idx="16">
                    <c:v>3570.2071724001139</c:v>
                  </c:pt>
                  <c:pt idx="17">
                    <c:v>2027.9116821877458</c:v>
                  </c:pt>
                  <c:pt idx="18">
                    <c:v>1579.9158266803217</c:v>
                  </c:pt>
                  <c:pt idx="19">
                    <c:v>3629.7595939655644</c:v>
                  </c:pt>
                  <c:pt idx="20">
                    <c:v>1361.1821193874207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harvest'!$Q$201:$Q$221</c:f>
              <c:numCache>
                <c:formatCode>_(* #,##0_);_(* \(#,##0\);_(* "-"??_);_(@_)</c:formatCode>
                <c:ptCount val="21"/>
                <c:pt idx="0">
                  <c:v>801.97560434533898</c:v>
                </c:pt>
                <c:pt idx="1">
                  <c:v>825.0946960785484</c:v>
                </c:pt>
                <c:pt idx="2">
                  <c:v>1443.2307080120315</c:v>
                </c:pt>
                <c:pt idx="3">
                  <c:v>1291.5009652296328</c:v>
                </c:pt>
                <c:pt idx="4">
                  <c:v>1199.1102245624738</c:v>
                </c:pt>
                <c:pt idx="5">
                  <c:v>1307.6843294428807</c:v>
                </c:pt>
                <c:pt idx="6">
                  <c:v>1866.3100867297687</c:v>
                </c:pt>
                <c:pt idx="7">
                  <c:v>2337.9395580872447</c:v>
                </c:pt>
                <c:pt idx="8">
                  <c:v>2745.1220220593482</c:v>
                </c:pt>
                <c:pt idx="9">
                  <c:v>3306.1093954988428</c:v>
                </c:pt>
                <c:pt idx="10">
                  <c:v>4633.9388452869034</c:v>
                </c:pt>
                <c:pt idx="11">
                  <c:v>2810.3532954239713</c:v>
                </c:pt>
                <c:pt idx="12">
                  <c:v>3901.0268763911654</c:v>
                </c:pt>
                <c:pt idx="13">
                  <c:v>5183.4449949519339</c:v>
                </c:pt>
                <c:pt idx="14">
                  <c:v>3614.3003611751105</c:v>
                </c:pt>
                <c:pt idx="15">
                  <c:v>5801.0706973464085</c:v>
                </c:pt>
                <c:pt idx="16">
                  <c:v>7443.7972662008888</c:v>
                </c:pt>
                <c:pt idx="17">
                  <c:v>4730.7066242056717</c:v>
                </c:pt>
                <c:pt idx="18">
                  <c:v>4320.7024577394777</c:v>
                </c:pt>
                <c:pt idx="19">
                  <c:v>7333.1831447602945</c:v>
                </c:pt>
                <c:pt idx="20">
                  <c:v>3746.6034810478227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46-42EA-BC05-F6D23217A00B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harvest'!$Y$201:$Y$221</c:f>
                <c:numCache>
                  <c:formatCode>0</c:formatCode>
                  <c:ptCount val="21"/>
                  <c:pt idx="0">
                    <c:v>560.69039611194637</c:v>
                  </c:pt>
                  <c:pt idx="1">
                    <c:v>567.79272781313796</c:v>
                  </c:pt>
                  <c:pt idx="2">
                    <c:v>983.58356485920581</c:v>
                  </c:pt>
                  <c:pt idx="3">
                    <c:v>870.49089573769334</c:v>
                  </c:pt>
                  <c:pt idx="4">
                    <c:v>821.24544918757124</c:v>
                  </c:pt>
                  <c:pt idx="5">
                    <c:v>907.15636853848628</c:v>
                  </c:pt>
                  <c:pt idx="6">
                    <c:v>1297.2474353936664</c:v>
                  </c:pt>
                  <c:pt idx="7">
                    <c:v>1632.8944684399316</c:v>
                  </c:pt>
                  <c:pt idx="8">
                    <c:v>1808.1600355273697</c:v>
                  </c:pt>
                  <c:pt idx="9">
                    <c:v>2181.8667722254372</c:v>
                  </c:pt>
                  <c:pt idx="10">
                    <c:v>3048.7873584114009</c:v>
                  </c:pt>
                  <c:pt idx="11">
                    <c:v>1857.6808983901385</c:v>
                  </c:pt>
                  <c:pt idx="12">
                    <c:v>2563.514609361825</c:v>
                  </c:pt>
                  <c:pt idx="13">
                    <c:v>2841.3994161079963</c:v>
                  </c:pt>
                  <c:pt idx="14">
                    <c:v>1202.186908581479</c:v>
                  </c:pt>
                  <c:pt idx="15">
                    <c:v>2334.0445125886167</c:v>
                  </c:pt>
                  <c:pt idx="16">
                    <c:v>3579.9411867227313</c:v>
                  </c:pt>
                  <c:pt idx="17">
                    <c:v>2039.3452150380065</c:v>
                  </c:pt>
                  <c:pt idx="18">
                    <c:v>1594.4034271482117</c:v>
                  </c:pt>
                  <c:pt idx="19">
                    <c:v>3638.9072427559677</c:v>
                  </c:pt>
                  <c:pt idx="20">
                    <c:v>1381.0003258482805</c:v>
                  </c:pt>
                </c:numCache>
              </c:numRef>
            </c:plus>
            <c:minus>
              <c:numRef>
                <c:f>'BRF harvest'!$Y$201:$Y$221</c:f>
                <c:numCache>
                  <c:formatCode>0</c:formatCode>
                  <c:ptCount val="21"/>
                  <c:pt idx="0">
                    <c:v>560.69039611194637</c:v>
                  </c:pt>
                  <c:pt idx="1">
                    <c:v>567.79272781313796</c:v>
                  </c:pt>
                  <c:pt idx="2">
                    <c:v>983.58356485920581</c:v>
                  </c:pt>
                  <c:pt idx="3">
                    <c:v>870.49089573769334</c:v>
                  </c:pt>
                  <c:pt idx="4">
                    <c:v>821.24544918757124</c:v>
                  </c:pt>
                  <c:pt idx="5">
                    <c:v>907.15636853848628</c:v>
                  </c:pt>
                  <c:pt idx="6">
                    <c:v>1297.2474353936664</c:v>
                  </c:pt>
                  <c:pt idx="7">
                    <c:v>1632.8944684399316</c:v>
                  </c:pt>
                  <c:pt idx="8">
                    <c:v>1808.1600355273697</c:v>
                  </c:pt>
                  <c:pt idx="9">
                    <c:v>2181.8667722254372</c:v>
                  </c:pt>
                  <c:pt idx="10">
                    <c:v>3048.7873584114009</c:v>
                  </c:pt>
                  <c:pt idx="11">
                    <c:v>1857.6808983901385</c:v>
                  </c:pt>
                  <c:pt idx="12">
                    <c:v>2563.514609361825</c:v>
                  </c:pt>
                  <c:pt idx="13">
                    <c:v>2841.3994161079963</c:v>
                  </c:pt>
                  <c:pt idx="14">
                    <c:v>1202.186908581479</c:v>
                  </c:pt>
                  <c:pt idx="15">
                    <c:v>2334.0445125886167</c:v>
                  </c:pt>
                  <c:pt idx="16">
                    <c:v>3579.9411867227313</c:v>
                  </c:pt>
                  <c:pt idx="17">
                    <c:v>2039.3452150380065</c:v>
                  </c:pt>
                  <c:pt idx="18">
                    <c:v>1594.4034271482117</c:v>
                  </c:pt>
                  <c:pt idx="19">
                    <c:v>3638.9072427559677</c:v>
                  </c:pt>
                  <c:pt idx="20">
                    <c:v>1381.0003258482805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harvest'!$V$201:$V$221</c:f>
              <c:numCache>
                <c:formatCode>_(* #,##0_);_(* \(#,##0\);_(* "-"??_);_(@_)</c:formatCode>
                <c:ptCount val="21"/>
                <c:pt idx="0">
                  <c:v>5109.2861107933395</c:v>
                </c:pt>
                <c:pt idx="1">
                  <c:v>4526.4484377305489</c:v>
                </c:pt>
                <c:pt idx="2">
                  <c:v>7017.4540045510321</c:v>
                </c:pt>
                <c:pt idx="3">
                  <c:v>5186.799467588633</c:v>
                </c:pt>
                <c:pt idx="4">
                  <c:v>6222.3760168044737</c:v>
                </c:pt>
                <c:pt idx="5">
                  <c:v>7783.1235787198812</c:v>
                </c:pt>
                <c:pt idx="6">
                  <c:v>11311.709402952769</c:v>
                </c:pt>
                <c:pt idx="7">
                  <c:v>14771.632028089245</c:v>
                </c:pt>
                <c:pt idx="8">
                  <c:v>22682.73202205935</c:v>
                </c:pt>
                <c:pt idx="9">
                  <c:v>27069.196654343843</c:v>
                </c:pt>
                <c:pt idx="10">
                  <c:v>41752.648530161903</c:v>
                </c:pt>
                <c:pt idx="11">
                  <c:v>24307.666775303973</c:v>
                </c:pt>
                <c:pt idx="12">
                  <c:v>33554.270625346166</c:v>
                </c:pt>
                <c:pt idx="13">
                  <c:v>50769.780446855933</c:v>
                </c:pt>
                <c:pt idx="14">
                  <c:v>45759.208903555111</c:v>
                </c:pt>
                <c:pt idx="15">
                  <c:v>53329.116116007412</c:v>
                </c:pt>
                <c:pt idx="16">
                  <c:v>65132.033713635894</c:v>
                </c:pt>
                <c:pt idx="17">
                  <c:v>66092.534663024664</c:v>
                </c:pt>
                <c:pt idx="18">
                  <c:v>44433.393824987477</c:v>
                </c:pt>
                <c:pt idx="19">
                  <c:v>50392.762800125296</c:v>
                </c:pt>
                <c:pt idx="20">
                  <c:v>45639.668896178824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46-42EA-BC05-F6D23217A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EWYKT</a:t>
            </a:r>
          </a:p>
        </c:rich>
      </c:tx>
      <c:layout>
        <c:manualLayout>
          <c:xMode val="edge"/>
          <c:yMode val="edge"/>
          <c:x val="0.48803725881570192"/>
          <c:y val="1.61861328811412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harvest'!$K$223:$K$243</c:f>
                <c:numCache>
                  <c:formatCode>0</c:formatCode>
                  <c:ptCount val="21"/>
                  <c:pt idx="0">
                    <c:v>19.842228352511459</c:v>
                  </c:pt>
                  <c:pt idx="1">
                    <c:v>15.527466250105533</c:v>
                  </c:pt>
                  <c:pt idx="2">
                    <c:v>30.004628567388572</c:v>
                  </c:pt>
                  <c:pt idx="3">
                    <c:v>25.292454166076833</c:v>
                  </c:pt>
                  <c:pt idx="4">
                    <c:v>22.453794888178201</c:v>
                  </c:pt>
                  <c:pt idx="5">
                    <c:v>33.609725850319833</c:v>
                  </c:pt>
                  <c:pt idx="6">
                    <c:v>31.878143690801668</c:v>
                  </c:pt>
                  <c:pt idx="7">
                    <c:v>39.514137148349</c:v>
                  </c:pt>
                  <c:pt idx="8">
                    <c:v>2.770257074575269</c:v>
                  </c:pt>
                  <c:pt idx="9">
                    <c:v>0</c:v>
                  </c:pt>
                  <c:pt idx="10">
                    <c:v>3.2679971040976232</c:v>
                  </c:pt>
                  <c:pt idx="11">
                    <c:v>5.9606311694123706</c:v>
                  </c:pt>
                  <c:pt idx="12">
                    <c:v>21.344004401596784</c:v>
                  </c:pt>
                  <c:pt idx="13">
                    <c:v>15.24896766860082</c:v>
                  </c:pt>
                  <c:pt idx="14">
                    <c:v>20.922955423704646</c:v>
                  </c:pt>
                  <c:pt idx="15">
                    <c:v>10.485487199292187</c:v>
                  </c:pt>
                  <c:pt idx="16">
                    <c:v>6.2442548150057551</c:v>
                  </c:pt>
                  <c:pt idx="17">
                    <c:v>11.575900257958272</c:v>
                  </c:pt>
                  <c:pt idx="18">
                    <c:v>6.7352778779021936</c:v>
                  </c:pt>
                  <c:pt idx="19">
                    <c:v>42.133235457348846</c:v>
                  </c:pt>
                  <c:pt idx="20">
                    <c:v>45.376867500194386</c:v>
                  </c:pt>
                </c:numCache>
              </c:numRef>
            </c:plus>
            <c:minus>
              <c:numRef>
                <c:f>'BRF harvest'!$K$223:$K$243</c:f>
                <c:numCache>
                  <c:formatCode>0</c:formatCode>
                  <c:ptCount val="21"/>
                  <c:pt idx="0">
                    <c:v>19.842228352511459</c:v>
                  </c:pt>
                  <c:pt idx="1">
                    <c:v>15.527466250105533</c:v>
                  </c:pt>
                  <c:pt idx="2">
                    <c:v>30.004628567388572</c:v>
                  </c:pt>
                  <c:pt idx="3">
                    <c:v>25.292454166076833</c:v>
                  </c:pt>
                  <c:pt idx="4">
                    <c:v>22.453794888178201</c:v>
                  </c:pt>
                  <c:pt idx="5">
                    <c:v>33.609725850319833</c:v>
                  </c:pt>
                  <c:pt idx="6">
                    <c:v>31.878143690801668</c:v>
                  </c:pt>
                  <c:pt idx="7">
                    <c:v>39.514137148349</c:v>
                  </c:pt>
                  <c:pt idx="8">
                    <c:v>2.770257074575269</c:v>
                  </c:pt>
                  <c:pt idx="9">
                    <c:v>0</c:v>
                  </c:pt>
                  <c:pt idx="10">
                    <c:v>3.2679971040976232</c:v>
                  </c:pt>
                  <c:pt idx="11">
                    <c:v>5.9606311694123706</c:v>
                  </c:pt>
                  <c:pt idx="12">
                    <c:v>21.344004401596784</c:v>
                  </c:pt>
                  <c:pt idx="13">
                    <c:v>15.24896766860082</c:v>
                  </c:pt>
                  <c:pt idx="14">
                    <c:v>20.922955423704646</c:v>
                  </c:pt>
                  <c:pt idx="15">
                    <c:v>10.485487199292187</c:v>
                  </c:pt>
                  <c:pt idx="16">
                    <c:v>6.2442548150057551</c:v>
                  </c:pt>
                  <c:pt idx="17">
                    <c:v>11.575900257958272</c:v>
                  </c:pt>
                  <c:pt idx="18">
                    <c:v>6.7352778779021936</c:v>
                  </c:pt>
                  <c:pt idx="19">
                    <c:v>42.133235457348846</c:v>
                  </c:pt>
                  <c:pt idx="20">
                    <c:v>45.376867500194386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harvest'!$H$223:$H$243</c:f>
              <c:numCache>
                <c:formatCode>0</c:formatCode>
                <c:ptCount val="21"/>
                <c:pt idx="0">
                  <c:v>690.47083485299993</c:v>
                </c:pt>
                <c:pt idx="1">
                  <c:v>540.32553170899996</c:v>
                </c:pt>
                <c:pt idx="2">
                  <c:v>1044.1025356789999</c:v>
                </c:pt>
                <c:pt idx="3">
                  <c:v>880.12805987699994</c:v>
                </c:pt>
                <c:pt idx="4">
                  <c:v>781.34825517699994</c:v>
                </c:pt>
                <c:pt idx="5">
                  <c:v>1169.552887648</c:v>
                </c:pt>
                <c:pt idx="6">
                  <c:v>1109.2972067809999</c:v>
                </c:pt>
                <c:pt idx="7">
                  <c:v>1375.0148814239999</c:v>
                </c:pt>
                <c:pt idx="8">
                  <c:v>2087.58660349</c:v>
                </c:pt>
                <c:pt idx="9">
                  <c:v>1956</c:v>
                </c:pt>
                <c:pt idx="10">
                  <c:v>2454.3326535280003</c:v>
                </c:pt>
                <c:pt idx="11">
                  <c:v>2187.728365722</c:v>
                </c:pt>
                <c:pt idx="12">
                  <c:v>1889.382352032</c:v>
                </c:pt>
                <c:pt idx="13">
                  <c:v>2329.7703125000003</c:v>
                </c:pt>
                <c:pt idx="14">
                  <c:v>2663.1144591929997</c:v>
                </c:pt>
                <c:pt idx="15">
                  <c:v>3416.8393150320003</c:v>
                </c:pt>
                <c:pt idx="16">
                  <c:v>4015.4932744799999</c:v>
                </c:pt>
                <c:pt idx="17">
                  <c:v>4700.5145911449999</c:v>
                </c:pt>
                <c:pt idx="18">
                  <c:v>6233.563637532</c:v>
                </c:pt>
                <c:pt idx="19">
                  <c:v>5353.6794426050001</c:v>
                </c:pt>
                <c:pt idx="20">
                  <c:v>7519.9182425179997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4-4F63-AFB2-46CF77AC66CE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harvest'!$T$223:$T$243</c:f>
                <c:numCache>
                  <c:formatCode>0</c:formatCode>
                  <c:ptCount val="21"/>
                  <c:pt idx="0">
                    <c:v>283.40131210922664</c:v>
                  </c:pt>
                  <c:pt idx="1">
                    <c:v>143.98089649687148</c:v>
                  </c:pt>
                  <c:pt idx="2">
                    <c:v>260.38174193023968</c:v>
                  </c:pt>
                  <c:pt idx="3">
                    <c:v>226.50388393097575</c:v>
                  </c:pt>
                  <c:pt idx="4">
                    <c:v>193.9290204701451</c:v>
                  </c:pt>
                  <c:pt idx="5">
                    <c:v>353.32868567180975</c:v>
                  </c:pt>
                  <c:pt idx="6">
                    <c:v>325.96580036471198</c:v>
                  </c:pt>
                  <c:pt idx="7">
                    <c:v>363.96980773568106</c:v>
                  </c:pt>
                  <c:pt idx="8">
                    <c:v>571.05093081729069</c:v>
                  </c:pt>
                  <c:pt idx="9">
                    <c:v>537.56600342883348</c:v>
                  </c:pt>
                  <c:pt idx="10">
                    <c:v>562.33951898152065</c:v>
                  </c:pt>
                  <c:pt idx="11">
                    <c:v>581.52055414283473</c:v>
                  </c:pt>
                  <c:pt idx="12">
                    <c:v>539.57841199577194</c:v>
                  </c:pt>
                  <c:pt idx="13">
                    <c:v>1031.6201392707285</c:v>
                  </c:pt>
                  <c:pt idx="14">
                    <c:v>343.05315282784937</c:v>
                  </c:pt>
                  <c:pt idx="15">
                    <c:v>507.46130964408451</c:v>
                  </c:pt>
                  <c:pt idx="16">
                    <c:v>833.53139259188697</c:v>
                  </c:pt>
                  <c:pt idx="17">
                    <c:v>2033.5178039098355</c:v>
                  </c:pt>
                  <c:pt idx="18">
                    <c:v>1213.5392360329301</c:v>
                  </c:pt>
                  <c:pt idx="19">
                    <c:v>776.83552378217507</c:v>
                  </c:pt>
                  <c:pt idx="20">
                    <c:v>1062.7598576857138</c:v>
                  </c:pt>
                </c:numCache>
              </c:numRef>
            </c:plus>
            <c:minus>
              <c:numRef>
                <c:f>'BRF harvest'!$T$223:$T$243</c:f>
                <c:numCache>
                  <c:formatCode>0</c:formatCode>
                  <c:ptCount val="21"/>
                  <c:pt idx="0">
                    <c:v>283.40131210922664</c:v>
                  </c:pt>
                  <c:pt idx="1">
                    <c:v>143.98089649687148</c:v>
                  </c:pt>
                  <c:pt idx="2">
                    <c:v>260.38174193023968</c:v>
                  </c:pt>
                  <c:pt idx="3">
                    <c:v>226.50388393097575</c:v>
                  </c:pt>
                  <c:pt idx="4">
                    <c:v>193.9290204701451</c:v>
                  </c:pt>
                  <c:pt idx="5">
                    <c:v>353.32868567180975</c:v>
                  </c:pt>
                  <c:pt idx="6">
                    <c:v>325.96580036471198</c:v>
                  </c:pt>
                  <c:pt idx="7">
                    <c:v>363.96980773568106</c:v>
                  </c:pt>
                  <c:pt idx="8">
                    <c:v>571.05093081729069</c:v>
                  </c:pt>
                  <c:pt idx="9">
                    <c:v>537.56600342883348</c:v>
                  </c:pt>
                  <c:pt idx="10">
                    <c:v>562.33951898152065</c:v>
                  </c:pt>
                  <c:pt idx="11">
                    <c:v>581.52055414283473</c:v>
                  </c:pt>
                  <c:pt idx="12">
                    <c:v>539.57841199577194</c:v>
                  </c:pt>
                  <c:pt idx="13">
                    <c:v>1031.6201392707285</c:v>
                  </c:pt>
                  <c:pt idx="14">
                    <c:v>343.05315282784937</c:v>
                  </c:pt>
                  <c:pt idx="15">
                    <c:v>507.46130964408451</c:v>
                  </c:pt>
                  <c:pt idx="16">
                    <c:v>833.53139259188697</c:v>
                  </c:pt>
                  <c:pt idx="17">
                    <c:v>2033.5178039098355</c:v>
                  </c:pt>
                  <c:pt idx="18">
                    <c:v>1213.5392360329301</c:v>
                  </c:pt>
                  <c:pt idx="19">
                    <c:v>776.83552378217507</c:v>
                  </c:pt>
                  <c:pt idx="20">
                    <c:v>1062.7598576857138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harvest'!$Q$223:$Q$243</c:f>
              <c:numCache>
                <c:formatCode>_(* #,##0_);_(* \(#,##0\);_(* "-"??_);_(@_)</c:formatCode>
                <c:ptCount val="21"/>
                <c:pt idx="0">
                  <c:v>295.36170376833837</c:v>
                </c:pt>
                <c:pt idx="1">
                  <c:v>150.05732536276503</c:v>
                </c:pt>
                <c:pt idx="2">
                  <c:v>271.37063817489474</c:v>
                </c:pt>
                <c:pt idx="3">
                  <c:v>236.06303220718536</c:v>
                </c:pt>
                <c:pt idx="4">
                  <c:v>202.11341108438779</c:v>
                </c:pt>
                <c:pt idx="5">
                  <c:v>368.24022377861053</c:v>
                </c:pt>
                <c:pt idx="6">
                  <c:v>339.72254203546038</c:v>
                </c:pt>
                <c:pt idx="7">
                  <c:v>379.33043334539087</c:v>
                </c:pt>
                <c:pt idx="8">
                  <c:v>601.31198692283215</c:v>
                </c:pt>
                <c:pt idx="9">
                  <c:v>566.29177950935309</c:v>
                </c:pt>
                <c:pt idx="10">
                  <c:v>588.88360878846356</c:v>
                </c:pt>
                <c:pt idx="11">
                  <c:v>612.6211047032599</c:v>
                </c:pt>
                <c:pt idx="12">
                  <c:v>568.18998191297976</c:v>
                </c:pt>
                <c:pt idx="13">
                  <c:v>1186.6216069144452</c:v>
                </c:pt>
                <c:pt idx="14">
                  <c:v>424.15139014594268</c:v>
                </c:pt>
                <c:pt idx="15">
                  <c:v>513.66766016698386</c:v>
                </c:pt>
                <c:pt idx="16">
                  <c:v>888.71085848877408</c:v>
                </c:pt>
                <c:pt idx="17">
                  <c:v>2353.9757505132493</c:v>
                </c:pt>
                <c:pt idx="18">
                  <c:v>1791.6873162222769</c:v>
                </c:pt>
                <c:pt idx="19">
                  <c:v>1137.1899984202396</c:v>
                </c:pt>
                <c:pt idx="20">
                  <c:v>1500.8444792645603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4-4F63-AFB2-46CF77AC66CE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harvest'!$Y$223:$Y$243</c:f>
                <c:numCache>
                  <c:formatCode>0</c:formatCode>
                  <c:ptCount val="21"/>
                  <c:pt idx="0">
                    <c:v>284.09508572170779</c:v>
                  </c:pt>
                  <c:pt idx="1">
                    <c:v>144.81574763882199</c:v>
                  </c:pt>
                  <c:pt idx="2">
                    <c:v>262.10480588133606</c:v>
                  </c:pt>
                  <c:pt idx="3">
                    <c:v>227.91164444485943</c:v>
                  </c:pt>
                  <c:pt idx="4">
                    <c:v>195.22458319942785</c:v>
                  </c:pt>
                  <c:pt idx="5">
                    <c:v>354.92361683931688</c:v>
                  </c:pt>
                  <c:pt idx="6">
                    <c:v>327.52086811771045</c:v>
                  </c:pt>
                  <c:pt idx="7">
                    <c:v>366.10843745771166</c:v>
                  </c:pt>
                  <c:pt idx="8">
                    <c:v>571.0576502521908</c:v>
                  </c:pt>
                  <c:pt idx="9">
                    <c:v>537.56600342883348</c:v>
                  </c:pt>
                  <c:pt idx="10">
                    <c:v>562.34901477057849</c:v>
                  </c:pt>
                  <c:pt idx="11">
                    <c:v>581.55110180836857</c:v>
                  </c:pt>
                  <c:pt idx="12">
                    <c:v>540.00039742186709</c:v>
                  </c:pt>
                  <c:pt idx="13">
                    <c:v>1031.7328349742074</c:v>
                  </c:pt>
                  <c:pt idx="14">
                    <c:v>343.69061047516288</c:v>
                  </c:pt>
                  <c:pt idx="15">
                    <c:v>507.56962697495595</c:v>
                  </c:pt>
                  <c:pt idx="16">
                    <c:v>833.5547811358083</c:v>
                  </c:pt>
                  <c:pt idx="17">
                    <c:v>2033.5507518341071</c:v>
                  </c:pt>
                  <c:pt idx="18">
                    <c:v>1213.5579266600671</c:v>
                  </c:pt>
                  <c:pt idx="19">
                    <c:v>777.97727507944001</c:v>
                  </c:pt>
                  <c:pt idx="20">
                    <c:v>1063.7281491115521</c:v>
                  </c:pt>
                </c:numCache>
              </c:numRef>
            </c:plus>
            <c:minus>
              <c:numRef>
                <c:f>'BRF harvest'!$Y$223:$Y$243</c:f>
                <c:numCache>
                  <c:formatCode>0</c:formatCode>
                  <c:ptCount val="21"/>
                  <c:pt idx="0">
                    <c:v>284.09508572170779</c:v>
                  </c:pt>
                  <c:pt idx="1">
                    <c:v>144.81574763882199</c:v>
                  </c:pt>
                  <c:pt idx="2">
                    <c:v>262.10480588133606</c:v>
                  </c:pt>
                  <c:pt idx="3">
                    <c:v>227.91164444485943</c:v>
                  </c:pt>
                  <c:pt idx="4">
                    <c:v>195.22458319942785</c:v>
                  </c:pt>
                  <c:pt idx="5">
                    <c:v>354.92361683931688</c:v>
                  </c:pt>
                  <c:pt idx="6">
                    <c:v>327.52086811771045</c:v>
                  </c:pt>
                  <c:pt idx="7">
                    <c:v>366.10843745771166</c:v>
                  </c:pt>
                  <c:pt idx="8">
                    <c:v>571.0576502521908</c:v>
                  </c:pt>
                  <c:pt idx="9">
                    <c:v>537.56600342883348</c:v>
                  </c:pt>
                  <c:pt idx="10">
                    <c:v>562.34901477057849</c:v>
                  </c:pt>
                  <c:pt idx="11">
                    <c:v>581.55110180836857</c:v>
                  </c:pt>
                  <c:pt idx="12">
                    <c:v>540.00039742186709</c:v>
                  </c:pt>
                  <c:pt idx="13">
                    <c:v>1031.7328349742074</c:v>
                  </c:pt>
                  <c:pt idx="14">
                    <c:v>343.69061047516288</c:v>
                  </c:pt>
                  <c:pt idx="15">
                    <c:v>507.56962697495595</c:v>
                  </c:pt>
                  <c:pt idx="16">
                    <c:v>833.5547811358083</c:v>
                  </c:pt>
                  <c:pt idx="17">
                    <c:v>2033.5507518341071</c:v>
                  </c:pt>
                  <c:pt idx="18">
                    <c:v>1213.5579266600671</c:v>
                  </c:pt>
                  <c:pt idx="19">
                    <c:v>777.97727507944001</c:v>
                  </c:pt>
                  <c:pt idx="20">
                    <c:v>1063.7281491115521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harvest'!$V$223:$V$243</c:f>
              <c:numCache>
                <c:formatCode>_(* #,##0_);_(* \(#,##0\);_(* "-"??_);_(@_)</c:formatCode>
                <c:ptCount val="21"/>
                <c:pt idx="0">
                  <c:v>985.83253862133824</c:v>
                </c:pt>
                <c:pt idx="1">
                  <c:v>690.38285707176499</c:v>
                </c:pt>
                <c:pt idx="2">
                  <c:v>1315.4731738538947</c:v>
                </c:pt>
                <c:pt idx="3">
                  <c:v>1116.1910920841854</c:v>
                </c:pt>
                <c:pt idx="4">
                  <c:v>983.46166626138779</c:v>
                </c:pt>
                <c:pt idx="5">
                  <c:v>1537.7931114266105</c:v>
                </c:pt>
                <c:pt idx="6">
                  <c:v>1449.0197488164604</c:v>
                </c:pt>
                <c:pt idx="7">
                  <c:v>1754.3453147693908</c:v>
                </c:pt>
                <c:pt idx="8">
                  <c:v>2688.8985904128322</c:v>
                </c:pt>
                <c:pt idx="9">
                  <c:v>2522.2917795093531</c:v>
                </c:pt>
                <c:pt idx="10">
                  <c:v>3043.2162623164641</c:v>
                </c:pt>
                <c:pt idx="11">
                  <c:v>2800.3494704252598</c:v>
                </c:pt>
                <c:pt idx="12">
                  <c:v>2457.5723339449796</c:v>
                </c:pt>
                <c:pt idx="13">
                  <c:v>3516.3919194144455</c:v>
                </c:pt>
                <c:pt idx="14">
                  <c:v>3087.2658493389422</c:v>
                </c:pt>
                <c:pt idx="15">
                  <c:v>3930.506975198984</c:v>
                </c:pt>
                <c:pt idx="16">
                  <c:v>4904.2041329687736</c:v>
                </c:pt>
                <c:pt idx="17">
                  <c:v>7054.4903416582492</c:v>
                </c:pt>
                <c:pt idx="18">
                  <c:v>8025.2509537542774</c:v>
                </c:pt>
                <c:pt idx="19">
                  <c:v>6490.8694410252392</c:v>
                </c:pt>
                <c:pt idx="20">
                  <c:v>9020.7627217825593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4-4F63-AFB2-46CF77AC6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SKMA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'rockfish harvests'!$B$2:$B$22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'rockfish harvests'!$D$46:$D$66</c:f>
              <c:numCache>
                <c:formatCode>_(* #,##0_);_(* \(#,##0\);_(* "-"??_);_(@_)</c:formatCode>
                <c:ptCount val="21"/>
                <c:pt idx="0">
                  <c:v>27</c:v>
                </c:pt>
                <c:pt idx="1">
                  <c:v>88</c:v>
                </c:pt>
                <c:pt idx="2">
                  <c:v>65</c:v>
                </c:pt>
                <c:pt idx="3">
                  <c:v>27</c:v>
                </c:pt>
                <c:pt idx="4">
                  <c:v>99</c:v>
                </c:pt>
                <c:pt idx="5">
                  <c:v>144</c:v>
                </c:pt>
                <c:pt idx="6">
                  <c:v>200</c:v>
                </c:pt>
                <c:pt idx="7">
                  <c:v>287</c:v>
                </c:pt>
                <c:pt idx="8">
                  <c:v>303</c:v>
                </c:pt>
                <c:pt idx="9">
                  <c:v>1148</c:v>
                </c:pt>
                <c:pt idx="10">
                  <c:v>1130</c:v>
                </c:pt>
                <c:pt idx="11">
                  <c:v>810</c:v>
                </c:pt>
                <c:pt idx="12">
                  <c:v>644</c:v>
                </c:pt>
                <c:pt idx="13">
                  <c:v>689</c:v>
                </c:pt>
                <c:pt idx="14">
                  <c:v>918</c:v>
                </c:pt>
                <c:pt idx="15">
                  <c:v>1035</c:v>
                </c:pt>
                <c:pt idx="16">
                  <c:v>653</c:v>
                </c:pt>
                <c:pt idx="17">
                  <c:v>619</c:v>
                </c:pt>
                <c:pt idx="18">
                  <c:v>804</c:v>
                </c:pt>
                <c:pt idx="19">
                  <c:v>666</c:v>
                </c:pt>
                <c:pt idx="20">
                  <c:v>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E-417A-A226-7750C66AAC38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harvests'!$N$46:$N$66</c:f>
                <c:numCache>
                  <c:formatCode>_(* #,##0_);_(* \(#,##0\);_(* "-"??_);_(@_)</c:formatCode>
                  <c:ptCount val="21"/>
                  <c:pt idx="0">
                    <c:v>9.5457969312573674</c:v>
                  </c:pt>
                  <c:pt idx="1">
                    <c:v>31.112227035209198</c:v>
                  </c:pt>
                  <c:pt idx="2">
                    <c:v>22.980622241915885</c:v>
                  </c:pt>
                  <c:pt idx="3">
                    <c:v>9.5457969312573674</c:v>
                  </c:pt>
                  <c:pt idx="4">
                    <c:v>35.001255414610348</c:v>
                  </c:pt>
                  <c:pt idx="5">
                    <c:v>50.910916966705962</c:v>
                  </c:pt>
                  <c:pt idx="6">
                    <c:v>70.709606898202722</c:v>
                  </c:pt>
                  <c:pt idx="7">
                    <c:v>101.46828589892091</c:v>
                  </c:pt>
                  <c:pt idx="8">
                    <c:v>107.12505445077713</c:v>
                  </c:pt>
                  <c:pt idx="9">
                    <c:v>405.87314359568364</c:v>
                  </c:pt>
                  <c:pt idx="10">
                    <c:v>399.50927897484542</c:v>
                  </c:pt>
                  <c:pt idx="11">
                    <c:v>286.37390793772107</c:v>
                  </c:pt>
                  <c:pt idx="12">
                    <c:v>227.68493421221277</c:v>
                  </c:pt>
                  <c:pt idx="13">
                    <c:v>224.28431954893173</c:v>
                  </c:pt>
                  <c:pt idx="14">
                    <c:v>661.62990082001386</c:v>
                  </c:pt>
                  <c:pt idx="15">
                    <c:v>269.58663594883609</c:v>
                  </c:pt>
                  <c:pt idx="16">
                    <c:v>264.25143512849786</c:v>
                  </c:pt>
                  <c:pt idx="17">
                    <c:v>488.87133667461018</c:v>
                  </c:pt>
                  <c:pt idx="18">
                    <c:v>283.49663207275108</c:v>
                  </c:pt>
                  <c:pt idx="19">
                    <c:v>263.08659631309956</c:v>
                  </c:pt>
                  <c:pt idx="20">
                    <c:v>128.91117549407727</c:v>
                  </c:pt>
                </c:numCache>
              </c:numRef>
            </c:plus>
            <c:minus>
              <c:numRef>
                <c:f>'rockfish harvests'!$N$46:$N$66</c:f>
                <c:numCache>
                  <c:formatCode>_(* #,##0_);_(* \(#,##0\);_(* "-"??_);_(@_)</c:formatCode>
                  <c:ptCount val="21"/>
                  <c:pt idx="0">
                    <c:v>9.5457969312573674</c:v>
                  </c:pt>
                  <c:pt idx="1">
                    <c:v>31.112227035209198</c:v>
                  </c:pt>
                  <c:pt idx="2">
                    <c:v>22.980622241915885</c:v>
                  </c:pt>
                  <c:pt idx="3">
                    <c:v>9.5457969312573674</c:v>
                  </c:pt>
                  <c:pt idx="4">
                    <c:v>35.001255414610348</c:v>
                  </c:pt>
                  <c:pt idx="5">
                    <c:v>50.910916966705962</c:v>
                  </c:pt>
                  <c:pt idx="6">
                    <c:v>70.709606898202722</c:v>
                  </c:pt>
                  <c:pt idx="7">
                    <c:v>101.46828589892091</c:v>
                  </c:pt>
                  <c:pt idx="8">
                    <c:v>107.12505445077713</c:v>
                  </c:pt>
                  <c:pt idx="9">
                    <c:v>405.87314359568364</c:v>
                  </c:pt>
                  <c:pt idx="10">
                    <c:v>399.50927897484542</c:v>
                  </c:pt>
                  <c:pt idx="11">
                    <c:v>286.37390793772107</c:v>
                  </c:pt>
                  <c:pt idx="12">
                    <c:v>227.68493421221277</c:v>
                  </c:pt>
                  <c:pt idx="13">
                    <c:v>224.28431954893173</c:v>
                  </c:pt>
                  <c:pt idx="14">
                    <c:v>661.62990082001386</c:v>
                  </c:pt>
                  <c:pt idx="15">
                    <c:v>269.58663594883609</c:v>
                  </c:pt>
                  <c:pt idx="16">
                    <c:v>264.25143512849786</c:v>
                  </c:pt>
                  <c:pt idx="17">
                    <c:v>488.87133667461018</c:v>
                  </c:pt>
                  <c:pt idx="18">
                    <c:v>283.49663207275108</c:v>
                  </c:pt>
                  <c:pt idx="19">
                    <c:v>263.08659631309956</c:v>
                  </c:pt>
                  <c:pt idx="20">
                    <c:v>128.91117549407727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'rockfish harvests'!$O$46:$O$66</c:f>
              <c:numCache>
                <c:formatCode>_(* #,##0_);_(* \(#,##0\);_(* "-"??_);_(@_)</c:formatCode>
                <c:ptCount val="21"/>
                <c:pt idx="0">
                  <c:v>8.1842331993934394</c:v>
                </c:pt>
                <c:pt idx="1">
                  <c:v>26.674537835060093</c:v>
                </c:pt>
                <c:pt idx="2">
                  <c:v>19.702783628169385</c:v>
                </c:pt>
                <c:pt idx="3">
                  <c:v>8.1842331993934394</c:v>
                </c:pt>
                <c:pt idx="4">
                  <c:v>30.008855064442599</c:v>
                </c:pt>
                <c:pt idx="5">
                  <c:v>43.649243730098334</c:v>
                </c:pt>
                <c:pt idx="6">
                  <c:v>60.623949625136561</c:v>
                </c:pt>
                <c:pt idx="7">
                  <c:v>86.995367712071015</c:v>
                </c:pt>
                <c:pt idx="8">
                  <c:v>91.845283682081913</c:v>
                </c:pt>
                <c:pt idx="9">
                  <c:v>347.98147084828406</c:v>
                </c:pt>
                <c:pt idx="10">
                  <c:v>342.52531538202174</c:v>
                </c:pt>
                <c:pt idx="11">
                  <c:v>245.52699598180311</c:v>
                </c:pt>
                <c:pt idx="12">
                  <c:v>195.20911779293976</c:v>
                </c:pt>
                <c:pt idx="13">
                  <c:v>161.99495459132186</c:v>
                </c:pt>
                <c:pt idx="14">
                  <c:v>591</c:v>
                </c:pt>
                <c:pt idx="15">
                  <c:v>209.79729729729729</c:v>
                </c:pt>
                <c:pt idx="16">
                  <c:v>219.90263510495754</c:v>
                </c:pt>
                <c:pt idx="17">
                  <c:v>281.78094694808897</c:v>
                </c:pt>
                <c:pt idx="18">
                  <c:v>143.31117824773412</c:v>
                </c:pt>
                <c:pt idx="19">
                  <c:v>229.24813432835822</c:v>
                </c:pt>
                <c:pt idx="20">
                  <c:v>107.64245379876797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E-417A-A226-7750C66AAC38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harvests'!$N$46:$N$66</c:f>
                <c:numCache>
                  <c:formatCode>_(* #,##0_);_(* \(#,##0\);_(* "-"??_);_(@_)</c:formatCode>
                  <c:ptCount val="21"/>
                  <c:pt idx="0">
                    <c:v>9.5457969312573674</c:v>
                  </c:pt>
                  <c:pt idx="1">
                    <c:v>31.112227035209198</c:v>
                  </c:pt>
                  <c:pt idx="2">
                    <c:v>22.980622241915885</c:v>
                  </c:pt>
                  <c:pt idx="3">
                    <c:v>9.5457969312573674</c:v>
                  </c:pt>
                  <c:pt idx="4">
                    <c:v>35.001255414610348</c:v>
                  </c:pt>
                  <c:pt idx="5">
                    <c:v>50.910916966705962</c:v>
                  </c:pt>
                  <c:pt idx="6">
                    <c:v>70.709606898202722</c:v>
                  </c:pt>
                  <c:pt idx="7">
                    <c:v>101.46828589892091</c:v>
                  </c:pt>
                  <c:pt idx="8">
                    <c:v>107.12505445077713</c:v>
                  </c:pt>
                  <c:pt idx="9">
                    <c:v>405.87314359568364</c:v>
                  </c:pt>
                  <c:pt idx="10">
                    <c:v>399.50927897484542</c:v>
                  </c:pt>
                  <c:pt idx="11">
                    <c:v>286.37390793772107</c:v>
                  </c:pt>
                  <c:pt idx="12">
                    <c:v>227.68493421221277</c:v>
                  </c:pt>
                  <c:pt idx="13">
                    <c:v>224.28431954893173</c:v>
                  </c:pt>
                  <c:pt idx="14">
                    <c:v>661.62990082001386</c:v>
                  </c:pt>
                  <c:pt idx="15">
                    <c:v>269.58663594883609</c:v>
                  </c:pt>
                  <c:pt idx="16">
                    <c:v>264.25143512849786</c:v>
                  </c:pt>
                  <c:pt idx="17">
                    <c:v>488.87133667461018</c:v>
                  </c:pt>
                  <c:pt idx="18">
                    <c:v>283.49663207275108</c:v>
                  </c:pt>
                  <c:pt idx="19">
                    <c:v>263.08659631309956</c:v>
                  </c:pt>
                  <c:pt idx="20">
                    <c:v>128.91117549407727</c:v>
                  </c:pt>
                </c:numCache>
              </c:numRef>
            </c:plus>
            <c:minus>
              <c:numRef>
                <c:f>'rockfish harvests'!$N$46:$N$66</c:f>
                <c:numCache>
                  <c:formatCode>_(* #,##0_);_(* \(#,##0\);_(* "-"??_);_(@_)</c:formatCode>
                  <c:ptCount val="21"/>
                  <c:pt idx="0">
                    <c:v>9.5457969312573674</c:v>
                  </c:pt>
                  <c:pt idx="1">
                    <c:v>31.112227035209198</c:v>
                  </c:pt>
                  <c:pt idx="2">
                    <c:v>22.980622241915885</c:v>
                  </c:pt>
                  <c:pt idx="3">
                    <c:v>9.5457969312573674</c:v>
                  </c:pt>
                  <c:pt idx="4">
                    <c:v>35.001255414610348</c:v>
                  </c:pt>
                  <c:pt idx="5">
                    <c:v>50.910916966705962</c:v>
                  </c:pt>
                  <c:pt idx="6">
                    <c:v>70.709606898202722</c:v>
                  </c:pt>
                  <c:pt idx="7">
                    <c:v>101.46828589892091</c:v>
                  </c:pt>
                  <c:pt idx="8">
                    <c:v>107.12505445077713</c:v>
                  </c:pt>
                  <c:pt idx="9">
                    <c:v>405.87314359568364</c:v>
                  </c:pt>
                  <c:pt idx="10">
                    <c:v>399.50927897484542</c:v>
                  </c:pt>
                  <c:pt idx="11">
                    <c:v>286.37390793772107</c:v>
                  </c:pt>
                  <c:pt idx="12">
                    <c:v>227.68493421221277</c:v>
                  </c:pt>
                  <c:pt idx="13">
                    <c:v>224.28431954893173</c:v>
                  </c:pt>
                  <c:pt idx="14">
                    <c:v>661.62990082001386</c:v>
                  </c:pt>
                  <c:pt idx="15">
                    <c:v>269.58663594883609</c:v>
                  </c:pt>
                  <c:pt idx="16">
                    <c:v>264.25143512849786</c:v>
                  </c:pt>
                  <c:pt idx="17">
                    <c:v>488.87133667461018</c:v>
                  </c:pt>
                  <c:pt idx="18">
                    <c:v>283.49663207275108</c:v>
                  </c:pt>
                  <c:pt idx="19">
                    <c:v>263.08659631309956</c:v>
                  </c:pt>
                  <c:pt idx="20">
                    <c:v>128.91117549407727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val>
            <c:numRef>
              <c:f>'rockfish harvests'!$K$46:$K$66</c:f>
              <c:numCache>
                <c:formatCode>_(* #,##0_);_(* \(#,##0\);_(* "-"??_);_(@_)</c:formatCode>
                <c:ptCount val="21"/>
                <c:pt idx="0">
                  <c:v>35.184233199393439</c:v>
                </c:pt>
                <c:pt idx="1">
                  <c:v>114.67453783506009</c:v>
                </c:pt>
                <c:pt idx="2">
                  <c:v>84.702783628169385</c:v>
                </c:pt>
                <c:pt idx="3">
                  <c:v>35.184233199393439</c:v>
                </c:pt>
                <c:pt idx="4">
                  <c:v>129.0088550644426</c:v>
                </c:pt>
                <c:pt idx="5">
                  <c:v>187.64924373009833</c:v>
                </c:pt>
                <c:pt idx="6">
                  <c:v>260.62394962513656</c:v>
                </c:pt>
                <c:pt idx="7">
                  <c:v>373.99536771207102</c:v>
                </c:pt>
                <c:pt idx="8">
                  <c:v>394.84528368208191</c:v>
                </c:pt>
                <c:pt idx="9">
                  <c:v>1495.9814708482841</c:v>
                </c:pt>
                <c:pt idx="10">
                  <c:v>1472.5253153820217</c:v>
                </c:pt>
                <c:pt idx="11">
                  <c:v>1055.5269959818031</c:v>
                </c:pt>
                <c:pt idx="12">
                  <c:v>839.20911779293976</c:v>
                </c:pt>
                <c:pt idx="13">
                  <c:v>850.99495459132186</c:v>
                </c:pt>
                <c:pt idx="14">
                  <c:v>1509</c:v>
                </c:pt>
                <c:pt idx="15">
                  <c:v>1244.7972972972973</c:v>
                </c:pt>
                <c:pt idx="16">
                  <c:v>872.90263510495754</c:v>
                </c:pt>
                <c:pt idx="17">
                  <c:v>900.78094694808897</c:v>
                </c:pt>
                <c:pt idx="18">
                  <c:v>947.31117824773412</c:v>
                </c:pt>
                <c:pt idx="19">
                  <c:v>895.24813432835822</c:v>
                </c:pt>
                <c:pt idx="20">
                  <c:v>778.64245379876797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7E-417A-A226-7750C66AA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NSEI</a:t>
            </a:r>
          </a:p>
        </c:rich>
      </c:tx>
      <c:layout>
        <c:manualLayout>
          <c:xMode val="edge"/>
          <c:yMode val="edge"/>
          <c:x val="0.48803725881570192"/>
          <c:y val="1.61861328811412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harvest'!$K$245:$K$265</c:f>
                <c:numCache>
                  <c:formatCode>0</c:formatCode>
                  <c:ptCount val="21"/>
                  <c:pt idx="0">
                    <c:v>1276.7056569439446</c:v>
                  </c:pt>
                  <c:pt idx="1">
                    <c:v>1935.634323440564</c:v>
                  </c:pt>
                  <c:pt idx="2">
                    <c:v>2801.3250695994889</c:v>
                  </c:pt>
                  <c:pt idx="3">
                    <c:v>1961.7305082523112</c:v>
                  </c:pt>
                  <c:pt idx="4">
                    <c:v>1565.7710887048379</c:v>
                  </c:pt>
                  <c:pt idx="5">
                    <c:v>1782.0683128175895</c:v>
                  </c:pt>
                  <c:pt idx="6">
                    <c:v>1670.1558279518272</c:v>
                  </c:pt>
                  <c:pt idx="7">
                    <c:v>2240.7589458548405</c:v>
                  </c:pt>
                  <c:pt idx="8">
                    <c:v>98.613448126241337</c:v>
                  </c:pt>
                  <c:pt idx="9">
                    <c:v>75.464242027221275</c:v>
                  </c:pt>
                  <c:pt idx="10">
                    <c:v>99.017395944816087</c:v>
                  </c:pt>
                  <c:pt idx="11">
                    <c:v>204.45043220642589</c:v>
                  </c:pt>
                  <c:pt idx="12">
                    <c:v>227.04155185401802</c:v>
                  </c:pt>
                  <c:pt idx="13">
                    <c:v>180.80826395751939</c:v>
                  </c:pt>
                  <c:pt idx="14">
                    <c:v>259.45707469836736</c:v>
                  </c:pt>
                  <c:pt idx="15">
                    <c:v>323.59946709454869</c:v>
                  </c:pt>
                  <c:pt idx="16">
                    <c:v>438.81762166362415</c:v>
                  </c:pt>
                  <c:pt idx="17">
                    <c:v>337.56085748759324</c:v>
                  </c:pt>
                  <c:pt idx="18">
                    <c:v>593.11451527162433</c:v>
                  </c:pt>
                  <c:pt idx="19">
                    <c:v>543.88364511622717</c:v>
                  </c:pt>
                  <c:pt idx="20">
                    <c:v>505.06190264110688</c:v>
                  </c:pt>
                </c:numCache>
              </c:numRef>
            </c:plus>
            <c:minus>
              <c:numRef>
                <c:f>'BRF harvest'!$K$245:$K$265</c:f>
                <c:numCache>
                  <c:formatCode>0</c:formatCode>
                  <c:ptCount val="21"/>
                  <c:pt idx="0">
                    <c:v>1276.7056569439446</c:v>
                  </c:pt>
                  <c:pt idx="1">
                    <c:v>1935.634323440564</c:v>
                  </c:pt>
                  <c:pt idx="2">
                    <c:v>2801.3250695994889</c:v>
                  </c:pt>
                  <c:pt idx="3">
                    <c:v>1961.7305082523112</c:v>
                  </c:pt>
                  <c:pt idx="4">
                    <c:v>1565.7710887048379</c:v>
                  </c:pt>
                  <c:pt idx="5">
                    <c:v>1782.0683128175895</c:v>
                  </c:pt>
                  <c:pt idx="6">
                    <c:v>1670.1558279518272</c:v>
                  </c:pt>
                  <c:pt idx="7">
                    <c:v>2240.7589458548405</c:v>
                  </c:pt>
                  <c:pt idx="8">
                    <c:v>98.613448126241337</c:v>
                  </c:pt>
                  <c:pt idx="9">
                    <c:v>75.464242027221275</c:v>
                  </c:pt>
                  <c:pt idx="10">
                    <c:v>99.017395944816087</c:v>
                  </c:pt>
                  <c:pt idx="11">
                    <c:v>204.45043220642589</c:v>
                  </c:pt>
                  <c:pt idx="12">
                    <c:v>227.04155185401802</c:v>
                  </c:pt>
                  <c:pt idx="13">
                    <c:v>180.80826395751939</c:v>
                  </c:pt>
                  <c:pt idx="14">
                    <c:v>259.45707469836736</c:v>
                  </c:pt>
                  <c:pt idx="15">
                    <c:v>323.59946709454869</c:v>
                  </c:pt>
                  <c:pt idx="16">
                    <c:v>438.81762166362415</c:v>
                  </c:pt>
                  <c:pt idx="17">
                    <c:v>337.56085748759324</c:v>
                  </c:pt>
                  <c:pt idx="18">
                    <c:v>593.11451527162433</c:v>
                  </c:pt>
                  <c:pt idx="19">
                    <c:v>543.88364511622717</c:v>
                  </c:pt>
                  <c:pt idx="20">
                    <c:v>505.06190264110688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harvest'!$H$245:$H$265</c:f>
              <c:numCache>
                <c:formatCode>0</c:formatCode>
                <c:ptCount val="21"/>
                <c:pt idx="0">
                  <c:v>1811.88827784</c:v>
                </c:pt>
                <c:pt idx="1">
                  <c:v>2747.0334463949998</c:v>
                </c:pt>
                <c:pt idx="2">
                  <c:v>3975.61335177</c:v>
                </c:pt>
                <c:pt idx="3">
                  <c:v>2784.0688986149999</c:v>
                </c:pt>
                <c:pt idx="4">
                  <c:v>2222.1271332000001</c:v>
                </c:pt>
                <c:pt idx="5">
                  <c:v>2529.094054485</c:v>
                </c:pt>
                <c:pt idx="6">
                  <c:v>2370.2689420799998</c:v>
                </c:pt>
                <c:pt idx="7">
                  <c:v>3180.0633492749998</c:v>
                </c:pt>
                <c:pt idx="8">
                  <c:v>3209.40413046</c:v>
                </c:pt>
                <c:pt idx="9">
                  <c:v>4028.5853667000001</c:v>
                </c:pt>
                <c:pt idx="10">
                  <c:v>6522.3989786760003</c:v>
                </c:pt>
                <c:pt idx="11">
                  <c:v>4999.3624431899998</c:v>
                </c:pt>
                <c:pt idx="12">
                  <c:v>6216.8181809850003</c:v>
                </c:pt>
                <c:pt idx="13">
                  <c:v>7751.9598470999999</c:v>
                </c:pt>
                <c:pt idx="14">
                  <c:v>7916.931938535</c:v>
                </c:pt>
                <c:pt idx="15">
                  <c:v>7252.8341353999995</c:v>
                </c:pt>
                <c:pt idx="16">
                  <c:v>9586.8532062780014</c:v>
                </c:pt>
                <c:pt idx="17">
                  <c:v>11218.283520192001</c:v>
                </c:pt>
                <c:pt idx="18">
                  <c:v>8531.8996095479997</c:v>
                </c:pt>
                <c:pt idx="19">
                  <c:v>7654.4595344549998</c:v>
                </c:pt>
                <c:pt idx="20">
                  <c:v>7421.7142984840002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9-485A-91CE-CF371ED7720F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harvest'!$T$245:$T$265</c:f>
                <c:numCache>
                  <c:formatCode>0</c:formatCode>
                  <c:ptCount val="21"/>
                  <c:pt idx="0">
                    <c:v>614.47649520750883</c:v>
                  </c:pt>
                  <c:pt idx="1">
                    <c:v>739.81342270678886</c:v>
                  </c:pt>
                  <c:pt idx="2">
                    <c:v>1133.1481404526739</c:v>
                  </c:pt>
                  <c:pt idx="3">
                    <c:v>842.01301386807575</c:v>
                  </c:pt>
                  <c:pt idx="4">
                    <c:v>576.45685207924873</c:v>
                  </c:pt>
                  <c:pt idx="5">
                    <c:v>705.63062429789443</c:v>
                  </c:pt>
                  <c:pt idx="6">
                    <c:v>703.65406792731198</c:v>
                  </c:pt>
                  <c:pt idx="7">
                    <c:v>892.70587137242251</c:v>
                  </c:pt>
                  <c:pt idx="8">
                    <c:v>720.41385471983483</c:v>
                  </c:pt>
                  <c:pt idx="9">
                    <c:v>465.56495110746295</c:v>
                  </c:pt>
                  <c:pt idx="10">
                    <c:v>554.36409676492167</c:v>
                  </c:pt>
                  <c:pt idx="11">
                    <c:v>507.23943355095184</c:v>
                  </c:pt>
                  <c:pt idx="12">
                    <c:v>837.97122884081489</c:v>
                  </c:pt>
                  <c:pt idx="13">
                    <c:v>762.22069165555865</c:v>
                  </c:pt>
                  <c:pt idx="14">
                    <c:v>2342.7801642489453</c:v>
                  </c:pt>
                  <c:pt idx="15">
                    <c:v>1234.77653248142</c:v>
                  </c:pt>
                  <c:pt idx="16">
                    <c:v>1833.3303592090356</c:v>
                  </c:pt>
                  <c:pt idx="17">
                    <c:v>1072.1420555509762</c:v>
                  </c:pt>
                  <c:pt idx="18">
                    <c:v>823.63961054667323</c:v>
                  </c:pt>
                  <c:pt idx="19">
                    <c:v>2090.7372193167394</c:v>
                  </c:pt>
                  <c:pt idx="20">
                    <c:v>1093.9685427834954</c:v>
                  </c:pt>
                </c:numCache>
              </c:numRef>
            </c:plus>
            <c:minus>
              <c:numRef>
                <c:f>'BRF harvest'!$T$245:$T$265</c:f>
                <c:numCache>
                  <c:formatCode>0</c:formatCode>
                  <c:ptCount val="21"/>
                  <c:pt idx="0">
                    <c:v>614.47649520750883</c:v>
                  </c:pt>
                  <c:pt idx="1">
                    <c:v>739.81342270678886</c:v>
                  </c:pt>
                  <c:pt idx="2">
                    <c:v>1133.1481404526739</c:v>
                  </c:pt>
                  <c:pt idx="3">
                    <c:v>842.01301386807575</c:v>
                  </c:pt>
                  <c:pt idx="4">
                    <c:v>576.45685207924873</c:v>
                  </c:pt>
                  <c:pt idx="5">
                    <c:v>705.63062429789443</c:v>
                  </c:pt>
                  <c:pt idx="6">
                    <c:v>703.65406792731198</c:v>
                  </c:pt>
                  <c:pt idx="7">
                    <c:v>892.70587137242251</c:v>
                  </c:pt>
                  <c:pt idx="8">
                    <c:v>720.41385471983483</c:v>
                  </c:pt>
                  <c:pt idx="9">
                    <c:v>465.56495110746295</c:v>
                  </c:pt>
                  <c:pt idx="10">
                    <c:v>554.36409676492167</c:v>
                  </c:pt>
                  <c:pt idx="11">
                    <c:v>507.23943355095184</c:v>
                  </c:pt>
                  <c:pt idx="12">
                    <c:v>837.97122884081489</c:v>
                  </c:pt>
                  <c:pt idx="13">
                    <c:v>762.22069165555865</c:v>
                  </c:pt>
                  <c:pt idx="14">
                    <c:v>2342.7801642489453</c:v>
                  </c:pt>
                  <c:pt idx="15">
                    <c:v>1234.77653248142</c:v>
                  </c:pt>
                  <c:pt idx="16">
                    <c:v>1833.3303592090356</c:v>
                  </c:pt>
                  <c:pt idx="17">
                    <c:v>1072.1420555509762</c:v>
                  </c:pt>
                  <c:pt idx="18">
                    <c:v>823.63961054667323</c:v>
                  </c:pt>
                  <c:pt idx="19">
                    <c:v>2090.7372193167394</c:v>
                  </c:pt>
                  <c:pt idx="20">
                    <c:v>1093.9685427834954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harvest'!$Q$245:$Q$265</c:f>
              <c:numCache>
                <c:formatCode>_(* #,##0_);_(* \(#,##0\);_(* "-"??_);_(@_)</c:formatCode>
                <c:ptCount val="21"/>
                <c:pt idx="0">
                  <c:v>733.79573088198401</c:v>
                </c:pt>
                <c:pt idx="1">
                  <c:v>883.4706216844022</c:v>
                </c:pt>
                <c:pt idx="2">
                  <c:v>1353.1831964381868</c:v>
                </c:pt>
                <c:pt idx="3">
                  <c:v>1005.5153610307153</c:v>
                </c:pt>
                <c:pt idx="4">
                  <c:v>688.39342170536952</c:v>
                </c:pt>
                <c:pt idx="5">
                  <c:v>842.65019692010651</c:v>
                </c:pt>
                <c:pt idx="6">
                  <c:v>840.28983222285115</c:v>
                </c:pt>
                <c:pt idx="7">
                  <c:v>1066.0517732662013</c:v>
                </c:pt>
                <c:pt idx="8">
                  <c:v>1229.5685575023565</c:v>
                </c:pt>
                <c:pt idx="9">
                  <c:v>747.16774863728415</c:v>
                </c:pt>
                <c:pt idx="10">
                  <c:v>831.24524411379434</c:v>
                </c:pt>
                <c:pt idx="11">
                  <c:v>803.34029227930466</c:v>
                </c:pt>
                <c:pt idx="12">
                  <c:v>1441.8658491760359</c:v>
                </c:pt>
                <c:pt idx="13">
                  <c:v>1624.7884420199339</c:v>
                </c:pt>
                <c:pt idx="14">
                  <c:v>5225.3173854169381</c:v>
                </c:pt>
                <c:pt idx="15">
                  <c:v>3009.5121522325367</c:v>
                </c:pt>
                <c:pt idx="16">
                  <c:v>3704.7241055030854</c:v>
                </c:pt>
                <c:pt idx="17">
                  <c:v>2488.7839034717895</c:v>
                </c:pt>
                <c:pt idx="18">
                  <c:v>2164.6516843788249</c:v>
                </c:pt>
                <c:pt idx="19">
                  <c:v>4603.6376165420834</c:v>
                </c:pt>
                <c:pt idx="20">
                  <c:v>2857.38182212626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9-485A-91CE-CF371ED7720F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harvest'!$Y$245:$Y$265</c:f>
                <c:numCache>
                  <c:formatCode>0</c:formatCode>
                  <c:ptCount val="21"/>
                  <c:pt idx="0">
                    <c:v>1416.8834453246934</c:v>
                  </c:pt>
                  <c:pt idx="1">
                    <c:v>2072.1978994532215</c:v>
                  </c:pt>
                  <c:pt idx="2">
                    <c:v>3021.8283958189841</c:v>
                  </c:pt>
                  <c:pt idx="3">
                    <c:v>2134.8003425451925</c:v>
                  </c:pt>
                  <c:pt idx="4">
                    <c:v>1668.5147900252639</c:v>
                  </c:pt>
                  <c:pt idx="5">
                    <c:v>1916.6851722428401</c:v>
                  </c:pt>
                  <c:pt idx="6">
                    <c:v>1812.3326231550618</c:v>
                  </c:pt>
                  <c:pt idx="7">
                    <c:v>2412.0374014951117</c:v>
                  </c:pt>
                  <c:pt idx="8">
                    <c:v>727.13185477163506</c:v>
                  </c:pt>
                  <c:pt idx="9">
                    <c:v>471.6413632458856</c:v>
                  </c:pt>
                  <c:pt idx="10">
                    <c:v>563.13763546905648</c:v>
                  </c:pt>
                  <c:pt idx="11">
                    <c:v>546.89287998518034</c:v>
                  </c:pt>
                  <c:pt idx="12">
                    <c:v>868.18410871961146</c:v>
                  </c:pt>
                  <c:pt idx="13">
                    <c:v>783.37220470425802</c:v>
                  </c:pt>
                  <c:pt idx="14">
                    <c:v>2357.1034919174313</c:v>
                  </c:pt>
                  <c:pt idx="15">
                    <c:v>1276.4754992833646</c:v>
                  </c:pt>
                  <c:pt idx="16">
                    <c:v>1885.1156757822719</c:v>
                  </c:pt>
                  <c:pt idx="17">
                    <c:v>1124.0266543942951</c:v>
                  </c:pt>
                  <c:pt idx="18">
                    <c:v>1014.9714460453404</c:v>
                  </c:pt>
                  <c:pt idx="19">
                    <c:v>2160.3220916477258</c:v>
                  </c:pt>
                  <c:pt idx="20">
                    <c:v>1204.9293332388002</c:v>
                  </c:pt>
                </c:numCache>
              </c:numRef>
            </c:plus>
            <c:minus>
              <c:numRef>
                <c:f>'BRF harvest'!$Y$245:$Y$265</c:f>
                <c:numCache>
                  <c:formatCode>0</c:formatCode>
                  <c:ptCount val="21"/>
                  <c:pt idx="0">
                    <c:v>1416.8834453246934</c:v>
                  </c:pt>
                  <c:pt idx="1">
                    <c:v>2072.1978994532215</c:v>
                  </c:pt>
                  <c:pt idx="2">
                    <c:v>3021.8283958189841</c:v>
                  </c:pt>
                  <c:pt idx="3">
                    <c:v>2134.8003425451925</c:v>
                  </c:pt>
                  <c:pt idx="4">
                    <c:v>1668.5147900252639</c:v>
                  </c:pt>
                  <c:pt idx="5">
                    <c:v>1916.6851722428401</c:v>
                  </c:pt>
                  <c:pt idx="6">
                    <c:v>1812.3326231550618</c:v>
                  </c:pt>
                  <c:pt idx="7">
                    <c:v>2412.0374014951117</c:v>
                  </c:pt>
                  <c:pt idx="8">
                    <c:v>727.13185477163506</c:v>
                  </c:pt>
                  <c:pt idx="9">
                    <c:v>471.6413632458856</c:v>
                  </c:pt>
                  <c:pt idx="10">
                    <c:v>563.13763546905648</c:v>
                  </c:pt>
                  <c:pt idx="11">
                    <c:v>546.89287998518034</c:v>
                  </c:pt>
                  <c:pt idx="12">
                    <c:v>868.18410871961146</c:v>
                  </c:pt>
                  <c:pt idx="13">
                    <c:v>783.37220470425802</c:v>
                  </c:pt>
                  <c:pt idx="14">
                    <c:v>2357.1034919174313</c:v>
                  </c:pt>
                  <c:pt idx="15">
                    <c:v>1276.4754992833646</c:v>
                  </c:pt>
                  <c:pt idx="16">
                    <c:v>1885.1156757822719</c:v>
                  </c:pt>
                  <c:pt idx="17">
                    <c:v>1124.0266543942951</c:v>
                  </c:pt>
                  <c:pt idx="18">
                    <c:v>1014.9714460453404</c:v>
                  </c:pt>
                  <c:pt idx="19">
                    <c:v>2160.3220916477258</c:v>
                  </c:pt>
                  <c:pt idx="20">
                    <c:v>1204.9293332388002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harvest'!$V$245:$V$265</c:f>
              <c:numCache>
                <c:formatCode>_(* #,##0_);_(* \(#,##0\);_(* "-"??_);_(@_)</c:formatCode>
                <c:ptCount val="21"/>
                <c:pt idx="0">
                  <c:v>2545.6840087219839</c:v>
                </c:pt>
                <c:pt idx="1">
                  <c:v>3630.5040680794018</c:v>
                </c:pt>
                <c:pt idx="2">
                  <c:v>5328.7965482081872</c:v>
                </c:pt>
                <c:pt idx="3">
                  <c:v>3789.5842596457151</c:v>
                </c:pt>
                <c:pt idx="4">
                  <c:v>2910.5205549053699</c:v>
                </c:pt>
                <c:pt idx="5">
                  <c:v>3371.7442514051063</c:v>
                </c:pt>
                <c:pt idx="6">
                  <c:v>3210.5587743028509</c:v>
                </c:pt>
                <c:pt idx="7">
                  <c:v>4246.1151225412013</c:v>
                </c:pt>
                <c:pt idx="8">
                  <c:v>4438.9726879623568</c:v>
                </c:pt>
                <c:pt idx="9">
                  <c:v>4775.7531153372838</c:v>
                </c:pt>
                <c:pt idx="10">
                  <c:v>7353.6442227897951</c:v>
                </c:pt>
                <c:pt idx="11">
                  <c:v>5802.7027354693046</c:v>
                </c:pt>
                <c:pt idx="12">
                  <c:v>7658.6840301610364</c:v>
                </c:pt>
                <c:pt idx="13">
                  <c:v>9376.7482891199343</c:v>
                </c:pt>
                <c:pt idx="14">
                  <c:v>13142.249323951939</c:v>
                </c:pt>
                <c:pt idx="15">
                  <c:v>10262.346287632536</c:v>
                </c:pt>
                <c:pt idx="16">
                  <c:v>13291.577311781086</c:v>
                </c:pt>
                <c:pt idx="17">
                  <c:v>13707.06742366379</c:v>
                </c:pt>
                <c:pt idx="18">
                  <c:v>10696.551293926825</c:v>
                </c:pt>
                <c:pt idx="19">
                  <c:v>12258.097150997084</c:v>
                </c:pt>
                <c:pt idx="20">
                  <c:v>10279.09612061026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39-485A-91CE-CF371ED77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NSEO</a:t>
            </a:r>
          </a:p>
        </c:rich>
      </c:tx>
      <c:layout>
        <c:manualLayout>
          <c:xMode val="edge"/>
          <c:yMode val="edge"/>
          <c:x val="0.48803725881570192"/>
          <c:y val="1.61861328811412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harvest'!$K$267:$K$287</c:f>
                <c:numCache>
                  <c:formatCode>0</c:formatCode>
                  <c:ptCount val="21"/>
                  <c:pt idx="0">
                    <c:v>38.244789423679748</c:v>
                  </c:pt>
                  <c:pt idx="1">
                    <c:v>30.799464361166386</c:v>
                  </c:pt>
                  <c:pt idx="2">
                    <c:v>92.716569368221954</c:v>
                  </c:pt>
                  <c:pt idx="3">
                    <c:v>78.589542326529937</c:v>
                  </c:pt>
                  <c:pt idx="4">
                    <c:v>43.717421520911792</c:v>
                  </c:pt>
                  <c:pt idx="5">
                    <c:v>90.616605889051527</c:v>
                  </c:pt>
                  <c:pt idx="6">
                    <c:v>63.571621687614098</c:v>
                  </c:pt>
                  <c:pt idx="7">
                    <c:v>75.598685250135674</c:v>
                  </c:pt>
                  <c:pt idx="8">
                    <c:v>25.945778198332206</c:v>
                  </c:pt>
                  <c:pt idx="9">
                    <c:v>24.794514686598486</c:v>
                  </c:pt>
                  <c:pt idx="10">
                    <c:v>14.357366500842124</c:v>
                  </c:pt>
                  <c:pt idx="11">
                    <c:v>20.684114549955261</c:v>
                  </c:pt>
                  <c:pt idx="12">
                    <c:v>34.460071480257746</c:v>
                  </c:pt>
                  <c:pt idx="13">
                    <c:v>43.089414445814697</c:v>
                  </c:pt>
                  <c:pt idx="14">
                    <c:v>58.865774567662434</c:v>
                  </c:pt>
                  <c:pt idx="15">
                    <c:v>54.357500572068652</c:v>
                  </c:pt>
                  <c:pt idx="16">
                    <c:v>68.75387857675328</c:v>
                  </c:pt>
                  <c:pt idx="17">
                    <c:v>56.699536009248384</c:v>
                  </c:pt>
                  <c:pt idx="18">
                    <c:v>55.344262523158058</c:v>
                  </c:pt>
                  <c:pt idx="19">
                    <c:v>85.360680761124328</c:v>
                  </c:pt>
                  <c:pt idx="20">
                    <c:v>89.859642629422268</c:v>
                  </c:pt>
                </c:numCache>
              </c:numRef>
            </c:plus>
            <c:minus>
              <c:numRef>
                <c:f>'BRF harvest'!$K$267:$K$287</c:f>
                <c:numCache>
                  <c:formatCode>0</c:formatCode>
                  <c:ptCount val="21"/>
                  <c:pt idx="0">
                    <c:v>38.244789423679748</c:v>
                  </c:pt>
                  <c:pt idx="1">
                    <c:v>30.799464361166386</c:v>
                  </c:pt>
                  <c:pt idx="2">
                    <c:v>92.716569368221954</c:v>
                  </c:pt>
                  <c:pt idx="3">
                    <c:v>78.589542326529937</c:v>
                  </c:pt>
                  <c:pt idx="4">
                    <c:v>43.717421520911792</c:v>
                  </c:pt>
                  <c:pt idx="5">
                    <c:v>90.616605889051527</c:v>
                  </c:pt>
                  <c:pt idx="6">
                    <c:v>63.571621687614098</c:v>
                  </c:pt>
                  <c:pt idx="7">
                    <c:v>75.598685250135674</c:v>
                  </c:pt>
                  <c:pt idx="8">
                    <c:v>25.945778198332206</c:v>
                  </c:pt>
                  <c:pt idx="9">
                    <c:v>24.794514686598486</c:v>
                  </c:pt>
                  <c:pt idx="10">
                    <c:v>14.357366500842124</c:v>
                  </c:pt>
                  <c:pt idx="11">
                    <c:v>20.684114549955261</c:v>
                  </c:pt>
                  <c:pt idx="12">
                    <c:v>34.460071480257746</c:v>
                  </c:pt>
                  <c:pt idx="13">
                    <c:v>43.089414445814697</c:v>
                  </c:pt>
                  <c:pt idx="14">
                    <c:v>58.865774567662434</c:v>
                  </c:pt>
                  <c:pt idx="15">
                    <c:v>54.357500572068652</c:v>
                  </c:pt>
                  <c:pt idx="16">
                    <c:v>68.75387857675328</c:v>
                  </c:pt>
                  <c:pt idx="17">
                    <c:v>56.699536009248384</c:v>
                  </c:pt>
                  <c:pt idx="18">
                    <c:v>55.344262523158058</c:v>
                  </c:pt>
                  <c:pt idx="19">
                    <c:v>85.360680761124328</c:v>
                  </c:pt>
                  <c:pt idx="20">
                    <c:v>89.859642629422268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harvest'!$H$267:$H$287</c:f>
              <c:numCache>
                <c:formatCode>0</c:formatCode>
                <c:ptCount val="21"/>
                <c:pt idx="0">
                  <c:v>567.92748986499998</c:v>
                </c:pt>
                <c:pt idx="1">
                  <c:v>457.36589866000003</c:v>
                </c:pt>
                <c:pt idx="2">
                  <c:v>1376.822550305</c:v>
                </c:pt>
                <c:pt idx="3">
                  <c:v>1167.039018275</c:v>
                </c:pt>
                <c:pt idx="4">
                  <c:v>649.19498425500001</c:v>
                </c:pt>
                <c:pt idx="5">
                  <c:v>1345.63851176</c:v>
                </c:pt>
                <c:pt idx="6">
                  <c:v>944.02589413500004</c:v>
                </c:pt>
                <c:pt idx="7">
                  <c:v>1122.6253876200001</c:v>
                </c:pt>
                <c:pt idx="8">
                  <c:v>1348.1167404599998</c:v>
                </c:pt>
                <c:pt idx="9">
                  <c:v>2453.9613426999999</c:v>
                </c:pt>
                <c:pt idx="10">
                  <c:v>3026.2190974069999</c:v>
                </c:pt>
                <c:pt idx="11">
                  <c:v>1912.718309006</c:v>
                </c:pt>
                <c:pt idx="12">
                  <c:v>2869.859575037</c:v>
                </c:pt>
                <c:pt idx="13">
                  <c:v>6671.6099320640005</c:v>
                </c:pt>
                <c:pt idx="14">
                  <c:v>6189.0681354870003</c:v>
                </c:pt>
                <c:pt idx="15">
                  <c:v>4911.9942763500003</c:v>
                </c:pt>
                <c:pt idx="16">
                  <c:v>5998.4439118720002</c:v>
                </c:pt>
                <c:pt idx="17">
                  <c:v>6257.6479706629998</c:v>
                </c:pt>
                <c:pt idx="18">
                  <c:v>3929.1815527650001</c:v>
                </c:pt>
                <c:pt idx="19">
                  <c:v>6755.455406135</c:v>
                </c:pt>
                <c:pt idx="20">
                  <c:v>8387.5836163050008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C-457C-98FD-F3E2EACBFE11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harvest'!$T$267:$T$287</c:f>
                <c:numCache>
                  <c:formatCode>0</c:formatCode>
                  <c:ptCount val="21"/>
                  <c:pt idx="0">
                    <c:v>392.38905499830156</c:v>
                  </c:pt>
                  <c:pt idx="1">
                    <c:v>374.21965975350042</c:v>
                  </c:pt>
                  <c:pt idx="2">
                    <c:v>1007.353201745417</c:v>
                  </c:pt>
                  <c:pt idx="3">
                    <c:v>991.97909807673909</c:v>
                  </c:pt>
                  <c:pt idx="4">
                    <c:v>708.95582599425995</c:v>
                  </c:pt>
                  <c:pt idx="5">
                    <c:v>1077.2354911484986</c:v>
                  </c:pt>
                  <c:pt idx="6">
                    <c:v>1021.3296596260334</c:v>
                  </c:pt>
                  <c:pt idx="7">
                    <c:v>976.95440585507674</c:v>
                  </c:pt>
                  <c:pt idx="8">
                    <c:v>639.16949559857767</c:v>
                  </c:pt>
                  <c:pt idx="9">
                    <c:v>780.765078813537</c:v>
                  </c:pt>
                  <c:pt idx="10">
                    <c:v>1706.6374050063043</c:v>
                  </c:pt>
                  <c:pt idx="11">
                    <c:v>556.70527893340932</c:v>
                  </c:pt>
                  <c:pt idx="12">
                    <c:v>1361.1063895021084</c:v>
                  </c:pt>
                  <c:pt idx="13">
                    <c:v>939.43018475460792</c:v>
                  </c:pt>
                  <c:pt idx="14">
                    <c:v>2089.5662195409404</c:v>
                  </c:pt>
                  <c:pt idx="15">
                    <c:v>1884.3762181407947</c:v>
                  </c:pt>
                  <c:pt idx="16">
                    <c:v>4733.3970121120474</c:v>
                  </c:pt>
                  <c:pt idx="17">
                    <c:v>2349.9714180207684</c:v>
                  </c:pt>
                  <c:pt idx="18">
                    <c:v>842.30884147925815</c:v>
                  </c:pt>
                  <c:pt idx="19">
                    <c:v>3161.06387738699</c:v>
                  </c:pt>
                  <c:pt idx="20">
                    <c:v>3956.0698840852742</c:v>
                  </c:pt>
                </c:numCache>
              </c:numRef>
            </c:plus>
            <c:minus>
              <c:numRef>
                <c:f>'BRF harvest'!$T$267:$T$287</c:f>
                <c:numCache>
                  <c:formatCode>0</c:formatCode>
                  <c:ptCount val="21"/>
                  <c:pt idx="0">
                    <c:v>392.38905499830156</c:v>
                  </c:pt>
                  <c:pt idx="1">
                    <c:v>374.21965975350042</c:v>
                  </c:pt>
                  <c:pt idx="2">
                    <c:v>1007.353201745417</c:v>
                  </c:pt>
                  <c:pt idx="3">
                    <c:v>991.97909807673909</c:v>
                  </c:pt>
                  <c:pt idx="4">
                    <c:v>708.95582599425995</c:v>
                  </c:pt>
                  <c:pt idx="5">
                    <c:v>1077.2354911484986</c:v>
                  </c:pt>
                  <c:pt idx="6">
                    <c:v>1021.3296596260334</c:v>
                  </c:pt>
                  <c:pt idx="7">
                    <c:v>976.95440585507674</c:v>
                  </c:pt>
                  <c:pt idx="8">
                    <c:v>639.16949559857767</c:v>
                  </c:pt>
                  <c:pt idx="9">
                    <c:v>780.765078813537</c:v>
                  </c:pt>
                  <c:pt idx="10">
                    <c:v>1706.6374050063043</c:v>
                  </c:pt>
                  <c:pt idx="11">
                    <c:v>556.70527893340932</c:v>
                  </c:pt>
                  <c:pt idx="12">
                    <c:v>1361.1063895021084</c:v>
                  </c:pt>
                  <c:pt idx="13">
                    <c:v>939.43018475460792</c:v>
                  </c:pt>
                  <c:pt idx="14">
                    <c:v>2089.5662195409404</c:v>
                  </c:pt>
                  <c:pt idx="15">
                    <c:v>1884.3762181407947</c:v>
                  </c:pt>
                  <c:pt idx="16">
                    <c:v>4733.3970121120474</c:v>
                  </c:pt>
                  <c:pt idx="17">
                    <c:v>2349.9714180207684</c:v>
                  </c:pt>
                  <c:pt idx="18">
                    <c:v>842.30884147925815</c:v>
                  </c:pt>
                  <c:pt idx="19">
                    <c:v>3161.06387738699</c:v>
                  </c:pt>
                  <c:pt idx="20">
                    <c:v>3956.0698840852742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harvest'!$Q$267:$Q$287</c:f>
              <c:numCache>
                <c:formatCode>_(* #,##0_);_(* \(#,##0\);_(* "-"??_);_(@_)</c:formatCode>
                <c:ptCount val="21"/>
                <c:pt idx="0">
                  <c:v>359.81415218160447</c:v>
                </c:pt>
                <c:pt idx="1">
                  <c:v>343.15312287310633</c:v>
                </c:pt>
                <c:pt idx="2">
                  <c:v>923.7259133923111</c:v>
                </c:pt>
                <c:pt idx="3">
                  <c:v>909.62811936204366</c:v>
                </c:pt>
                <c:pt idx="4">
                  <c:v>650.10054744120714</c:v>
                </c:pt>
                <c:pt idx="5">
                  <c:v>987.80679534807371</c:v>
                </c:pt>
                <c:pt idx="6">
                  <c:v>936.54208978346378</c:v>
                </c:pt>
                <c:pt idx="7">
                  <c:v>895.8507297415548</c:v>
                </c:pt>
                <c:pt idx="8">
                  <c:v>614.39664710160105</c:v>
                </c:pt>
                <c:pt idx="9">
                  <c:v>741.88449337843747</c:v>
                </c:pt>
                <c:pt idx="10">
                  <c:v>1683.8818210272607</c:v>
                </c:pt>
                <c:pt idx="11">
                  <c:v>536.56173789949742</c:v>
                </c:pt>
                <c:pt idx="12">
                  <c:v>1344.2304507336062</c:v>
                </c:pt>
                <c:pt idx="13">
                  <c:v>1163.6218941111495</c:v>
                </c:pt>
                <c:pt idx="14">
                  <c:v>2761.9632733754383</c:v>
                </c:pt>
                <c:pt idx="15">
                  <c:v>2422.2237613642669</c:v>
                </c:pt>
                <c:pt idx="16">
                  <c:v>7520.9865361976563</c:v>
                </c:pt>
                <c:pt idx="17">
                  <c:v>2807.4095506840731</c:v>
                </c:pt>
                <c:pt idx="18">
                  <c:v>1118.111979370972</c:v>
                </c:pt>
                <c:pt idx="19">
                  <c:v>5113.4513634668829</c:v>
                </c:pt>
                <c:pt idx="20">
                  <c:v>5790.3089305389085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C-457C-98FD-F3E2EACBFE11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harvest'!$Y$267:$Y$287</c:f>
                <c:numCache>
                  <c:formatCode>0</c:formatCode>
                  <c:ptCount val="21"/>
                  <c:pt idx="0">
                    <c:v>394.24844248331749</c:v>
                  </c:pt>
                  <c:pt idx="1">
                    <c:v>375.48496741009541</c:v>
                  </c:pt>
                  <c:pt idx="2">
                    <c:v>1011.6110098759084</c:v>
                  </c:pt>
                  <c:pt idx="3">
                    <c:v>995.08735655932958</c:v>
                  </c:pt>
                  <c:pt idx="4">
                    <c:v>710.30245399804187</c:v>
                  </c:pt>
                  <c:pt idx="5">
                    <c:v>1081.0400883652735</c:v>
                  </c:pt>
                  <c:pt idx="6">
                    <c:v>1023.3062223576197</c:v>
                  </c:pt>
                  <c:pt idx="7">
                    <c:v>979.87502893542239</c:v>
                  </c:pt>
                  <c:pt idx="8">
                    <c:v>639.69588673842293</c:v>
                  </c:pt>
                  <c:pt idx="9">
                    <c:v>781.15867546437232</c:v>
                  </c:pt>
                  <c:pt idx="10">
                    <c:v>1706.6977957856195</c:v>
                  </c:pt>
                  <c:pt idx="11">
                    <c:v>557.08940053373908</c:v>
                  </c:pt>
                  <c:pt idx="12">
                    <c:v>1361.5425443480972</c:v>
                  </c:pt>
                  <c:pt idx="13">
                    <c:v>940.41786970758915</c:v>
                  </c:pt>
                  <c:pt idx="14">
                    <c:v>2090.3952174797159</c:v>
                  </c:pt>
                  <c:pt idx="15">
                    <c:v>1885.160064653144</c:v>
                  </c:pt>
                  <c:pt idx="16">
                    <c:v>4733.896320166994</c:v>
                  </c:pt>
                  <c:pt idx="17">
                    <c:v>2350.6553347733065</c:v>
                  </c:pt>
                  <c:pt idx="18">
                    <c:v>844.12509252382858</c:v>
                  </c:pt>
                  <c:pt idx="19">
                    <c:v>3162.2161979758553</c:v>
                  </c:pt>
                  <c:pt idx="20">
                    <c:v>3957.0903051535179</c:v>
                  </c:pt>
                </c:numCache>
              </c:numRef>
            </c:plus>
            <c:minus>
              <c:numRef>
                <c:f>'BRF harvest'!$Y$267:$Y$287</c:f>
                <c:numCache>
                  <c:formatCode>0</c:formatCode>
                  <c:ptCount val="21"/>
                  <c:pt idx="0">
                    <c:v>394.24844248331749</c:v>
                  </c:pt>
                  <c:pt idx="1">
                    <c:v>375.48496741009541</c:v>
                  </c:pt>
                  <c:pt idx="2">
                    <c:v>1011.6110098759084</c:v>
                  </c:pt>
                  <c:pt idx="3">
                    <c:v>995.08735655932958</c:v>
                  </c:pt>
                  <c:pt idx="4">
                    <c:v>710.30245399804187</c:v>
                  </c:pt>
                  <c:pt idx="5">
                    <c:v>1081.0400883652735</c:v>
                  </c:pt>
                  <c:pt idx="6">
                    <c:v>1023.3062223576197</c:v>
                  </c:pt>
                  <c:pt idx="7">
                    <c:v>979.87502893542239</c:v>
                  </c:pt>
                  <c:pt idx="8">
                    <c:v>639.69588673842293</c:v>
                  </c:pt>
                  <c:pt idx="9">
                    <c:v>781.15867546437232</c:v>
                  </c:pt>
                  <c:pt idx="10">
                    <c:v>1706.6977957856195</c:v>
                  </c:pt>
                  <c:pt idx="11">
                    <c:v>557.08940053373908</c:v>
                  </c:pt>
                  <c:pt idx="12">
                    <c:v>1361.5425443480972</c:v>
                  </c:pt>
                  <c:pt idx="13">
                    <c:v>940.41786970758915</c:v>
                  </c:pt>
                  <c:pt idx="14">
                    <c:v>2090.3952174797159</c:v>
                  </c:pt>
                  <c:pt idx="15">
                    <c:v>1885.160064653144</c:v>
                  </c:pt>
                  <c:pt idx="16">
                    <c:v>4733.896320166994</c:v>
                  </c:pt>
                  <c:pt idx="17">
                    <c:v>2350.6553347733065</c:v>
                  </c:pt>
                  <c:pt idx="18">
                    <c:v>844.12509252382858</c:v>
                  </c:pt>
                  <c:pt idx="19">
                    <c:v>3162.2161979758553</c:v>
                  </c:pt>
                  <c:pt idx="20">
                    <c:v>3957.0903051535179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harvest'!$V$267:$V$287</c:f>
              <c:numCache>
                <c:formatCode>_(* #,##0_);_(* \(#,##0\);_(* "-"??_);_(@_)</c:formatCode>
                <c:ptCount val="21"/>
                <c:pt idx="0">
                  <c:v>927.74164204660451</c:v>
                </c:pt>
                <c:pt idx="1">
                  <c:v>800.5190215331063</c:v>
                </c:pt>
                <c:pt idx="2">
                  <c:v>2300.548463697311</c:v>
                </c:pt>
                <c:pt idx="3">
                  <c:v>2076.6671376370437</c:v>
                </c:pt>
                <c:pt idx="4">
                  <c:v>1299.295531696207</c:v>
                </c:pt>
                <c:pt idx="5">
                  <c:v>2333.4453071080738</c:v>
                </c:pt>
                <c:pt idx="6">
                  <c:v>1880.5679839184638</c:v>
                </c:pt>
                <c:pt idx="7">
                  <c:v>2018.4761173615548</c:v>
                </c:pt>
                <c:pt idx="8">
                  <c:v>1962.5133875616009</c:v>
                </c:pt>
                <c:pt idx="9">
                  <c:v>3195.8458360784375</c:v>
                </c:pt>
                <c:pt idx="10">
                  <c:v>4710.1009184342602</c:v>
                </c:pt>
                <c:pt idx="11">
                  <c:v>2449.2800469054973</c:v>
                </c:pt>
                <c:pt idx="12">
                  <c:v>4214.0900257706062</c:v>
                </c:pt>
                <c:pt idx="13">
                  <c:v>7835.2318261751498</c:v>
                </c:pt>
                <c:pt idx="14">
                  <c:v>8951.0314088624382</c:v>
                </c:pt>
                <c:pt idx="15">
                  <c:v>7334.2180377142668</c:v>
                </c:pt>
                <c:pt idx="16">
                  <c:v>13519.430448069656</c:v>
                </c:pt>
                <c:pt idx="17">
                  <c:v>9065.0575213470729</c:v>
                </c:pt>
                <c:pt idx="18">
                  <c:v>5047.2935321359719</c:v>
                </c:pt>
                <c:pt idx="19">
                  <c:v>11868.906769601883</c:v>
                </c:pt>
                <c:pt idx="20">
                  <c:v>14177.892546843908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FC-457C-98FD-F3E2EACBF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SSEI</a:t>
            </a:r>
          </a:p>
        </c:rich>
      </c:tx>
      <c:layout>
        <c:manualLayout>
          <c:xMode val="edge"/>
          <c:yMode val="edge"/>
          <c:x val="0.48803725881570192"/>
          <c:y val="1.61861328811412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harvest'!$K$289:$K$309</c:f>
                <c:numCache>
                  <c:formatCode>0</c:formatCode>
                  <c:ptCount val="21"/>
                  <c:pt idx="0">
                    <c:v>360.45638670955111</c:v>
                  </c:pt>
                  <c:pt idx="1">
                    <c:v>498.83310721235097</c:v>
                  </c:pt>
                  <c:pt idx="2">
                    <c:v>665.45794469455586</c:v>
                  </c:pt>
                  <c:pt idx="3">
                    <c:v>587.61290343333837</c:v>
                  </c:pt>
                  <c:pt idx="4">
                    <c:v>516.66717184911818</c:v>
                  </c:pt>
                  <c:pt idx="5">
                    <c:v>735.23209539022923</c:v>
                  </c:pt>
                  <c:pt idx="6">
                    <c:v>685.50499545413356</c:v>
                  </c:pt>
                  <c:pt idx="7">
                    <c:v>747.85913385567756</c:v>
                  </c:pt>
                  <c:pt idx="8">
                    <c:v>212.14472003851577</c:v>
                  </c:pt>
                  <c:pt idx="9">
                    <c:v>506.94727382420888</c:v>
                  </c:pt>
                  <c:pt idx="10">
                    <c:v>301.21838176193251</c:v>
                  </c:pt>
                  <c:pt idx="11">
                    <c:v>235.44671210651748</c:v>
                  </c:pt>
                  <c:pt idx="12">
                    <c:v>263.96237895635454</c:v>
                  </c:pt>
                  <c:pt idx="13">
                    <c:v>210.37842458075784</c:v>
                  </c:pt>
                  <c:pt idx="14">
                    <c:v>247.96547327971109</c:v>
                  </c:pt>
                  <c:pt idx="15">
                    <c:v>402.05248886225257</c:v>
                  </c:pt>
                  <c:pt idx="16">
                    <c:v>320.41041187764586</c:v>
                  </c:pt>
                  <c:pt idx="17">
                    <c:v>204.32347621915349</c:v>
                  </c:pt>
                  <c:pt idx="18">
                    <c:v>344.99198342299366</c:v>
                  </c:pt>
                  <c:pt idx="19">
                    <c:v>355.45074080472284</c:v>
                  </c:pt>
                  <c:pt idx="20">
                    <c:v>858.69187150521611</c:v>
                  </c:pt>
                </c:numCache>
              </c:numRef>
            </c:plus>
            <c:minus>
              <c:numRef>
                <c:f>'BRF harvest'!$K$289:$K$309</c:f>
                <c:numCache>
                  <c:formatCode>0</c:formatCode>
                  <c:ptCount val="21"/>
                  <c:pt idx="0">
                    <c:v>360.45638670955111</c:v>
                  </c:pt>
                  <c:pt idx="1">
                    <c:v>498.83310721235097</c:v>
                  </c:pt>
                  <c:pt idx="2">
                    <c:v>665.45794469455586</c:v>
                  </c:pt>
                  <c:pt idx="3">
                    <c:v>587.61290343333837</c:v>
                  </c:pt>
                  <c:pt idx="4">
                    <c:v>516.66717184911818</c:v>
                  </c:pt>
                  <c:pt idx="5">
                    <c:v>735.23209539022923</c:v>
                  </c:pt>
                  <c:pt idx="6">
                    <c:v>685.50499545413356</c:v>
                  </c:pt>
                  <c:pt idx="7">
                    <c:v>747.85913385567756</c:v>
                  </c:pt>
                  <c:pt idx="8">
                    <c:v>212.14472003851577</c:v>
                  </c:pt>
                  <c:pt idx="9">
                    <c:v>506.94727382420888</c:v>
                  </c:pt>
                  <c:pt idx="10">
                    <c:v>301.21838176193251</c:v>
                  </c:pt>
                  <c:pt idx="11">
                    <c:v>235.44671210651748</c:v>
                  </c:pt>
                  <c:pt idx="12">
                    <c:v>263.96237895635454</c:v>
                  </c:pt>
                  <c:pt idx="13">
                    <c:v>210.37842458075784</c:v>
                  </c:pt>
                  <c:pt idx="14">
                    <c:v>247.96547327971109</c:v>
                  </c:pt>
                  <c:pt idx="15">
                    <c:v>402.05248886225257</c:v>
                  </c:pt>
                  <c:pt idx="16">
                    <c:v>320.41041187764586</c:v>
                  </c:pt>
                  <c:pt idx="17">
                    <c:v>204.32347621915349</c:v>
                  </c:pt>
                  <c:pt idx="18">
                    <c:v>344.99198342299366</c:v>
                  </c:pt>
                  <c:pt idx="19">
                    <c:v>355.45074080472284</c:v>
                  </c:pt>
                  <c:pt idx="20">
                    <c:v>858.69187150521611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harvest'!$H$289:$H$309</c:f>
              <c:numCache>
                <c:formatCode>0</c:formatCode>
                <c:ptCount val="21"/>
                <c:pt idx="0">
                  <c:v>2292.1053780689999</c:v>
                </c:pt>
                <c:pt idx="1">
                  <c:v>3172.028822232</c:v>
                </c:pt>
                <c:pt idx="2">
                  <c:v>4231.5791595119999</c:v>
                </c:pt>
                <c:pt idx="3">
                  <c:v>3736.5704863139999</c:v>
                </c:pt>
                <c:pt idx="4">
                  <c:v>3285.4338192690002</c:v>
                </c:pt>
                <c:pt idx="5">
                  <c:v>4675.2658632479997</c:v>
                </c:pt>
                <c:pt idx="6">
                  <c:v>4359.0563094660001</c:v>
                </c:pt>
                <c:pt idx="7">
                  <c:v>4755.5599122450003</c:v>
                </c:pt>
                <c:pt idx="8">
                  <c:v>5561.3186805539999</c:v>
                </c:pt>
                <c:pt idx="9">
                  <c:v>6141.911767654</c:v>
                </c:pt>
                <c:pt idx="10">
                  <c:v>7398.3228334180003</c:v>
                </c:pt>
                <c:pt idx="11">
                  <c:v>5544.6453355060003</c:v>
                </c:pt>
                <c:pt idx="12">
                  <c:v>8084.2666705709998</c:v>
                </c:pt>
                <c:pt idx="13">
                  <c:v>7812.3208692930002</c:v>
                </c:pt>
                <c:pt idx="14">
                  <c:v>8066.7043093890006</c:v>
                </c:pt>
                <c:pt idx="15">
                  <c:v>9098.0240749509994</c:v>
                </c:pt>
                <c:pt idx="16">
                  <c:v>9020.8761192479997</c:v>
                </c:pt>
                <c:pt idx="17">
                  <c:v>9921.0666705479998</c:v>
                </c:pt>
                <c:pt idx="18">
                  <c:v>10567.182666343</c:v>
                </c:pt>
                <c:pt idx="19">
                  <c:v>11467.911371466</c:v>
                </c:pt>
                <c:pt idx="20">
                  <c:v>18945.098437500001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5-4C7A-AF73-1C50A69DB266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harvest'!$T$289:$T$309</c:f>
                <c:numCache>
                  <c:formatCode>0</c:formatCode>
                  <c:ptCount val="21"/>
                  <c:pt idx="0">
                    <c:v>673.12014761933392</c:v>
                  </c:pt>
                  <c:pt idx="1">
                    <c:v>792.34874428278079</c:v>
                  </c:pt>
                  <c:pt idx="2">
                    <c:v>1288.9374620361275</c:v>
                  </c:pt>
                  <c:pt idx="3">
                    <c:v>1005.0035361676304</c:v>
                  </c:pt>
                  <c:pt idx="4">
                    <c:v>863.62787826642864</c:v>
                  </c:pt>
                  <c:pt idx="5">
                    <c:v>1210.8851976739429</c:v>
                  </c:pt>
                  <c:pt idx="6">
                    <c:v>1418.5945292824008</c:v>
                  </c:pt>
                  <c:pt idx="7">
                    <c:v>1648.0208821045792</c:v>
                  </c:pt>
                  <c:pt idx="8">
                    <c:v>939.04876807227151</c:v>
                  </c:pt>
                  <c:pt idx="9">
                    <c:v>849.10040557891887</c:v>
                  </c:pt>
                  <c:pt idx="10">
                    <c:v>1240.4622832533657</c:v>
                  </c:pt>
                  <c:pt idx="11">
                    <c:v>730.95752869931255</c:v>
                  </c:pt>
                  <c:pt idx="12">
                    <c:v>1043.7454007571203</c:v>
                  </c:pt>
                  <c:pt idx="13">
                    <c:v>993.50668888607026</c:v>
                  </c:pt>
                  <c:pt idx="14">
                    <c:v>457.94882858060384</c:v>
                  </c:pt>
                  <c:pt idx="15">
                    <c:v>1620.2224639782523</c:v>
                  </c:pt>
                  <c:pt idx="16">
                    <c:v>756.34088542279096</c:v>
                  </c:pt>
                  <c:pt idx="17">
                    <c:v>626.65010758746905</c:v>
                  </c:pt>
                  <c:pt idx="18">
                    <c:v>841.65438281245849</c:v>
                  </c:pt>
                  <c:pt idx="19">
                    <c:v>1126.2714388473296</c:v>
                  </c:pt>
                  <c:pt idx="20">
                    <c:v>1445.1930605294763</c:v>
                  </c:pt>
                </c:numCache>
              </c:numRef>
            </c:plus>
            <c:minus>
              <c:numRef>
                <c:f>'BRF harvest'!$T$289:$T$309</c:f>
                <c:numCache>
                  <c:formatCode>0</c:formatCode>
                  <c:ptCount val="21"/>
                  <c:pt idx="0">
                    <c:v>673.12014761933392</c:v>
                  </c:pt>
                  <c:pt idx="1">
                    <c:v>792.34874428278079</c:v>
                  </c:pt>
                  <c:pt idx="2">
                    <c:v>1288.9374620361275</c:v>
                  </c:pt>
                  <c:pt idx="3">
                    <c:v>1005.0035361676304</c:v>
                  </c:pt>
                  <c:pt idx="4">
                    <c:v>863.62787826642864</c:v>
                  </c:pt>
                  <c:pt idx="5">
                    <c:v>1210.8851976739429</c:v>
                  </c:pt>
                  <c:pt idx="6">
                    <c:v>1418.5945292824008</c:v>
                  </c:pt>
                  <c:pt idx="7">
                    <c:v>1648.0208821045792</c:v>
                  </c:pt>
                  <c:pt idx="8">
                    <c:v>939.04876807227151</c:v>
                  </c:pt>
                  <c:pt idx="9">
                    <c:v>849.10040557891887</c:v>
                  </c:pt>
                  <c:pt idx="10">
                    <c:v>1240.4622832533657</c:v>
                  </c:pt>
                  <c:pt idx="11">
                    <c:v>730.95752869931255</c:v>
                  </c:pt>
                  <c:pt idx="12">
                    <c:v>1043.7454007571203</c:v>
                  </c:pt>
                  <c:pt idx="13">
                    <c:v>993.50668888607026</c:v>
                  </c:pt>
                  <c:pt idx="14">
                    <c:v>457.94882858060384</c:v>
                  </c:pt>
                  <c:pt idx="15">
                    <c:v>1620.2224639782523</c:v>
                  </c:pt>
                  <c:pt idx="16">
                    <c:v>756.34088542279096</c:v>
                  </c:pt>
                  <c:pt idx="17">
                    <c:v>626.65010758746905</c:v>
                  </c:pt>
                  <c:pt idx="18">
                    <c:v>841.65438281245849</c:v>
                  </c:pt>
                  <c:pt idx="19">
                    <c:v>1126.2714388473296</c:v>
                  </c:pt>
                  <c:pt idx="20">
                    <c:v>1445.1930605294763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harvest'!$Q$289:$Q$309</c:f>
              <c:numCache>
                <c:formatCode>_(* #,##0_);_(* \(#,##0\);_(* "-"??_);_(@_)</c:formatCode>
                <c:ptCount val="21"/>
                <c:pt idx="0">
                  <c:v>760.18032081428362</c:v>
                </c:pt>
                <c:pt idx="1">
                  <c:v>894.82973397241187</c:v>
                </c:pt>
                <c:pt idx="2">
                  <c:v>1455.6463610034255</c:v>
                </c:pt>
                <c:pt idx="3">
                  <c:v>1134.9889217332573</c:v>
                </c:pt>
                <c:pt idx="4">
                  <c:v>975.32798548173469</c:v>
                </c:pt>
                <c:pt idx="5">
                  <c:v>1367.4989543733072</c:v>
                </c:pt>
                <c:pt idx="6">
                  <c:v>1602.0730447443655</c:v>
                </c:pt>
                <c:pt idx="7">
                  <c:v>1861.1729975662281</c:v>
                </c:pt>
                <c:pt idx="8">
                  <c:v>2081.0930035890742</c:v>
                </c:pt>
                <c:pt idx="9">
                  <c:v>1881.9368117766508</c:v>
                </c:pt>
                <c:pt idx="10">
                  <c:v>2790.9797482149343</c:v>
                </c:pt>
                <c:pt idx="11">
                  <c:v>1588.2847486873936</c:v>
                </c:pt>
                <c:pt idx="12">
                  <c:v>2294.2002350017447</c:v>
                </c:pt>
                <c:pt idx="13">
                  <c:v>2518.4328698405093</c:v>
                </c:pt>
                <c:pt idx="14">
                  <c:v>1066.0084150077937</c:v>
                </c:pt>
                <c:pt idx="15">
                  <c:v>4340.7387382138913</c:v>
                </c:pt>
                <c:pt idx="16">
                  <c:v>2496.0378683327572</c:v>
                </c:pt>
                <c:pt idx="17">
                  <c:v>1995.3360309337841</c:v>
                </c:pt>
                <c:pt idx="18">
                  <c:v>2628.5215592018908</c:v>
                </c:pt>
                <c:pt idx="19">
                  <c:v>3616.6549597931012</c:v>
                </c:pt>
                <c:pt idx="20">
                  <c:v>5406.9232182181686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5-4C7A-AF73-1C50A69DB266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harvest'!$Y$289:$Y$309</c:f>
                <c:numCache>
                  <c:formatCode>0</c:formatCode>
                  <c:ptCount val="21"/>
                  <c:pt idx="0">
                    <c:v>763.55716213704613</c:v>
                  </c:pt>
                  <c:pt idx="1">
                    <c:v>936.29642817733111</c:v>
                  </c:pt>
                  <c:pt idx="2">
                    <c:v>1450.5840400325781</c:v>
                  </c:pt>
                  <c:pt idx="3">
                    <c:v>1164.1825595630607</c:v>
                  </c:pt>
                  <c:pt idx="4">
                    <c:v>1006.37869541517</c:v>
                  </c:pt>
                  <c:pt idx="5">
                    <c:v>1416.6189311306591</c:v>
                  </c:pt>
                  <c:pt idx="6">
                    <c:v>1575.5403953255302</c:v>
                  </c:pt>
                  <c:pt idx="7">
                    <c:v>1809.7696295230837</c:v>
                  </c:pt>
                  <c:pt idx="8">
                    <c:v>962.71385731081648</c:v>
                  </c:pt>
                  <c:pt idx="9">
                    <c:v>988.92215931896385</c:v>
                  </c:pt>
                  <c:pt idx="10">
                    <c:v>1276.5105521245921</c:v>
                  </c:pt>
                  <c:pt idx="11">
                    <c:v>767.94144503599728</c:v>
                  </c:pt>
                  <c:pt idx="12">
                    <c:v>1076.6060556702901</c:v>
                  </c:pt>
                  <c:pt idx="13">
                    <c:v>1015.5366179466128</c:v>
                  </c:pt>
                  <c:pt idx="14">
                    <c:v>520.77250843067588</c:v>
                  </c:pt>
                  <c:pt idx="15">
                    <c:v>1669.3612660476135</c:v>
                  </c:pt>
                  <c:pt idx="16">
                    <c:v>821.40998715728676</c:v>
                  </c:pt>
                  <c:pt idx="17">
                    <c:v>659.11944310091906</c:v>
                  </c:pt>
                  <c:pt idx="18">
                    <c:v>909.61616560698371</c:v>
                  </c:pt>
                  <c:pt idx="19">
                    <c:v>1181.0303057508138</c:v>
                  </c:pt>
                  <c:pt idx="20">
                    <c:v>1681.0516685669377</c:v>
                  </c:pt>
                </c:numCache>
              </c:numRef>
            </c:plus>
            <c:minus>
              <c:numRef>
                <c:f>'BRF harvest'!$Y$289:$Y$309</c:f>
                <c:numCache>
                  <c:formatCode>0</c:formatCode>
                  <c:ptCount val="21"/>
                  <c:pt idx="0">
                    <c:v>763.55716213704613</c:v>
                  </c:pt>
                  <c:pt idx="1">
                    <c:v>936.29642817733111</c:v>
                  </c:pt>
                  <c:pt idx="2">
                    <c:v>1450.5840400325781</c:v>
                  </c:pt>
                  <c:pt idx="3">
                    <c:v>1164.1825595630607</c:v>
                  </c:pt>
                  <c:pt idx="4">
                    <c:v>1006.37869541517</c:v>
                  </c:pt>
                  <c:pt idx="5">
                    <c:v>1416.6189311306591</c:v>
                  </c:pt>
                  <c:pt idx="6">
                    <c:v>1575.5403953255302</c:v>
                  </c:pt>
                  <c:pt idx="7">
                    <c:v>1809.7696295230837</c:v>
                  </c:pt>
                  <c:pt idx="8">
                    <c:v>962.71385731081648</c:v>
                  </c:pt>
                  <c:pt idx="9">
                    <c:v>988.92215931896385</c:v>
                  </c:pt>
                  <c:pt idx="10">
                    <c:v>1276.5105521245921</c:v>
                  </c:pt>
                  <c:pt idx="11">
                    <c:v>767.94144503599728</c:v>
                  </c:pt>
                  <c:pt idx="12">
                    <c:v>1076.6060556702901</c:v>
                  </c:pt>
                  <c:pt idx="13">
                    <c:v>1015.5366179466128</c:v>
                  </c:pt>
                  <c:pt idx="14">
                    <c:v>520.77250843067588</c:v>
                  </c:pt>
                  <c:pt idx="15">
                    <c:v>1669.3612660476135</c:v>
                  </c:pt>
                  <c:pt idx="16">
                    <c:v>821.40998715728676</c:v>
                  </c:pt>
                  <c:pt idx="17">
                    <c:v>659.11944310091906</c:v>
                  </c:pt>
                  <c:pt idx="18">
                    <c:v>909.61616560698371</c:v>
                  </c:pt>
                  <c:pt idx="19">
                    <c:v>1181.0303057508138</c:v>
                  </c:pt>
                  <c:pt idx="20">
                    <c:v>1681.0516685669377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harvest'!$V$289:$V$309</c:f>
              <c:numCache>
                <c:formatCode>_(* #,##0_);_(* \(#,##0\);_(* "-"??_);_(@_)</c:formatCode>
                <c:ptCount val="21"/>
                <c:pt idx="0">
                  <c:v>3052.2856988832837</c:v>
                </c:pt>
                <c:pt idx="1">
                  <c:v>4066.8585562044118</c:v>
                </c:pt>
                <c:pt idx="2">
                  <c:v>5687.2255205154252</c:v>
                </c:pt>
                <c:pt idx="3">
                  <c:v>4871.5594080472574</c:v>
                </c:pt>
                <c:pt idx="4">
                  <c:v>4260.7618047507349</c:v>
                </c:pt>
                <c:pt idx="5">
                  <c:v>6042.764817621307</c:v>
                </c:pt>
                <c:pt idx="6">
                  <c:v>5961.1293542103658</c:v>
                </c:pt>
                <c:pt idx="7">
                  <c:v>6616.7329098112286</c:v>
                </c:pt>
                <c:pt idx="8">
                  <c:v>7642.4116841430741</c:v>
                </c:pt>
                <c:pt idx="9">
                  <c:v>8023.8485794306507</c:v>
                </c:pt>
                <c:pt idx="10">
                  <c:v>10189.302581632935</c:v>
                </c:pt>
                <c:pt idx="11">
                  <c:v>7132.9300841933937</c:v>
                </c:pt>
                <c:pt idx="12">
                  <c:v>10378.466905572745</c:v>
                </c:pt>
                <c:pt idx="13">
                  <c:v>10330.75373913351</c:v>
                </c:pt>
                <c:pt idx="14">
                  <c:v>9132.7127243967952</c:v>
                </c:pt>
                <c:pt idx="15">
                  <c:v>13438.762813164891</c:v>
                </c:pt>
                <c:pt idx="16">
                  <c:v>11516.913987580756</c:v>
                </c:pt>
                <c:pt idx="17">
                  <c:v>11916.402701481784</c:v>
                </c:pt>
                <c:pt idx="18">
                  <c:v>13195.704225544891</c:v>
                </c:pt>
                <c:pt idx="19">
                  <c:v>15084.5663312591</c:v>
                </c:pt>
                <c:pt idx="20">
                  <c:v>24352.02165571817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5-4C7A-AF73-1C50A69DB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SSEO</a:t>
            </a:r>
          </a:p>
        </c:rich>
      </c:tx>
      <c:layout>
        <c:manualLayout>
          <c:xMode val="edge"/>
          <c:yMode val="edge"/>
          <c:x val="0.48803725881570192"/>
          <c:y val="1.61861328811412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harvest'!$K$311:$K$331</c:f>
                <c:numCache>
                  <c:formatCode>0</c:formatCode>
                  <c:ptCount val="21"/>
                  <c:pt idx="0">
                    <c:v>27.055031329570021</c:v>
                  </c:pt>
                  <c:pt idx="1">
                    <c:v>29.016613628430775</c:v>
                  </c:pt>
                  <c:pt idx="2">
                    <c:v>39.78681077877944</c:v>
                  </c:pt>
                  <c:pt idx="3">
                    <c:v>34.771822071314688</c:v>
                  </c:pt>
                  <c:pt idx="4">
                    <c:v>64.621182902092002</c:v>
                  </c:pt>
                  <c:pt idx="5">
                    <c:v>51.926414439653541</c:v>
                  </c:pt>
                  <c:pt idx="6">
                    <c:v>76.66825909603871</c:v>
                  </c:pt>
                  <c:pt idx="7">
                    <c:v>100.35529062945159</c:v>
                  </c:pt>
                  <c:pt idx="8">
                    <c:v>50.073017348778293</c:v>
                  </c:pt>
                  <c:pt idx="9">
                    <c:v>53.904370435736809</c:v>
                  </c:pt>
                  <c:pt idx="10">
                    <c:v>62.517762985414137</c:v>
                  </c:pt>
                  <c:pt idx="11">
                    <c:v>64.317753149539882</c:v>
                  </c:pt>
                  <c:pt idx="12">
                    <c:v>48.444312217895053</c:v>
                  </c:pt>
                  <c:pt idx="13">
                    <c:v>35.985706705444947</c:v>
                  </c:pt>
                  <c:pt idx="14">
                    <c:v>90.664999594747286</c:v>
                  </c:pt>
                  <c:pt idx="15">
                    <c:v>50.566743343871543</c:v>
                  </c:pt>
                  <c:pt idx="16">
                    <c:v>92.005538122063982</c:v>
                  </c:pt>
                  <c:pt idx="17">
                    <c:v>48.01242347316682</c:v>
                  </c:pt>
                  <c:pt idx="18">
                    <c:v>36.907292452585203</c:v>
                  </c:pt>
                  <c:pt idx="19">
                    <c:v>61.453565777922336</c:v>
                  </c:pt>
                  <c:pt idx="20">
                    <c:v>51.113055208552133</c:v>
                  </c:pt>
                </c:numCache>
              </c:numRef>
            </c:plus>
            <c:minus>
              <c:numRef>
                <c:f>'BRF harvest'!$K$311:$K$331</c:f>
                <c:numCache>
                  <c:formatCode>0</c:formatCode>
                  <c:ptCount val="21"/>
                  <c:pt idx="0">
                    <c:v>27.055031329570021</c:v>
                  </c:pt>
                  <c:pt idx="1">
                    <c:v>29.016613628430775</c:v>
                  </c:pt>
                  <c:pt idx="2">
                    <c:v>39.78681077877944</c:v>
                  </c:pt>
                  <c:pt idx="3">
                    <c:v>34.771822071314688</c:v>
                  </c:pt>
                  <c:pt idx="4">
                    <c:v>64.621182902092002</c:v>
                  </c:pt>
                  <c:pt idx="5">
                    <c:v>51.926414439653541</c:v>
                  </c:pt>
                  <c:pt idx="6">
                    <c:v>76.66825909603871</c:v>
                  </c:pt>
                  <c:pt idx="7">
                    <c:v>100.35529062945159</c:v>
                  </c:pt>
                  <c:pt idx="8">
                    <c:v>50.073017348778293</c:v>
                  </c:pt>
                  <c:pt idx="9">
                    <c:v>53.904370435736809</c:v>
                  </c:pt>
                  <c:pt idx="10">
                    <c:v>62.517762985414137</c:v>
                  </c:pt>
                  <c:pt idx="11">
                    <c:v>64.317753149539882</c:v>
                  </c:pt>
                  <c:pt idx="12">
                    <c:v>48.444312217895053</c:v>
                  </c:pt>
                  <c:pt idx="13">
                    <c:v>35.985706705444947</c:v>
                  </c:pt>
                  <c:pt idx="14">
                    <c:v>90.664999594747286</c:v>
                  </c:pt>
                  <c:pt idx="15">
                    <c:v>50.566743343871543</c:v>
                  </c:pt>
                  <c:pt idx="16">
                    <c:v>92.005538122063982</c:v>
                  </c:pt>
                  <c:pt idx="17">
                    <c:v>48.01242347316682</c:v>
                  </c:pt>
                  <c:pt idx="18">
                    <c:v>36.907292452585203</c:v>
                  </c:pt>
                  <c:pt idx="19">
                    <c:v>61.453565777922336</c:v>
                  </c:pt>
                  <c:pt idx="20">
                    <c:v>51.113055208552133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harvest'!$H$311:$H$331</c:f>
              <c:numCache>
                <c:formatCode>0</c:formatCode>
                <c:ptCount val="21"/>
                <c:pt idx="0">
                  <c:v>1437.8648244639999</c:v>
                </c:pt>
                <c:pt idx="1">
                  <c:v>1542.114941696</c:v>
                </c:pt>
                <c:pt idx="2">
                  <c:v>2114.5070947999998</c:v>
                </c:pt>
                <c:pt idx="3">
                  <c:v>1847.980851688</c:v>
                </c:pt>
                <c:pt idx="4">
                  <c:v>3434.3529186239998</c:v>
                </c:pt>
                <c:pt idx="5">
                  <c:v>2759.6776316320002</c:v>
                </c:pt>
                <c:pt idx="6">
                  <c:v>4074.605997096</c:v>
                </c:pt>
                <c:pt idx="7">
                  <c:v>5333.4753372559999</c:v>
                </c:pt>
                <c:pt idx="8">
                  <c:v>4701.2533344700005</c:v>
                </c:pt>
                <c:pt idx="9">
                  <c:v>5809.5590898319997</c:v>
                </c:pt>
                <c:pt idx="10">
                  <c:v>10637.157524804999</c:v>
                </c:pt>
                <c:pt idx="11">
                  <c:v>5812.1931671359998</c:v>
                </c:pt>
                <c:pt idx="12">
                  <c:v>7328.9758286159995</c:v>
                </c:pt>
                <c:pt idx="13">
                  <c:v>8084.7525021319998</c:v>
                </c:pt>
                <c:pt idx="14">
                  <c:v>9276.6130169219996</c:v>
                </c:pt>
                <c:pt idx="15">
                  <c:v>10992.562746424001</c:v>
                </c:pt>
                <c:pt idx="16">
                  <c:v>12852.376909116001</c:v>
                </c:pt>
                <c:pt idx="17">
                  <c:v>12614.137521029001</c:v>
                </c:pt>
                <c:pt idx="18">
                  <c:v>13467.403247603999</c:v>
                </c:pt>
                <c:pt idx="19">
                  <c:v>16188.019244539999</c:v>
                </c:pt>
                <c:pt idx="20">
                  <c:v>22303.100593563999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2-4F60-94CF-BCF7AB5F665E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harvest'!$T$311:$T$331</c:f>
                <c:numCache>
                  <c:formatCode>0</c:formatCode>
                  <c:ptCount val="21"/>
                  <c:pt idx="0">
                    <c:v>671.2721057120898</c:v>
                  </c:pt>
                  <c:pt idx="1">
                    <c:v>972.87034221884028</c:v>
                  </c:pt>
                  <c:pt idx="2">
                    <c:v>1456.3548667097457</c:v>
                  </c:pt>
                  <c:pt idx="3">
                    <c:v>1213.1372811550359</c:v>
                  </c:pt>
                  <c:pt idx="4">
                    <c:v>1605.3625209447371</c:v>
                  </c:pt>
                  <c:pt idx="5">
                    <c:v>1453.4042200912311</c:v>
                  </c:pt>
                  <c:pt idx="6">
                    <c:v>2120.4611163483</c:v>
                  </c:pt>
                  <c:pt idx="7">
                    <c:v>2669.4921478647811</c:v>
                  </c:pt>
                  <c:pt idx="8">
                    <c:v>1638.3015734180201</c:v>
                  </c:pt>
                  <c:pt idx="9">
                    <c:v>2451.7621387364625</c:v>
                  </c:pt>
                  <c:pt idx="10">
                    <c:v>3747.6611745222958</c:v>
                  </c:pt>
                  <c:pt idx="11">
                    <c:v>2019.6684812889519</c:v>
                  </c:pt>
                  <c:pt idx="12">
                    <c:v>2193.9293933243216</c:v>
                  </c:pt>
                  <c:pt idx="13">
                    <c:v>2221.666170465573</c:v>
                  </c:pt>
                  <c:pt idx="14">
                    <c:v>2444.7781293730718</c:v>
                  </c:pt>
                  <c:pt idx="15">
                    <c:v>2469.5511243967371</c:v>
                  </c:pt>
                  <c:pt idx="16">
                    <c:v>2811.8857196511726</c:v>
                  </c:pt>
                  <c:pt idx="17">
                    <c:v>6141.1357497940626</c:v>
                  </c:pt>
                  <c:pt idx="18">
                    <c:v>4272.3653363620442</c:v>
                  </c:pt>
                  <c:pt idx="19">
                    <c:v>4038.6430728498367</c:v>
                  </c:pt>
                  <c:pt idx="20">
                    <c:v>4949.524526908408</c:v>
                  </c:pt>
                </c:numCache>
              </c:numRef>
            </c:plus>
            <c:minus>
              <c:numRef>
                <c:f>'BRF harvest'!$T$311:$T$331</c:f>
                <c:numCache>
                  <c:formatCode>0</c:formatCode>
                  <c:ptCount val="21"/>
                  <c:pt idx="0">
                    <c:v>671.2721057120898</c:v>
                  </c:pt>
                  <c:pt idx="1">
                    <c:v>972.87034221884028</c:v>
                  </c:pt>
                  <c:pt idx="2">
                    <c:v>1456.3548667097457</c:v>
                  </c:pt>
                  <c:pt idx="3">
                    <c:v>1213.1372811550359</c:v>
                  </c:pt>
                  <c:pt idx="4">
                    <c:v>1605.3625209447371</c:v>
                  </c:pt>
                  <c:pt idx="5">
                    <c:v>1453.4042200912311</c:v>
                  </c:pt>
                  <c:pt idx="6">
                    <c:v>2120.4611163483</c:v>
                  </c:pt>
                  <c:pt idx="7">
                    <c:v>2669.4921478647811</c:v>
                  </c:pt>
                  <c:pt idx="8">
                    <c:v>1638.3015734180201</c:v>
                  </c:pt>
                  <c:pt idx="9">
                    <c:v>2451.7621387364625</c:v>
                  </c:pt>
                  <c:pt idx="10">
                    <c:v>3747.6611745222958</c:v>
                  </c:pt>
                  <c:pt idx="11">
                    <c:v>2019.6684812889519</c:v>
                  </c:pt>
                  <c:pt idx="12">
                    <c:v>2193.9293933243216</c:v>
                  </c:pt>
                  <c:pt idx="13">
                    <c:v>2221.666170465573</c:v>
                  </c:pt>
                  <c:pt idx="14">
                    <c:v>2444.7781293730718</c:v>
                  </c:pt>
                  <c:pt idx="15">
                    <c:v>2469.5511243967371</c:v>
                  </c:pt>
                  <c:pt idx="16">
                    <c:v>2811.8857196511726</c:v>
                  </c:pt>
                  <c:pt idx="17">
                    <c:v>6141.1357497940626</c:v>
                  </c:pt>
                  <c:pt idx="18">
                    <c:v>4272.3653363620442</c:v>
                  </c:pt>
                  <c:pt idx="19">
                    <c:v>4038.6430728498367</c:v>
                  </c:pt>
                  <c:pt idx="20">
                    <c:v>4949.524526908408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harvest'!$Q$311:$Q$331</c:f>
              <c:numCache>
                <c:formatCode>_(* #,##0_);_(* \(#,##0\);_(* "-"??_);_(@_)</c:formatCode>
                <c:ptCount val="21"/>
                <c:pt idx="0">
                  <c:v>952.96755687131224</c:v>
                </c:pt>
                <c:pt idx="1">
                  <c:v>1381.1297464734619</c:v>
                </c:pt>
                <c:pt idx="2">
                  <c:v>2067.5057513283414</c:v>
                </c:pt>
                <c:pt idx="3">
                  <c:v>1722.2233147099757</c:v>
                </c:pt>
                <c:pt idx="4">
                  <c:v>2279.043604611863</c:v>
                </c:pt>
                <c:pt idx="5">
                  <c:v>2063.3168829464894</c:v>
                </c:pt>
                <c:pt idx="6">
                  <c:v>3010.3003421294411</c:v>
                </c:pt>
                <c:pt idx="7">
                  <c:v>3789.729066038316</c:v>
                </c:pt>
                <c:pt idx="8">
                  <c:v>2353.0622819325404</c:v>
                </c:pt>
                <c:pt idx="9">
                  <c:v>3641.8445576209169</c:v>
                </c:pt>
                <c:pt idx="10">
                  <c:v>5579.2883712852581</c:v>
                </c:pt>
                <c:pt idx="11">
                  <c:v>3008.7195635870808</c:v>
                </c:pt>
                <c:pt idx="12">
                  <c:v>3265.494990539009</c:v>
                </c:pt>
                <c:pt idx="13">
                  <c:v>3347.2562702238924</c:v>
                </c:pt>
                <c:pt idx="14">
                  <c:v>4772.3056212545662</c:v>
                </c:pt>
                <c:pt idx="15">
                  <c:v>4774.2365106903026</c:v>
                </c:pt>
                <c:pt idx="16">
                  <c:v>3593.0247604901078</c:v>
                </c:pt>
                <c:pt idx="17">
                  <c:v>9990.9281418935389</c:v>
                </c:pt>
                <c:pt idx="18">
                  <c:v>6002.8001871484912</c:v>
                </c:pt>
                <c:pt idx="19">
                  <c:v>4953.4991090958874</c:v>
                </c:pt>
                <c:pt idx="20">
                  <c:v>9069.9662775131837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2-4F60-94CF-BCF7AB5F665E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harvest'!$Y$311:$Y$331</c:f>
                <c:numCache>
                  <c:formatCode>0</c:formatCode>
                  <c:ptCount val="21"/>
                  <c:pt idx="0">
                    <c:v>671.81709908827645</c:v>
                  </c:pt>
                  <c:pt idx="1">
                    <c:v>973.30296754682968</c:v>
                  </c:pt>
                  <c:pt idx="2">
                    <c:v>1456.8982421916462</c:v>
                  </c:pt>
                  <c:pt idx="3">
                    <c:v>1213.6355064591639</c:v>
                  </c:pt>
                  <c:pt idx="4">
                    <c:v>1606.6626033283114</c:v>
                  </c:pt>
                  <c:pt idx="5">
                    <c:v>1454.3315232420557</c:v>
                  </c:pt>
                  <c:pt idx="6">
                    <c:v>2121.8466881228474</c:v>
                  </c:pt>
                  <c:pt idx="7">
                    <c:v>2671.3778302346236</c:v>
                  </c:pt>
                  <c:pt idx="8">
                    <c:v>1639.0666101566378</c:v>
                  </c:pt>
                  <c:pt idx="9">
                    <c:v>2452.3546370975114</c:v>
                  </c:pt>
                  <c:pt idx="10">
                    <c:v>3748.1825928989288</c:v>
                  </c:pt>
                  <c:pt idx="11">
                    <c:v>2020.6923436491329</c:v>
                  </c:pt>
                  <c:pt idx="12">
                    <c:v>2194.4641793109067</c:v>
                  </c:pt>
                  <c:pt idx="13">
                    <c:v>2221.9575927722508</c:v>
                  </c:pt>
                  <c:pt idx="14">
                    <c:v>2446.4587149617737</c:v>
                  </c:pt>
                  <c:pt idx="15">
                    <c:v>2470.0687746582266</c:v>
                  </c:pt>
                  <c:pt idx="16">
                    <c:v>2813.3905380205078</c:v>
                  </c:pt>
                  <c:pt idx="17">
                    <c:v>6141.3234314931215</c:v>
                  </c:pt>
                  <c:pt idx="18">
                    <c:v>4272.5247472172869</c:v>
                  </c:pt>
                  <c:pt idx="19">
                    <c:v>4039.1105964834383</c:v>
                  </c:pt>
                  <c:pt idx="20">
                    <c:v>4949.7884385982243</c:v>
                  </c:pt>
                </c:numCache>
              </c:numRef>
            </c:plus>
            <c:minus>
              <c:numRef>
                <c:f>'BRF harvest'!$Y$311:$Y$331</c:f>
                <c:numCache>
                  <c:formatCode>0</c:formatCode>
                  <c:ptCount val="21"/>
                  <c:pt idx="0">
                    <c:v>671.81709908827645</c:v>
                  </c:pt>
                  <c:pt idx="1">
                    <c:v>973.30296754682968</c:v>
                  </c:pt>
                  <c:pt idx="2">
                    <c:v>1456.8982421916462</c:v>
                  </c:pt>
                  <c:pt idx="3">
                    <c:v>1213.6355064591639</c:v>
                  </c:pt>
                  <c:pt idx="4">
                    <c:v>1606.6626033283114</c:v>
                  </c:pt>
                  <c:pt idx="5">
                    <c:v>1454.3315232420557</c:v>
                  </c:pt>
                  <c:pt idx="6">
                    <c:v>2121.8466881228474</c:v>
                  </c:pt>
                  <c:pt idx="7">
                    <c:v>2671.3778302346236</c:v>
                  </c:pt>
                  <c:pt idx="8">
                    <c:v>1639.0666101566378</c:v>
                  </c:pt>
                  <c:pt idx="9">
                    <c:v>2452.3546370975114</c:v>
                  </c:pt>
                  <c:pt idx="10">
                    <c:v>3748.1825928989288</c:v>
                  </c:pt>
                  <c:pt idx="11">
                    <c:v>2020.6923436491329</c:v>
                  </c:pt>
                  <c:pt idx="12">
                    <c:v>2194.4641793109067</c:v>
                  </c:pt>
                  <c:pt idx="13">
                    <c:v>2221.9575927722508</c:v>
                  </c:pt>
                  <c:pt idx="14">
                    <c:v>2446.4587149617737</c:v>
                  </c:pt>
                  <c:pt idx="15">
                    <c:v>2470.0687746582266</c:v>
                  </c:pt>
                  <c:pt idx="16">
                    <c:v>2813.3905380205078</c:v>
                  </c:pt>
                  <c:pt idx="17">
                    <c:v>6141.3234314931215</c:v>
                  </c:pt>
                  <c:pt idx="18">
                    <c:v>4272.5247472172869</c:v>
                  </c:pt>
                  <c:pt idx="19">
                    <c:v>4039.1105964834383</c:v>
                  </c:pt>
                  <c:pt idx="20">
                    <c:v>4949.7884385982243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harvest'!$V$311:$V$331</c:f>
              <c:numCache>
                <c:formatCode>_(* #,##0_);_(* \(#,##0\);_(* "-"??_);_(@_)</c:formatCode>
                <c:ptCount val="21"/>
                <c:pt idx="0">
                  <c:v>2390.8323813353122</c:v>
                </c:pt>
                <c:pt idx="1">
                  <c:v>2923.2446881694618</c:v>
                </c:pt>
                <c:pt idx="2">
                  <c:v>4182.0128461283412</c:v>
                </c:pt>
                <c:pt idx="3">
                  <c:v>3570.2041663979758</c:v>
                </c:pt>
                <c:pt idx="4">
                  <c:v>5713.3965232358623</c:v>
                </c:pt>
                <c:pt idx="5">
                  <c:v>4822.9945145784895</c:v>
                </c:pt>
                <c:pt idx="6">
                  <c:v>7084.9063392254411</c:v>
                </c:pt>
                <c:pt idx="7">
                  <c:v>9123.2044032943159</c:v>
                </c:pt>
                <c:pt idx="8">
                  <c:v>7054.3156164025404</c:v>
                </c:pt>
                <c:pt idx="9">
                  <c:v>9451.4036474529166</c:v>
                </c:pt>
                <c:pt idx="10">
                  <c:v>16216.445896090258</c:v>
                </c:pt>
                <c:pt idx="11">
                  <c:v>8820.912730723081</c:v>
                </c:pt>
                <c:pt idx="12">
                  <c:v>10594.470819155009</c:v>
                </c:pt>
                <c:pt idx="13">
                  <c:v>11432.008772355892</c:v>
                </c:pt>
                <c:pt idx="14">
                  <c:v>14048.918638176565</c:v>
                </c:pt>
                <c:pt idx="15">
                  <c:v>15766.799257114304</c:v>
                </c:pt>
                <c:pt idx="16">
                  <c:v>16445.401669606108</c:v>
                </c:pt>
                <c:pt idx="17">
                  <c:v>22605.065662922541</c:v>
                </c:pt>
                <c:pt idx="18">
                  <c:v>19470.20343475249</c:v>
                </c:pt>
                <c:pt idx="19">
                  <c:v>21141.518353635885</c:v>
                </c:pt>
                <c:pt idx="20">
                  <c:v>31373.066871077182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22-4F60-94CF-BCF7AB5F6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KODIAK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AFOGNAK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harvest'!$Y$3:$Y$23</c:f>
                <c:numCache>
                  <c:formatCode>0</c:formatCode>
                  <c:ptCount val="21"/>
                  <c:pt idx="0">
                    <c:v>106.09624004263033</c:v>
                  </c:pt>
                  <c:pt idx="1">
                    <c:v>109.99055070444139</c:v>
                  </c:pt>
                  <c:pt idx="2">
                    <c:v>317.82552165094307</c:v>
                  </c:pt>
                  <c:pt idx="3">
                    <c:v>132.79203225064177</c:v>
                  </c:pt>
                  <c:pt idx="4">
                    <c:v>67.209861296906965</c:v>
                  </c:pt>
                  <c:pt idx="5">
                    <c:v>127.95614237529271</c:v>
                  </c:pt>
                  <c:pt idx="6">
                    <c:v>110.50671507861874</c:v>
                  </c:pt>
                  <c:pt idx="7">
                    <c:v>341.43767843853988</c:v>
                  </c:pt>
                  <c:pt idx="8">
                    <c:v>224.34080982346103</c:v>
                  </c:pt>
                  <c:pt idx="9">
                    <c:v>699.95343205175891</c:v>
                  </c:pt>
                  <c:pt idx="10">
                    <c:v>566.90576584971177</c:v>
                  </c:pt>
                  <c:pt idx="11">
                    <c:v>710.97031411100136</c:v>
                  </c:pt>
                  <c:pt idx="12">
                    <c:v>706.97631766506618</c:v>
                  </c:pt>
                  <c:pt idx="13">
                    <c:v>651.35561150798571</c:v>
                  </c:pt>
                  <c:pt idx="14">
                    <c:v>769.00928079442224</c:v>
                  </c:pt>
                  <c:pt idx="15">
                    <c:v>480.7279514837669</c:v>
                  </c:pt>
                  <c:pt idx="16">
                    <c:v>800.71609250254107</c:v>
                  </c:pt>
                  <c:pt idx="17">
                    <c:v>1532.5340538008077</c:v>
                  </c:pt>
                  <c:pt idx="18">
                    <c:v>481.23047712914916</c:v>
                  </c:pt>
                  <c:pt idx="19">
                    <c:v>493.68738195764791</c:v>
                  </c:pt>
                  <c:pt idx="20">
                    <c:v>1103.2898249090269</c:v>
                  </c:pt>
                </c:numCache>
              </c:numRef>
            </c:plus>
            <c:minus>
              <c:numRef>
                <c:f>'BRF harvest'!$Y$3:$Y$23</c:f>
                <c:numCache>
                  <c:formatCode>0</c:formatCode>
                  <c:ptCount val="21"/>
                  <c:pt idx="0">
                    <c:v>106.09624004263033</c:v>
                  </c:pt>
                  <c:pt idx="1">
                    <c:v>109.99055070444139</c:v>
                  </c:pt>
                  <c:pt idx="2">
                    <c:v>317.82552165094307</c:v>
                  </c:pt>
                  <c:pt idx="3">
                    <c:v>132.79203225064177</c:v>
                  </c:pt>
                  <c:pt idx="4">
                    <c:v>67.209861296906965</c:v>
                  </c:pt>
                  <c:pt idx="5">
                    <c:v>127.95614237529271</c:v>
                  </c:pt>
                  <c:pt idx="6">
                    <c:v>110.50671507861874</c:v>
                  </c:pt>
                  <c:pt idx="7">
                    <c:v>341.43767843853988</c:v>
                  </c:pt>
                  <c:pt idx="8">
                    <c:v>224.34080982346103</c:v>
                  </c:pt>
                  <c:pt idx="9">
                    <c:v>699.95343205175891</c:v>
                  </c:pt>
                  <c:pt idx="10">
                    <c:v>566.90576584971177</c:v>
                  </c:pt>
                  <c:pt idx="11">
                    <c:v>710.97031411100136</c:v>
                  </c:pt>
                  <c:pt idx="12">
                    <c:v>706.97631766506618</c:v>
                  </c:pt>
                  <c:pt idx="13">
                    <c:v>651.35561150798571</c:v>
                  </c:pt>
                  <c:pt idx="14">
                    <c:v>769.00928079442224</c:v>
                  </c:pt>
                  <c:pt idx="15">
                    <c:v>480.7279514837669</c:v>
                  </c:pt>
                  <c:pt idx="16">
                    <c:v>800.71609250254107</c:v>
                  </c:pt>
                  <c:pt idx="17">
                    <c:v>1532.5340538008077</c:v>
                  </c:pt>
                  <c:pt idx="18">
                    <c:v>481.23047712914916</c:v>
                  </c:pt>
                  <c:pt idx="19">
                    <c:v>493.68738195764791</c:v>
                  </c:pt>
                  <c:pt idx="20">
                    <c:v>1103.2898249090269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'rockfish harvests'!$B$2:$B$22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harvest'!$V$3:$V$23</c:f>
              <c:numCache>
                <c:formatCode>_(* #,##0_);_(* \(#,##0\);_(* "-"??_);_(@_)</c:formatCode>
                <c:ptCount val="21"/>
                <c:pt idx="0">
                  <c:v>359.1413642850506</c:v>
                </c:pt>
                <c:pt idx="1">
                  <c:v>469.54970976779174</c:v>
                </c:pt>
                <c:pt idx="2">
                  <c:v>1414.4684017556272</c:v>
                </c:pt>
                <c:pt idx="3">
                  <c:v>573.26885828848845</c:v>
                </c:pt>
                <c:pt idx="4">
                  <c:v>312.5349823096368</c:v>
                </c:pt>
                <c:pt idx="5">
                  <c:v>528.9454202183241</c:v>
                </c:pt>
                <c:pt idx="6">
                  <c:v>361.72103285180168</c:v>
                </c:pt>
                <c:pt idx="7">
                  <c:v>1410.2992683885925</c:v>
                </c:pt>
                <c:pt idx="8">
                  <c:v>864.82725119314125</c:v>
                </c:pt>
                <c:pt idx="9">
                  <c:v>1961.5839813375032</c:v>
                </c:pt>
                <c:pt idx="10">
                  <c:v>2248.2553305989154</c:v>
                </c:pt>
                <c:pt idx="11">
                  <c:v>2933.7154069116409</c:v>
                </c:pt>
                <c:pt idx="12">
                  <c:v>1674.0195892837091</c:v>
                </c:pt>
                <c:pt idx="13">
                  <c:v>2824.379965044564</c:v>
                </c:pt>
                <c:pt idx="14">
                  <c:v>2739.7646529754079</c:v>
                </c:pt>
                <c:pt idx="15">
                  <c:v>1580.6034498796703</c:v>
                </c:pt>
                <c:pt idx="16">
                  <c:v>2804.100842514702</c:v>
                </c:pt>
                <c:pt idx="17">
                  <c:v>3583.1998138065201</c:v>
                </c:pt>
                <c:pt idx="18">
                  <c:v>2858.1331790138988</c:v>
                </c:pt>
                <c:pt idx="19">
                  <c:v>3031.2237189440079</c:v>
                </c:pt>
                <c:pt idx="20">
                  <c:v>3958.1363902099833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4-48F1-9840-42AB9BDDF56D}"/>
            </c:ext>
          </c:extLst>
        </c:ser>
        <c:ser>
          <c:idx val="1"/>
          <c:order val="1"/>
          <c:tx>
            <c:v>WKMA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harvest'!$Y$25:$Y$45</c:f>
                <c:numCache>
                  <c:formatCode>0</c:formatCode>
                  <c:ptCount val="21"/>
                  <c:pt idx="0">
                    <c:v>44.669961225349169</c:v>
                  </c:pt>
                  <c:pt idx="1">
                    <c:v>59.162382447629057</c:v>
                  </c:pt>
                  <c:pt idx="2">
                    <c:v>102.91665233808752</c:v>
                  </c:pt>
                  <c:pt idx="3">
                    <c:v>349.33883819916286</c:v>
                  </c:pt>
                  <c:pt idx="4">
                    <c:v>202.3583700157086</c:v>
                  </c:pt>
                  <c:pt idx="5">
                    <c:v>295.31355203533457</c:v>
                  </c:pt>
                  <c:pt idx="6">
                    <c:v>228.65315719733678</c:v>
                  </c:pt>
                  <c:pt idx="7">
                    <c:v>371.80959770581211</c:v>
                  </c:pt>
                  <c:pt idx="8">
                    <c:v>211.65313135623182</c:v>
                  </c:pt>
                  <c:pt idx="9">
                    <c:v>539.39723651754582</c:v>
                  </c:pt>
                  <c:pt idx="10">
                    <c:v>300.27179653795775</c:v>
                  </c:pt>
                  <c:pt idx="11">
                    <c:v>400.63179661572411</c:v>
                  </c:pt>
                  <c:pt idx="12">
                    <c:v>347.21945573990121</c:v>
                  </c:pt>
                  <c:pt idx="13">
                    <c:v>326.72223276323251</c:v>
                  </c:pt>
                  <c:pt idx="14">
                    <c:v>944.81385065625568</c:v>
                  </c:pt>
                  <c:pt idx="15">
                    <c:v>357.17285783406118</c:v>
                  </c:pt>
                  <c:pt idx="16">
                    <c:v>759.4057356331582</c:v>
                  </c:pt>
                  <c:pt idx="17">
                    <c:v>1195.505561971936</c:v>
                  </c:pt>
                  <c:pt idx="18">
                    <c:v>992.30501272012543</c:v>
                  </c:pt>
                  <c:pt idx="19">
                    <c:v>832.01592092289741</c:v>
                  </c:pt>
                  <c:pt idx="20">
                    <c:v>735.52686566109173</c:v>
                  </c:pt>
                </c:numCache>
              </c:numRef>
            </c:plus>
            <c:minus>
              <c:numRef>
                <c:f>'BRF harvest'!$Y$25:$Y$45</c:f>
                <c:numCache>
                  <c:formatCode>0</c:formatCode>
                  <c:ptCount val="21"/>
                  <c:pt idx="0">
                    <c:v>44.669961225349169</c:v>
                  </c:pt>
                  <c:pt idx="1">
                    <c:v>59.162382447629057</c:v>
                  </c:pt>
                  <c:pt idx="2">
                    <c:v>102.91665233808752</c:v>
                  </c:pt>
                  <c:pt idx="3">
                    <c:v>349.33883819916286</c:v>
                  </c:pt>
                  <c:pt idx="4">
                    <c:v>202.3583700157086</c:v>
                  </c:pt>
                  <c:pt idx="5">
                    <c:v>295.31355203533457</c:v>
                  </c:pt>
                  <c:pt idx="6">
                    <c:v>228.65315719733678</c:v>
                  </c:pt>
                  <c:pt idx="7">
                    <c:v>371.80959770581211</c:v>
                  </c:pt>
                  <c:pt idx="8">
                    <c:v>211.65313135623182</c:v>
                  </c:pt>
                  <c:pt idx="9">
                    <c:v>539.39723651754582</c:v>
                  </c:pt>
                  <c:pt idx="10">
                    <c:v>300.27179653795775</c:v>
                  </c:pt>
                  <c:pt idx="11">
                    <c:v>400.63179661572411</c:v>
                  </c:pt>
                  <c:pt idx="12">
                    <c:v>347.21945573990121</c:v>
                  </c:pt>
                  <c:pt idx="13">
                    <c:v>326.72223276323251</c:v>
                  </c:pt>
                  <c:pt idx="14">
                    <c:v>944.81385065625568</c:v>
                  </c:pt>
                  <c:pt idx="15">
                    <c:v>357.17285783406118</c:v>
                  </c:pt>
                  <c:pt idx="16">
                    <c:v>759.4057356331582</c:v>
                  </c:pt>
                  <c:pt idx="17">
                    <c:v>1195.505561971936</c:v>
                  </c:pt>
                  <c:pt idx="18">
                    <c:v>992.30501272012543</c:v>
                  </c:pt>
                  <c:pt idx="19">
                    <c:v>832.01592092289741</c:v>
                  </c:pt>
                  <c:pt idx="20">
                    <c:v>735.52686566109173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'BRF harvest'!$V$25:$V$45</c:f>
              <c:numCache>
                <c:formatCode>_(* #,##0_);_(* \(#,##0\);_(* "-"??_);_(@_)</c:formatCode>
                <c:ptCount val="21"/>
                <c:pt idx="0">
                  <c:v>131.46724310754698</c:v>
                </c:pt>
                <c:pt idx="1">
                  <c:v>246.79095440738428</c:v>
                </c:pt>
                <c:pt idx="2">
                  <c:v>370.84627717730666</c:v>
                </c:pt>
                <c:pt idx="3">
                  <c:v>1394.9254788675516</c:v>
                </c:pt>
                <c:pt idx="4">
                  <c:v>873.70039524584422</c:v>
                </c:pt>
                <c:pt idx="5">
                  <c:v>1068.4637923168175</c:v>
                </c:pt>
                <c:pt idx="6">
                  <c:v>746.78680200412748</c:v>
                </c:pt>
                <c:pt idx="7">
                  <c:v>1372.2123516376748</c:v>
                </c:pt>
                <c:pt idx="8">
                  <c:v>682.34336120500916</c:v>
                </c:pt>
                <c:pt idx="9">
                  <c:v>1257.1267975632907</c:v>
                </c:pt>
                <c:pt idx="10">
                  <c:v>1009.6226947182558</c:v>
                </c:pt>
                <c:pt idx="11">
                  <c:v>1429.8834925504357</c:v>
                </c:pt>
                <c:pt idx="12">
                  <c:v>711.60476261615031</c:v>
                </c:pt>
                <c:pt idx="13">
                  <c:v>1193.9086573069919</c:v>
                </c:pt>
                <c:pt idx="14">
                  <c:v>1865.1791797060296</c:v>
                </c:pt>
                <c:pt idx="15">
                  <c:v>1149.0131976389998</c:v>
                </c:pt>
                <c:pt idx="16">
                  <c:v>2059.4071840108741</c:v>
                </c:pt>
                <c:pt idx="17">
                  <c:v>1846.865640597709</c:v>
                </c:pt>
                <c:pt idx="18">
                  <c:v>1937.7298601956497</c:v>
                </c:pt>
                <c:pt idx="19">
                  <c:v>2157.7800820641801</c:v>
                </c:pt>
                <c:pt idx="20">
                  <c:v>2508.3648669308409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4-48F1-9840-42AB9BDDF56D}"/>
            </c:ext>
          </c:extLst>
        </c:ser>
        <c:ser>
          <c:idx val="2"/>
          <c:order val="2"/>
          <c:tx>
            <c:v>SKMA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harvest'!$Y$47:$Y$67</c:f>
                <c:numCache>
                  <c:formatCode>0</c:formatCode>
                  <c:ptCount val="21"/>
                  <c:pt idx="0">
                    <c:v>8.2830864892524296</c:v>
                  </c:pt>
                  <c:pt idx="1">
                    <c:v>23.442511394956661</c:v>
                  </c:pt>
                  <c:pt idx="2">
                    <c:v>17.123480973190475</c:v>
                  </c:pt>
                  <c:pt idx="3">
                    <c:v>7.8900688036820803</c:v>
                  </c:pt>
                  <c:pt idx="4">
                    <c:v>23.1921717025078</c:v>
                  </c:pt>
                  <c:pt idx="5">
                    <c:v>38.851842629386589</c:v>
                  </c:pt>
                  <c:pt idx="6">
                    <c:v>57.597926032746017</c:v>
                  </c:pt>
                  <c:pt idx="7">
                    <c:v>84.507630805962506</c:v>
                  </c:pt>
                  <c:pt idx="8">
                    <c:v>87.887345341307537</c:v>
                  </c:pt>
                  <c:pt idx="9">
                    <c:v>376.6580067253592</c:v>
                  </c:pt>
                  <c:pt idx="10">
                    <c:v>298.22318635893754</c:v>
                  </c:pt>
                  <c:pt idx="11">
                    <c:v>161.74296016932337</c:v>
                  </c:pt>
                  <c:pt idx="12">
                    <c:v>176.88007326408692</c:v>
                  </c:pt>
                  <c:pt idx="13">
                    <c:v>171.15311951916058</c:v>
                  </c:pt>
                  <c:pt idx="14">
                    <c:v>497.53207255177881</c:v>
                  </c:pt>
                  <c:pt idx="15">
                    <c:v>202.78695708625983</c:v>
                  </c:pt>
                  <c:pt idx="16">
                    <c:v>213.66538263282311</c:v>
                  </c:pt>
                  <c:pt idx="17">
                    <c:v>365.86339005104628</c:v>
                  </c:pt>
                  <c:pt idx="18">
                    <c:v>243.47424821638111</c:v>
                  </c:pt>
                  <c:pt idx="19">
                    <c:v>190.65093163684944</c:v>
                  </c:pt>
                  <c:pt idx="20">
                    <c:v>115.56206392187735</c:v>
                  </c:pt>
                </c:numCache>
              </c:numRef>
            </c:plus>
            <c:minus>
              <c:numRef>
                <c:f>'BRF harvest'!$Y$47:$Y$67</c:f>
                <c:numCache>
                  <c:formatCode>0</c:formatCode>
                  <c:ptCount val="21"/>
                  <c:pt idx="0">
                    <c:v>8.2830864892524296</c:v>
                  </c:pt>
                  <c:pt idx="1">
                    <c:v>23.442511394956661</c:v>
                  </c:pt>
                  <c:pt idx="2">
                    <c:v>17.123480973190475</c:v>
                  </c:pt>
                  <c:pt idx="3">
                    <c:v>7.8900688036820803</c:v>
                  </c:pt>
                  <c:pt idx="4">
                    <c:v>23.1921717025078</c:v>
                  </c:pt>
                  <c:pt idx="5">
                    <c:v>38.851842629386589</c:v>
                  </c:pt>
                  <c:pt idx="6">
                    <c:v>57.597926032746017</c:v>
                  </c:pt>
                  <c:pt idx="7">
                    <c:v>84.507630805962506</c:v>
                  </c:pt>
                  <c:pt idx="8">
                    <c:v>87.887345341307537</c:v>
                  </c:pt>
                  <c:pt idx="9">
                    <c:v>376.6580067253592</c:v>
                  </c:pt>
                  <c:pt idx="10">
                    <c:v>298.22318635893754</c:v>
                  </c:pt>
                  <c:pt idx="11">
                    <c:v>161.74296016932337</c:v>
                  </c:pt>
                  <c:pt idx="12">
                    <c:v>176.88007326408692</c:v>
                  </c:pt>
                  <c:pt idx="13">
                    <c:v>171.15311951916058</c:v>
                  </c:pt>
                  <c:pt idx="14">
                    <c:v>497.53207255177881</c:v>
                  </c:pt>
                  <c:pt idx="15">
                    <c:v>202.78695708625983</c:v>
                  </c:pt>
                  <c:pt idx="16">
                    <c:v>213.66538263282311</c:v>
                  </c:pt>
                  <c:pt idx="17">
                    <c:v>365.86339005104628</c:v>
                  </c:pt>
                  <c:pt idx="18">
                    <c:v>243.47424821638111</c:v>
                  </c:pt>
                  <c:pt idx="19">
                    <c:v>190.65093163684944</c:v>
                  </c:pt>
                  <c:pt idx="20">
                    <c:v>115.56206392187735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errBars>
          <c:val>
            <c:numRef>
              <c:f>'BRF harvest'!$V$47:$V$67</c:f>
              <c:numCache>
                <c:formatCode>_(* #,##0_);_(* \(#,##0\);_(* "-"??_);_(@_)</c:formatCode>
                <c:ptCount val="21"/>
                <c:pt idx="0">
                  <c:v>27.550963554099788</c:v>
                </c:pt>
                <c:pt idx="1">
                  <c:v>87.807526601025501</c:v>
                </c:pt>
                <c:pt idx="2">
                  <c:v>19.362326294157864</c:v>
                </c:pt>
                <c:pt idx="3">
                  <c:v>14.251371912202956</c:v>
                </c:pt>
                <c:pt idx="4">
                  <c:v>101.18147666593248</c:v>
                </c:pt>
                <c:pt idx="5">
                  <c:v>129.97832292095188</c:v>
                </c:pt>
                <c:pt idx="6">
                  <c:v>197.09305324729075</c:v>
                </c:pt>
                <c:pt idx="7">
                  <c:v>192.11157754075015</c:v>
                </c:pt>
                <c:pt idx="8">
                  <c:v>253.28037056505804</c:v>
                </c:pt>
                <c:pt idx="9">
                  <c:v>1224.2325274624668</c:v>
                </c:pt>
                <c:pt idx="10">
                  <c:v>1219.3688336146934</c:v>
                </c:pt>
                <c:pt idx="11">
                  <c:v>858.20626235932002</c:v>
                </c:pt>
                <c:pt idx="12">
                  <c:v>522.95206544816801</c:v>
                </c:pt>
                <c:pt idx="13">
                  <c:v>636.51641897520381</c:v>
                </c:pt>
                <c:pt idx="14">
                  <c:v>975.58371010500002</c:v>
                </c:pt>
                <c:pt idx="15">
                  <c:v>959.50407488099995</c:v>
                </c:pt>
                <c:pt idx="16">
                  <c:v>695.90076735227876</c:v>
                </c:pt>
                <c:pt idx="17">
                  <c:v>723.8119024447119</c:v>
                </c:pt>
                <c:pt idx="18">
                  <c:v>764.01757215245311</c:v>
                </c:pt>
                <c:pt idx="19">
                  <c:v>724.25484283684887</c:v>
                </c:pt>
                <c:pt idx="20">
                  <c:v>646.16417038081829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4-48F1-9840-42AB9BDDF56D}"/>
            </c:ext>
          </c:extLst>
        </c:ser>
        <c:ser>
          <c:idx val="3"/>
          <c:order val="3"/>
          <c:tx>
            <c:v>EASTSIDE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harvest'!$Y$91:$Y$111</c:f>
                <c:numCache>
                  <c:formatCode>0</c:formatCode>
                  <c:ptCount val="21"/>
                  <c:pt idx="0">
                    <c:v>31.398369109993475</c:v>
                  </c:pt>
                  <c:pt idx="1">
                    <c:v>22.533571082905418</c:v>
                  </c:pt>
                  <c:pt idx="2">
                    <c:v>82.881856600703614</c:v>
                  </c:pt>
                  <c:pt idx="3">
                    <c:v>61.600089837384211</c:v>
                  </c:pt>
                  <c:pt idx="4">
                    <c:v>52.907782581725314</c:v>
                  </c:pt>
                  <c:pt idx="5">
                    <c:v>198.74512222031717</c:v>
                  </c:pt>
                  <c:pt idx="6">
                    <c:v>149.24369523346186</c:v>
                  </c:pt>
                  <c:pt idx="7">
                    <c:v>261.69474268083081</c:v>
                  </c:pt>
                  <c:pt idx="8">
                    <c:v>313.90715027478888</c:v>
                  </c:pt>
                  <c:pt idx="9">
                    <c:v>799.50266801664782</c:v>
                  </c:pt>
                  <c:pt idx="10">
                    <c:v>430.48977693016207</c:v>
                  </c:pt>
                  <c:pt idx="11">
                    <c:v>299.07082290123122</c:v>
                  </c:pt>
                  <c:pt idx="12">
                    <c:v>476.88939015158616</c:v>
                  </c:pt>
                  <c:pt idx="13">
                    <c:v>198.12934077320114</c:v>
                  </c:pt>
                  <c:pt idx="14">
                    <c:v>402.20858638403615</c:v>
                  </c:pt>
                  <c:pt idx="15">
                    <c:v>458.11655113512296</c:v>
                  </c:pt>
                  <c:pt idx="16">
                    <c:v>418.76767835062282</c:v>
                  </c:pt>
                  <c:pt idx="17">
                    <c:v>911.49003058723042</c:v>
                  </c:pt>
                  <c:pt idx="18">
                    <c:v>552.73728933448103</c:v>
                  </c:pt>
                  <c:pt idx="19">
                    <c:v>1459.4164400880652</c:v>
                  </c:pt>
                  <c:pt idx="20">
                    <c:v>475.42467093537158</c:v>
                  </c:pt>
                </c:numCache>
              </c:numRef>
            </c:plus>
            <c:minus>
              <c:numRef>
                <c:f>'BRF harvest'!$Y$91:$Y$111</c:f>
                <c:numCache>
                  <c:formatCode>0</c:formatCode>
                  <c:ptCount val="21"/>
                  <c:pt idx="0">
                    <c:v>31.398369109993475</c:v>
                  </c:pt>
                  <c:pt idx="1">
                    <c:v>22.533571082905418</c:v>
                  </c:pt>
                  <c:pt idx="2">
                    <c:v>82.881856600703614</c:v>
                  </c:pt>
                  <c:pt idx="3">
                    <c:v>61.600089837384211</c:v>
                  </c:pt>
                  <c:pt idx="4">
                    <c:v>52.907782581725314</c:v>
                  </c:pt>
                  <c:pt idx="5">
                    <c:v>198.74512222031717</c:v>
                  </c:pt>
                  <c:pt idx="6">
                    <c:v>149.24369523346186</c:v>
                  </c:pt>
                  <c:pt idx="7">
                    <c:v>261.69474268083081</c:v>
                  </c:pt>
                  <c:pt idx="8">
                    <c:v>313.90715027478888</c:v>
                  </c:pt>
                  <c:pt idx="9">
                    <c:v>799.50266801664782</c:v>
                  </c:pt>
                  <c:pt idx="10">
                    <c:v>430.48977693016207</c:v>
                  </c:pt>
                  <c:pt idx="11">
                    <c:v>299.07082290123122</c:v>
                  </c:pt>
                  <c:pt idx="12">
                    <c:v>476.88939015158616</c:v>
                  </c:pt>
                  <c:pt idx="13">
                    <c:v>198.12934077320114</c:v>
                  </c:pt>
                  <c:pt idx="14">
                    <c:v>402.20858638403615</c:v>
                  </c:pt>
                  <c:pt idx="15">
                    <c:v>458.11655113512296</c:v>
                  </c:pt>
                  <c:pt idx="16">
                    <c:v>418.76767835062282</c:v>
                  </c:pt>
                  <c:pt idx="17">
                    <c:v>911.49003058723042</c:v>
                  </c:pt>
                  <c:pt idx="18">
                    <c:v>552.73728933448103</c:v>
                  </c:pt>
                  <c:pt idx="19">
                    <c:v>1459.4164400880652</c:v>
                  </c:pt>
                  <c:pt idx="20">
                    <c:v>475.42467093537158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val>
            <c:numRef>
              <c:f>'BRF harvest'!$V$91:$V$111</c:f>
              <c:numCache>
                <c:formatCode>_(* #,##0_);_(* \(#,##0\);_(* "-"??_);_(@_)</c:formatCode>
                <c:ptCount val="21"/>
                <c:pt idx="0">
                  <c:v>88.716238903575075</c:v>
                </c:pt>
                <c:pt idx="1">
                  <c:v>106.12871191893431</c:v>
                </c:pt>
                <c:pt idx="2">
                  <c:v>401.45477078136321</c:v>
                </c:pt>
                <c:pt idx="3">
                  <c:v>251.38188209076492</c:v>
                </c:pt>
                <c:pt idx="4">
                  <c:v>280.24767745357633</c:v>
                </c:pt>
                <c:pt idx="5">
                  <c:v>1010.6323546288824</c:v>
                </c:pt>
                <c:pt idx="6">
                  <c:v>711.72232213144957</c:v>
                </c:pt>
                <c:pt idx="7">
                  <c:v>1152.806035567588</c:v>
                </c:pt>
                <c:pt idx="8">
                  <c:v>1444.6238351492921</c:v>
                </c:pt>
                <c:pt idx="9">
                  <c:v>3548.2712909685397</c:v>
                </c:pt>
                <c:pt idx="10">
                  <c:v>2197.93303989177</c:v>
                </c:pt>
                <c:pt idx="11">
                  <c:v>2423.9460244987995</c:v>
                </c:pt>
                <c:pt idx="12">
                  <c:v>1830.6447757075803</c:v>
                </c:pt>
                <c:pt idx="13">
                  <c:v>1783.061243623943</c:v>
                </c:pt>
                <c:pt idx="14">
                  <c:v>3230.7519712596668</c:v>
                </c:pt>
                <c:pt idx="15">
                  <c:v>2198.3397763136472</c:v>
                </c:pt>
                <c:pt idx="16">
                  <c:v>3384.8400360634764</c:v>
                </c:pt>
                <c:pt idx="17">
                  <c:v>3172.3171909332514</c:v>
                </c:pt>
                <c:pt idx="18">
                  <c:v>3414.7740069257229</c:v>
                </c:pt>
                <c:pt idx="19">
                  <c:v>4458.0131465160894</c:v>
                </c:pt>
                <c:pt idx="20">
                  <c:v>3706.6052675224605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A4-48F1-9840-42AB9BDDF56D}"/>
            </c:ext>
          </c:extLst>
        </c:ser>
        <c:ser>
          <c:idx val="4"/>
          <c:order val="4"/>
          <c:tx>
            <c:v>NORTHEAST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harvest'!$Y$135:$Y$155</c:f>
                <c:numCache>
                  <c:formatCode>0</c:formatCode>
                  <c:ptCount val="21"/>
                  <c:pt idx="0">
                    <c:v>601.67997174255686</c:v>
                  </c:pt>
                  <c:pt idx="1">
                    <c:v>647.21999175731173</c:v>
                  </c:pt>
                  <c:pt idx="2">
                    <c:v>761.43261187638791</c:v>
                  </c:pt>
                  <c:pt idx="3">
                    <c:v>828.45707944475646</c:v>
                  </c:pt>
                  <c:pt idx="4">
                    <c:v>690.11157182070826</c:v>
                  </c:pt>
                  <c:pt idx="5">
                    <c:v>981.84712902941578</c:v>
                  </c:pt>
                  <c:pt idx="6">
                    <c:v>1251.898404821646</c:v>
                  </c:pt>
                  <c:pt idx="7">
                    <c:v>1837.4007788015301</c:v>
                  </c:pt>
                  <c:pt idx="8">
                    <c:v>1436.9218900967301</c:v>
                  </c:pt>
                  <c:pt idx="9">
                    <c:v>2234.1446534881165</c:v>
                  </c:pt>
                  <c:pt idx="10">
                    <c:v>2155.8989721741636</c:v>
                  </c:pt>
                  <c:pt idx="11">
                    <c:v>1891.1293124955496</c:v>
                  </c:pt>
                  <c:pt idx="12">
                    <c:v>3120.1649601071072</c:v>
                  </c:pt>
                  <c:pt idx="13">
                    <c:v>2174.773130231546</c:v>
                  </c:pt>
                  <c:pt idx="14">
                    <c:v>2147.3498638491515</c:v>
                  </c:pt>
                  <c:pt idx="15">
                    <c:v>2979.303812467233</c:v>
                  </c:pt>
                  <c:pt idx="16">
                    <c:v>2035.8579629052206</c:v>
                  </c:pt>
                  <c:pt idx="17">
                    <c:v>4748.5516835451444</c:v>
                  </c:pt>
                  <c:pt idx="18">
                    <c:v>7823.3988915803702</c:v>
                  </c:pt>
                  <c:pt idx="19">
                    <c:v>1491.5019134632557</c:v>
                  </c:pt>
                  <c:pt idx="20">
                    <c:v>3713.7750134147427</c:v>
                  </c:pt>
                </c:numCache>
              </c:numRef>
            </c:plus>
            <c:minus>
              <c:numRef>
                <c:f>'BRF harvest'!$Y$135:$Y$155</c:f>
                <c:numCache>
                  <c:formatCode>0</c:formatCode>
                  <c:ptCount val="21"/>
                  <c:pt idx="0">
                    <c:v>601.67997174255686</c:v>
                  </c:pt>
                  <c:pt idx="1">
                    <c:v>647.21999175731173</c:v>
                  </c:pt>
                  <c:pt idx="2">
                    <c:v>761.43261187638791</c:v>
                  </c:pt>
                  <c:pt idx="3">
                    <c:v>828.45707944475646</c:v>
                  </c:pt>
                  <c:pt idx="4">
                    <c:v>690.11157182070826</c:v>
                  </c:pt>
                  <c:pt idx="5">
                    <c:v>981.84712902941578</c:v>
                  </c:pt>
                  <c:pt idx="6">
                    <c:v>1251.898404821646</c:v>
                  </c:pt>
                  <c:pt idx="7">
                    <c:v>1837.4007788015301</c:v>
                  </c:pt>
                  <c:pt idx="8">
                    <c:v>1436.9218900967301</c:v>
                  </c:pt>
                  <c:pt idx="9">
                    <c:v>2234.1446534881165</c:v>
                  </c:pt>
                  <c:pt idx="10">
                    <c:v>2155.8989721741636</c:v>
                  </c:pt>
                  <c:pt idx="11">
                    <c:v>1891.1293124955496</c:v>
                  </c:pt>
                  <c:pt idx="12">
                    <c:v>3120.1649601071072</c:v>
                  </c:pt>
                  <c:pt idx="13">
                    <c:v>2174.773130231546</c:v>
                  </c:pt>
                  <c:pt idx="14">
                    <c:v>2147.3498638491515</c:v>
                  </c:pt>
                  <c:pt idx="15">
                    <c:v>2979.303812467233</c:v>
                  </c:pt>
                  <c:pt idx="16">
                    <c:v>2035.8579629052206</c:v>
                  </c:pt>
                  <c:pt idx="17">
                    <c:v>4748.5516835451444</c:v>
                  </c:pt>
                  <c:pt idx="18">
                    <c:v>7823.3988915803702</c:v>
                  </c:pt>
                  <c:pt idx="19">
                    <c:v>1491.5019134632557</c:v>
                  </c:pt>
                  <c:pt idx="20">
                    <c:v>3713.7750134147427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00B0F0"/>
                </a:solidFill>
                <a:round/>
              </a:ln>
              <a:effectLst/>
            </c:spPr>
          </c:errBars>
          <c:val>
            <c:numRef>
              <c:f>'BRF harvest'!$V$135:$V$155</c:f>
              <c:numCache>
                <c:formatCode>_(* #,##0_);_(* \(#,##0\);_(* "-"??_);_(@_)</c:formatCode>
                <c:ptCount val="21"/>
                <c:pt idx="0">
                  <c:v>1751.2551217634721</c:v>
                </c:pt>
                <c:pt idx="1">
                  <c:v>2532.0466367217723</c:v>
                </c:pt>
                <c:pt idx="2">
                  <c:v>2943.4295107625949</c:v>
                </c:pt>
                <c:pt idx="3">
                  <c:v>3092.0257382708642</c:v>
                </c:pt>
                <c:pt idx="4">
                  <c:v>2871.7494444340323</c:v>
                </c:pt>
                <c:pt idx="5">
                  <c:v>3691.9091603167899</c:v>
                </c:pt>
                <c:pt idx="6">
                  <c:v>4377.7844435533307</c:v>
                </c:pt>
                <c:pt idx="7">
                  <c:v>7004.4440019072426</c:v>
                </c:pt>
                <c:pt idx="8">
                  <c:v>5342.857301024058</c:v>
                </c:pt>
                <c:pt idx="9">
                  <c:v>6422.504868608883</c:v>
                </c:pt>
                <c:pt idx="10">
                  <c:v>8311.167274000114</c:v>
                </c:pt>
                <c:pt idx="11">
                  <c:v>7252.3259521909167</c:v>
                </c:pt>
                <c:pt idx="12">
                  <c:v>8333.6162949861937</c:v>
                </c:pt>
                <c:pt idx="13">
                  <c:v>10011.024497849619</c:v>
                </c:pt>
                <c:pt idx="14">
                  <c:v>8541.2052223841292</c:v>
                </c:pt>
                <c:pt idx="15">
                  <c:v>10856.041503566361</c:v>
                </c:pt>
                <c:pt idx="16">
                  <c:v>12651.288585790298</c:v>
                </c:pt>
                <c:pt idx="17">
                  <c:v>16216.76610629919</c:v>
                </c:pt>
                <c:pt idx="18">
                  <c:v>18815.657376733012</c:v>
                </c:pt>
                <c:pt idx="19">
                  <c:v>6753.4318525142962</c:v>
                </c:pt>
                <c:pt idx="20">
                  <c:v>12775.421498137686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A4-48F1-9840-42AB9BDDF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CENTRAL</a:t>
            </a:r>
          </a:p>
        </c:rich>
      </c:tx>
      <c:layout>
        <c:manualLayout>
          <c:xMode val="edge"/>
          <c:yMode val="edge"/>
          <c:x val="0.48803725881570192"/>
          <c:y val="1.61861328811412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CI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harvest'!$Y$69:$Y$89</c:f>
                <c:numCache>
                  <c:formatCode>0</c:formatCode>
                  <c:ptCount val="21"/>
                  <c:pt idx="0">
                    <c:v>306.49559335212905</c:v>
                  </c:pt>
                  <c:pt idx="1">
                    <c:v>320.66974525594486</c:v>
                  </c:pt>
                  <c:pt idx="2">
                    <c:v>461.12247252964625</c:v>
                  </c:pt>
                  <c:pt idx="3">
                    <c:v>245.95931875627616</c:v>
                  </c:pt>
                  <c:pt idx="4">
                    <c:v>787.21722099851479</c:v>
                  </c:pt>
                  <c:pt idx="5">
                    <c:v>1310.786406121252</c:v>
                  </c:pt>
                  <c:pt idx="6">
                    <c:v>1610.125204643854</c:v>
                  </c:pt>
                  <c:pt idx="7">
                    <c:v>1018.9597815583799</c:v>
                  </c:pt>
                  <c:pt idx="8">
                    <c:v>825.71840179890398</c:v>
                  </c:pt>
                  <c:pt idx="9">
                    <c:v>862.13356992097977</c:v>
                  </c:pt>
                  <c:pt idx="10">
                    <c:v>729.80644879011948</c:v>
                  </c:pt>
                  <c:pt idx="11">
                    <c:v>411.38979533936754</c:v>
                  </c:pt>
                  <c:pt idx="12">
                    <c:v>478.24717632387797</c:v>
                  </c:pt>
                  <c:pt idx="13">
                    <c:v>509.02133503977285</c:v>
                  </c:pt>
                  <c:pt idx="14">
                    <c:v>1476.5859584733744</c:v>
                  </c:pt>
                  <c:pt idx="15">
                    <c:v>959.02355018300977</c:v>
                  </c:pt>
                  <c:pt idx="16">
                    <c:v>646.00521804775735</c:v>
                  </c:pt>
                  <c:pt idx="17">
                    <c:v>956.24905715247303</c:v>
                  </c:pt>
                  <c:pt idx="18">
                    <c:v>1324.7978366309269</c:v>
                  </c:pt>
                  <c:pt idx="19">
                    <c:v>1083.9857233106504</c:v>
                  </c:pt>
                  <c:pt idx="20">
                    <c:v>2810.28576115346</c:v>
                  </c:pt>
                </c:numCache>
              </c:numRef>
            </c:plus>
            <c:minus>
              <c:numRef>
                <c:f>'BRF harvest'!$Y$69:$Y$89</c:f>
                <c:numCache>
                  <c:formatCode>0</c:formatCode>
                  <c:ptCount val="21"/>
                  <c:pt idx="0">
                    <c:v>306.49559335212905</c:v>
                  </c:pt>
                  <c:pt idx="1">
                    <c:v>320.66974525594486</c:v>
                  </c:pt>
                  <c:pt idx="2">
                    <c:v>461.12247252964625</c:v>
                  </c:pt>
                  <c:pt idx="3">
                    <c:v>245.95931875627616</c:v>
                  </c:pt>
                  <c:pt idx="4">
                    <c:v>787.21722099851479</c:v>
                  </c:pt>
                  <c:pt idx="5">
                    <c:v>1310.786406121252</c:v>
                  </c:pt>
                  <c:pt idx="6">
                    <c:v>1610.125204643854</c:v>
                  </c:pt>
                  <c:pt idx="7">
                    <c:v>1018.9597815583799</c:v>
                  </c:pt>
                  <c:pt idx="8">
                    <c:v>825.71840179890398</c:v>
                  </c:pt>
                  <c:pt idx="9">
                    <c:v>862.13356992097977</c:v>
                  </c:pt>
                  <c:pt idx="10">
                    <c:v>729.80644879011948</c:v>
                  </c:pt>
                  <c:pt idx="11">
                    <c:v>411.38979533936754</c:v>
                  </c:pt>
                  <c:pt idx="12">
                    <c:v>478.24717632387797</c:v>
                  </c:pt>
                  <c:pt idx="13">
                    <c:v>509.02133503977285</c:v>
                  </c:pt>
                  <c:pt idx="14">
                    <c:v>1476.5859584733744</c:v>
                  </c:pt>
                  <c:pt idx="15">
                    <c:v>959.02355018300977</c:v>
                  </c:pt>
                  <c:pt idx="16">
                    <c:v>646.00521804775735</c:v>
                  </c:pt>
                  <c:pt idx="17">
                    <c:v>956.24905715247303</c:v>
                  </c:pt>
                  <c:pt idx="18">
                    <c:v>1324.7978366309269</c:v>
                  </c:pt>
                  <c:pt idx="19">
                    <c:v>1083.9857233106504</c:v>
                  </c:pt>
                  <c:pt idx="20">
                    <c:v>2810.28576115346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FFC000"/>
                </a:solidFill>
                <a:round/>
              </a:ln>
              <a:effectLst/>
            </c:spPr>
          </c:errBars>
          <c:val>
            <c:numRef>
              <c:f>'BRF harvest'!$V$69:$V$89</c:f>
              <c:numCache>
                <c:formatCode>_(* #,##0_);_(* \(#,##0\);_(* "-"??_);_(@_)</c:formatCode>
                <c:ptCount val="21"/>
                <c:pt idx="0">
                  <c:v>578.53455141688505</c:v>
                </c:pt>
                <c:pt idx="1">
                  <c:v>751.39027159133684</c:v>
                </c:pt>
                <c:pt idx="2">
                  <c:v>901.41361690864096</c:v>
                </c:pt>
                <c:pt idx="3">
                  <c:v>575.45358630962255</c:v>
                </c:pt>
                <c:pt idx="4">
                  <c:v>1542.1107425049988</c:v>
                </c:pt>
                <c:pt idx="5">
                  <c:v>3814.0819528108018</c:v>
                </c:pt>
                <c:pt idx="6">
                  <c:v>3185.9049884220885</c:v>
                </c:pt>
                <c:pt idx="7">
                  <c:v>2621.0288637325798</c:v>
                </c:pt>
                <c:pt idx="8">
                  <c:v>1625.5843539926127</c:v>
                </c:pt>
                <c:pt idx="9">
                  <c:v>1700.3805316267767</c:v>
                </c:pt>
                <c:pt idx="10">
                  <c:v>1440.1733811779754</c:v>
                </c:pt>
                <c:pt idx="11">
                  <c:v>1410.123397077567</c:v>
                </c:pt>
                <c:pt idx="12">
                  <c:v>1541.009527931925</c:v>
                </c:pt>
                <c:pt idx="13">
                  <c:v>1701.2773110500048</c:v>
                </c:pt>
                <c:pt idx="14">
                  <c:v>3469.2721414780935</c:v>
                </c:pt>
                <c:pt idx="15">
                  <c:v>3161.4361678932592</c:v>
                </c:pt>
                <c:pt idx="16">
                  <c:v>2818.8775859216685</c:v>
                </c:pt>
                <c:pt idx="17">
                  <c:v>3779.7174592907568</c:v>
                </c:pt>
                <c:pt idx="18">
                  <c:v>5953.2654893676281</c:v>
                </c:pt>
                <c:pt idx="19">
                  <c:v>5926.8552691557743</c:v>
                </c:pt>
                <c:pt idx="20">
                  <c:v>11590.884887163393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09-4ECE-A7DB-D0D0A02B9F7D}"/>
            </c:ext>
          </c:extLst>
        </c:ser>
        <c:ser>
          <c:idx val="1"/>
          <c:order val="1"/>
          <c:tx>
            <c:v>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harvest'!$Y$113:$Y$133</c:f>
                <c:numCache>
                  <c:formatCode>0</c:formatCode>
                  <c:ptCount val="21"/>
                  <c:pt idx="0">
                    <c:v>981.30919414365769</c:v>
                  </c:pt>
                  <c:pt idx="1">
                    <c:v>1332.167818837187</c:v>
                  </c:pt>
                  <c:pt idx="2">
                    <c:v>2424.9096858663424</c:v>
                  </c:pt>
                  <c:pt idx="3">
                    <c:v>3747.5741717713126</c:v>
                  </c:pt>
                  <c:pt idx="4">
                    <c:v>3160.5315345876702</c:v>
                  </c:pt>
                  <c:pt idx="5">
                    <c:v>3228.4865929612338</c:v>
                  </c:pt>
                  <c:pt idx="6">
                    <c:v>3319.770050938555</c:v>
                  </c:pt>
                  <c:pt idx="7">
                    <c:v>3607.4752478540158</c:v>
                  </c:pt>
                  <c:pt idx="8">
                    <c:v>2875.7910268331252</c:v>
                  </c:pt>
                  <c:pt idx="9">
                    <c:v>3949.4346554056065</c:v>
                  </c:pt>
                  <c:pt idx="10">
                    <c:v>4239.6081355313299</c:v>
                  </c:pt>
                  <c:pt idx="11">
                    <c:v>3513.939561648408</c:v>
                  </c:pt>
                  <c:pt idx="12">
                    <c:v>4334.3432483850402</c:v>
                  </c:pt>
                  <c:pt idx="13">
                    <c:v>3063.8809869736283</c:v>
                  </c:pt>
                  <c:pt idx="14">
                    <c:v>2079.5754873497685</c:v>
                  </c:pt>
                  <c:pt idx="15">
                    <c:v>3178.6172532160631</c:v>
                  </c:pt>
                  <c:pt idx="16">
                    <c:v>3645.5545703931698</c:v>
                  </c:pt>
                  <c:pt idx="17">
                    <c:v>4184.6395204576838</c:v>
                  </c:pt>
                  <c:pt idx="18">
                    <c:v>3325.7693805826843</c:v>
                  </c:pt>
                  <c:pt idx="19">
                    <c:v>2961.9673713990446</c:v>
                  </c:pt>
                  <c:pt idx="20">
                    <c:v>3028.6846914329208</c:v>
                  </c:pt>
                </c:numCache>
              </c:numRef>
            </c:plus>
            <c:minus>
              <c:numRef>
                <c:f>'BRF harvest'!$Y$113:$Y$133</c:f>
                <c:numCache>
                  <c:formatCode>0</c:formatCode>
                  <c:ptCount val="21"/>
                  <c:pt idx="0">
                    <c:v>981.30919414365769</c:v>
                  </c:pt>
                  <c:pt idx="1">
                    <c:v>1332.167818837187</c:v>
                  </c:pt>
                  <c:pt idx="2">
                    <c:v>2424.9096858663424</c:v>
                  </c:pt>
                  <c:pt idx="3">
                    <c:v>3747.5741717713126</c:v>
                  </c:pt>
                  <c:pt idx="4">
                    <c:v>3160.5315345876702</c:v>
                  </c:pt>
                  <c:pt idx="5">
                    <c:v>3228.4865929612338</c:v>
                  </c:pt>
                  <c:pt idx="6">
                    <c:v>3319.770050938555</c:v>
                  </c:pt>
                  <c:pt idx="7">
                    <c:v>3607.4752478540158</c:v>
                  </c:pt>
                  <c:pt idx="8">
                    <c:v>2875.7910268331252</c:v>
                  </c:pt>
                  <c:pt idx="9">
                    <c:v>3949.4346554056065</c:v>
                  </c:pt>
                  <c:pt idx="10">
                    <c:v>4239.6081355313299</c:v>
                  </c:pt>
                  <c:pt idx="11">
                    <c:v>3513.939561648408</c:v>
                  </c:pt>
                  <c:pt idx="12">
                    <c:v>4334.3432483850402</c:v>
                  </c:pt>
                  <c:pt idx="13">
                    <c:v>3063.8809869736283</c:v>
                  </c:pt>
                  <c:pt idx="14">
                    <c:v>2079.5754873497685</c:v>
                  </c:pt>
                  <c:pt idx="15">
                    <c:v>3178.6172532160631</c:v>
                  </c:pt>
                  <c:pt idx="16">
                    <c:v>3645.5545703931698</c:v>
                  </c:pt>
                  <c:pt idx="17">
                    <c:v>4184.6395204576838</c:v>
                  </c:pt>
                  <c:pt idx="18">
                    <c:v>3325.7693805826843</c:v>
                  </c:pt>
                  <c:pt idx="19">
                    <c:v>2961.9673713990446</c:v>
                  </c:pt>
                  <c:pt idx="20">
                    <c:v>3028.6846914329208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harvest'!$V$113:$V$133</c:f>
              <c:numCache>
                <c:formatCode>_(* #,##0_);_(* \(#,##0\);_(* "-"??_);_(@_)</c:formatCode>
                <c:ptCount val="21"/>
                <c:pt idx="0">
                  <c:v>5466.6655263115563</c:v>
                </c:pt>
                <c:pt idx="1">
                  <c:v>10242.860908993258</c:v>
                </c:pt>
                <c:pt idx="2">
                  <c:v>14224.29644185862</c:v>
                </c:pt>
                <c:pt idx="3">
                  <c:v>24400.137754369596</c:v>
                </c:pt>
                <c:pt idx="4">
                  <c:v>19832.929397123138</c:v>
                </c:pt>
                <c:pt idx="5">
                  <c:v>18852.364102736181</c:v>
                </c:pt>
                <c:pt idx="6">
                  <c:v>21306.208786153475</c:v>
                </c:pt>
                <c:pt idx="7">
                  <c:v>24400.436306365173</c:v>
                </c:pt>
                <c:pt idx="8">
                  <c:v>20495.339205870332</c:v>
                </c:pt>
                <c:pt idx="9">
                  <c:v>27234.791138684028</c:v>
                </c:pt>
                <c:pt idx="10">
                  <c:v>28695.453459364187</c:v>
                </c:pt>
                <c:pt idx="11">
                  <c:v>22601.944564891164</c:v>
                </c:pt>
                <c:pt idx="12">
                  <c:v>26879.228808182947</c:v>
                </c:pt>
                <c:pt idx="13">
                  <c:v>30410.518880792781</c:v>
                </c:pt>
                <c:pt idx="14">
                  <c:v>27781.014813581882</c:v>
                </c:pt>
                <c:pt idx="15">
                  <c:v>34083.147174723796</c:v>
                </c:pt>
                <c:pt idx="16">
                  <c:v>41651.075389744306</c:v>
                </c:pt>
                <c:pt idx="17">
                  <c:v>50441.674194269071</c:v>
                </c:pt>
                <c:pt idx="18">
                  <c:v>55044.008117348872</c:v>
                </c:pt>
                <c:pt idx="19">
                  <c:v>36998.861344014433</c:v>
                </c:pt>
                <c:pt idx="20">
                  <c:v>45070.801381422149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9-4ECE-A7DB-D0D0A02B9F7D}"/>
            </c:ext>
          </c:extLst>
        </c:ser>
        <c:ser>
          <c:idx val="0"/>
          <c:order val="2"/>
          <c:tx>
            <c:v>PWSI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harvest'!$Y$157:$Y$177</c:f>
                <c:numCache>
                  <c:formatCode>0</c:formatCode>
                  <c:ptCount val="21"/>
                  <c:pt idx="0">
                    <c:v>4260.1320748202043</c:v>
                  </c:pt>
                  <c:pt idx="1">
                    <c:v>3219.7628143656038</c:v>
                  </c:pt>
                  <c:pt idx="2">
                    <c:v>5939.3447015701768</c:v>
                  </c:pt>
                  <c:pt idx="3">
                    <c:v>921.42898947936385</c:v>
                  </c:pt>
                  <c:pt idx="4">
                    <c:v>3190.3381887608116</c:v>
                  </c:pt>
                  <c:pt idx="5">
                    <c:v>10563.256027993262</c:v>
                  </c:pt>
                  <c:pt idx="6">
                    <c:v>7396.7446248880124</c:v>
                  </c:pt>
                  <c:pt idx="7">
                    <c:v>371.7322270437777</c:v>
                  </c:pt>
                  <c:pt idx="8">
                    <c:v>5821.6731583403271</c:v>
                  </c:pt>
                  <c:pt idx="9">
                    <c:v>12016.545005186277</c:v>
                  </c:pt>
                  <c:pt idx="10">
                    <c:v>8309.8053531256937</c:v>
                  </c:pt>
                  <c:pt idx="11">
                    <c:v>4312.9663264432902</c:v>
                  </c:pt>
                  <c:pt idx="12">
                    <c:v>10423.905496276899</c:v>
                  </c:pt>
                  <c:pt idx="13">
                    <c:v>11860.248525080826</c:v>
                  </c:pt>
                  <c:pt idx="14">
                    <c:v>3712.8464919142098</c:v>
                  </c:pt>
                  <c:pt idx="15">
                    <c:v>4108.3029573900749</c:v>
                  </c:pt>
                  <c:pt idx="16">
                    <c:v>2367.4260875473628</c:v>
                  </c:pt>
                  <c:pt idx="17">
                    <c:v>1962.299604847628</c:v>
                  </c:pt>
                  <c:pt idx="18">
                    <c:v>8884.6186627041861</c:v>
                  </c:pt>
                  <c:pt idx="19">
                    <c:v>6558.8585487822029</c:v>
                  </c:pt>
                  <c:pt idx="20">
                    <c:v>3098.8491686382695</c:v>
                  </c:pt>
                </c:numCache>
              </c:numRef>
            </c:plus>
            <c:minus>
              <c:numRef>
                <c:f>'BRF harvest'!$Y$157:$Y$177</c:f>
                <c:numCache>
                  <c:formatCode>0</c:formatCode>
                  <c:ptCount val="21"/>
                  <c:pt idx="0">
                    <c:v>4260.1320748202043</c:v>
                  </c:pt>
                  <c:pt idx="1">
                    <c:v>3219.7628143656038</c:v>
                  </c:pt>
                  <c:pt idx="2">
                    <c:v>5939.3447015701768</c:v>
                  </c:pt>
                  <c:pt idx="3">
                    <c:v>921.42898947936385</c:v>
                  </c:pt>
                  <c:pt idx="4">
                    <c:v>3190.3381887608116</c:v>
                  </c:pt>
                  <c:pt idx="5">
                    <c:v>10563.256027993262</c:v>
                  </c:pt>
                  <c:pt idx="6">
                    <c:v>7396.7446248880124</c:v>
                  </c:pt>
                  <c:pt idx="7">
                    <c:v>371.7322270437777</c:v>
                  </c:pt>
                  <c:pt idx="8">
                    <c:v>5821.6731583403271</c:v>
                  </c:pt>
                  <c:pt idx="9">
                    <c:v>12016.545005186277</c:v>
                  </c:pt>
                  <c:pt idx="10">
                    <c:v>8309.8053531256937</c:v>
                  </c:pt>
                  <c:pt idx="11">
                    <c:v>4312.9663264432902</c:v>
                  </c:pt>
                  <c:pt idx="12">
                    <c:v>10423.905496276899</c:v>
                  </c:pt>
                  <c:pt idx="13">
                    <c:v>11860.248525080826</c:v>
                  </c:pt>
                  <c:pt idx="14">
                    <c:v>3712.8464919142098</c:v>
                  </c:pt>
                  <c:pt idx="15">
                    <c:v>4108.3029573900749</c:v>
                  </c:pt>
                  <c:pt idx="16">
                    <c:v>2367.4260875473628</c:v>
                  </c:pt>
                  <c:pt idx="17">
                    <c:v>1962.299604847628</c:v>
                  </c:pt>
                  <c:pt idx="18">
                    <c:v>8884.6186627041861</c:v>
                  </c:pt>
                  <c:pt idx="19">
                    <c:v>6558.8585487822029</c:v>
                  </c:pt>
                  <c:pt idx="20">
                    <c:v>3098.8491686382695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harvest'!$V$157:$V$177</c:f>
              <c:numCache>
                <c:formatCode>_(* #,##0_);_(* \(#,##0\);_(* "-"??_);_(@_)</c:formatCode>
                <c:ptCount val="21"/>
                <c:pt idx="0">
                  <c:v>5782.7947797130391</c:v>
                </c:pt>
                <c:pt idx="1">
                  <c:v>7706.5327486835577</c:v>
                </c:pt>
                <c:pt idx="2">
                  <c:v>12191.407787586344</c:v>
                </c:pt>
                <c:pt idx="3">
                  <c:v>4739.1301098851554</c:v>
                </c:pt>
                <c:pt idx="4">
                  <c:v>9001.1135507301042</c:v>
                </c:pt>
                <c:pt idx="5">
                  <c:v>25435.09213030486</c:v>
                </c:pt>
                <c:pt idx="6">
                  <c:v>18585.405126219623</c:v>
                </c:pt>
                <c:pt idx="7">
                  <c:v>8129.0396975295071</c:v>
                </c:pt>
                <c:pt idx="8">
                  <c:v>13912.932844945317</c:v>
                </c:pt>
                <c:pt idx="9">
                  <c:v>28589.142924192056</c:v>
                </c:pt>
                <c:pt idx="10">
                  <c:v>19587.431284498049</c:v>
                </c:pt>
                <c:pt idx="11">
                  <c:v>12253.156390852704</c:v>
                </c:pt>
                <c:pt idx="12">
                  <c:v>24433.26566697465</c:v>
                </c:pt>
                <c:pt idx="13">
                  <c:v>41153.662942912924</c:v>
                </c:pt>
                <c:pt idx="14">
                  <c:v>17987.532233085069</c:v>
                </c:pt>
                <c:pt idx="15">
                  <c:v>21249.481628977708</c:v>
                </c:pt>
                <c:pt idx="16">
                  <c:v>14155.101665283793</c:v>
                </c:pt>
                <c:pt idx="17">
                  <c:v>17208.175891250874</c:v>
                </c:pt>
                <c:pt idx="18">
                  <c:v>35768.927236487783</c:v>
                </c:pt>
                <c:pt idx="19">
                  <c:v>26515.434331874218</c:v>
                </c:pt>
                <c:pt idx="20">
                  <c:v>15299.694485694679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9-4ECE-A7DB-D0D0A02B9F7D}"/>
            </c:ext>
          </c:extLst>
        </c:ser>
        <c:ser>
          <c:idx val="2"/>
          <c:order val="3"/>
          <c:tx>
            <c:v>PWSO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harvest'!$Y$179:$Y$199</c:f>
                <c:numCache>
                  <c:formatCode>0</c:formatCode>
                  <c:ptCount val="21"/>
                  <c:pt idx="0">
                    <c:v>1042.4485993510013</c:v>
                  </c:pt>
                  <c:pt idx="1">
                    <c:v>657.45359551958688</c:v>
                  </c:pt>
                  <c:pt idx="2">
                    <c:v>1336.9276425018595</c:v>
                  </c:pt>
                  <c:pt idx="3">
                    <c:v>1480.8702358035312</c:v>
                  </c:pt>
                  <c:pt idx="4">
                    <c:v>1308.4192320628927</c:v>
                  </c:pt>
                  <c:pt idx="5">
                    <c:v>1690.0975617132931</c:v>
                  </c:pt>
                  <c:pt idx="6">
                    <c:v>1710.152415329761</c:v>
                  </c:pt>
                  <c:pt idx="7">
                    <c:v>1647.994820866659</c:v>
                  </c:pt>
                  <c:pt idx="8">
                    <c:v>1308.0812403411931</c:v>
                  </c:pt>
                  <c:pt idx="9">
                    <c:v>1742.6391163958072</c:v>
                  </c:pt>
                  <c:pt idx="10">
                    <c:v>1926.5401454874559</c:v>
                  </c:pt>
                  <c:pt idx="11">
                    <c:v>1784.8277911611242</c:v>
                  </c:pt>
                  <c:pt idx="12">
                    <c:v>1828.1489242163939</c:v>
                  </c:pt>
                  <c:pt idx="13">
                    <c:v>1892.7984160670264</c:v>
                  </c:pt>
                  <c:pt idx="14">
                    <c:v>938.28925865196538</c:v>
                  </c:pt>
                  <c:pt idx="15">
                    <c:v>2520.1664756096466</c:v>
                  </c:pt>
                  <c:pt idx="16">
                    <c:v>2925.2598279520853</c:v>
                  </c:pt>
                  <c:pt idx="17">
                    <c:v>1164.7498897742673</c:v>
                  </c:pt>
                  <c:pt idx="18">
                    <c:v>1021.2189337539821</c:v>
                  </c:pt>
                  <c:pt idx="19">
                    <c:v>3376.338477147975</c:v>
                  </c:pt>
                  <c:pt idx="20">
                    <c:v>1981.323790338763</c:v>
                  </c:pt>
                </c:numCache>
              </c:numRef>
            </c:plus>
            <c:minus>
              <c:numRef>
                <c:f>'BRF harvest'!$Y$179:$Y$199</c:f>
                <c:numCache>
                  <c:formatCode>0</c:formatCode>
                  <c:ptCount val="21"/>
                  <c:pt idx="0">
                    <c:v>1042.4485993510013</c:v>
                  </c:pt>
                  <c:pt idx="1">
                    <c:v>657.45359551958688</c:v>
                  </c:pt>
                  <c:pt idx="2">
                    <c:v>1336.9276425018595</c:v>
                  </c:pt>
                  <c:pt idx="3">
                    <c:v>1480.8702358035312</c:v>
                  </c:pt>
                  <c:pt idx="4">
                    <c:v>1308.4192320628927</c:v>
                  </c:pt>
                  <c:pt idx="5">
                    <c:v>1690.0975617132931</c:v>
                  </c:pt>
                  <c:pt idx="6">
                    <c:v>1710.152415329761</c:v>
                  </c:pt>
                  <c:pt idx="7">
                    <c:v>1647.994820866659</c:v>
                  </c:pt>
                  <c:pt idx="8">
                    <c:v>1308.0812403411931</c:v>
                  </c:pt>
                  <c:pt idx="9">
                    <c:v>1742.6391163958072</c:v>
                  </c:pt>
                  <c:pt idx="10">
                    <c:v>1926.5401454874559</c:v>
                  </c:pt>
                  <c:pt idx="11">
                    <c:v>1784.8277911611242</c:v>
                  </c:pt>
                  <c:pt idx="12">
                    <c:v>1828.1489242163939</c:v>
                  </c:pt>
                  <c:pt idx="13">
                    <c:v>1892.7984160670264</c:v>
                  </c:pt>
                  <c:pt idx="14">
                    <c:v>938.28925865196538</c:v>
                  </c:pt>
                  <c:pt idx="15">
                    <c:v>2520.1664756096466</c:v>
                  </c:pt>
                  <c:pt idx="16">
                    <c:v>2925.2598279520853</c:v>
                  </c:pt>
                  <c:pt idx="17">
                    <c:v>1164.7498897742673</c:v>
                  </c:pt>
                  <c:pt idx="18">
                    <c:v>1021.2189337539821</c:v>
                  </c:pt>
                  <c:pt idx="19">
                    <c:v>3376.338477147975</c:v>
                  </c:pt>
                  <c:pt idx="20">
                    <c:v>1981.323790338763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harvest'!$V$179:$V$199</c:f>
              <c:numCache>
                <c:formatCode>_(* #,##0_);_(* \(#,##0\);_(* "-"??_);_(@_)</c:formatCode>
                <c:ptCount val="21"/>
                <c:pt idx="0">
                  <c:v>6210.8484296374581</c:v>
                </c:pt>
                <c:pt idx="1">
                  <c:v>3885.9375357170275</c:v>
                </c:pt>
                <c:pt idx="2">
                  <c:v>8257.8405477728738</c:v>
                </c:pt>
                <c:pt idx="3">
                  <c:v>8998.1267014057557</c:v>
                </c:pt>
                <c:pt idx="4">
                  <c:v>7467.0971839415743</c:v>
                </c:pt>
                <c:pt idx="5">
                  <c:v>8752.0048103287118</c:v>
                </c:pt>
                <c:pt idx="6">
                  <c:v>10314.910298495874</c:v>
                </c:pt>
                <c:pt idx="7">
                  <c:v>8700.3739169732762</c:v>
                </c:pt>
                <c:pt idx="8">
                  <c:v>7293.5996667101936</c:v>
                </c:pt>
                <c:pt idx="9">
                  <c:v>9945.281928068971</c:v>
                </c:pt>
                <c:pt idx="10">
                  <c:v>11067.568207848319</c:v>
                </c:pt>
                <c:pt idx="11">
                  <c:v>10351.784157265687</c:v>
                </c:pt>
                <c:pt idx="12">
                  <c:v>9550.0066139790742</c:v>
                </c:pt>
                <c:pt idx="13">
                  <c:v>13511.389229897632</c:v>
                </c:pt>
                <c:pt idx="14">
                  <c:v>10965.405775255005</c:v>
                </c:pt>
                <c:pt idx="15">
                  <c:v>14211.254064056518</c:v>
                </c:pt>
                <c:pt idx="16">
                  <c:v>17414.864695871405</c:v>
                </c:pt>
                <c:pt idx="17">
                  <c:v>14750.918130976226</c:v>
                </c:pt>
                <c:pt idx="18">
                  <c:v>20499.475462710096</c:v>
                </c:pt>
                <c:pt idx="19">
                  <c:v>23211.677413459453</c:v>
                </c:pt>
                <c:pt idx="20">
                  <c:v>22024.818525746632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09-4ECE-A7DB-D0D0A02B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SEAK</a:t>
            </a:r>
          </a:p>
        </c:rich>
      </c:tx>
      <c:layout>
        <c:manualLayout>
          <c:xMode val="edge"/>
          <c:yMode val="edge"/>
          <c:x val="0.48803725881570192"/>
          <c:y val="1.61861328811412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CSEO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harvest'!$Y$201:$Y$221</c:f>
                <c:numCache>
                  <c:formatCode>0</c:formatCode>
                  <c:ptCount val="21"/>
                  <c:pt idx="0">
                    <c:v>560.69039611194637</c:v>
                  </c:pt>
                  <c:pt idx="1">
                    <c:v>567.79272781313796</c:v>
                  </c:pt>
                  <c:pt idx="2">
                    <c:v>983.58356485920581</c:v>
                  </c:pt>
                  <c:pt idx="3">
                    <c:v>870.49089573769334</c:v>
                  </c:pt>
                  <c:pt idx="4">
                    <c:v>821.24544918757124</c:v>
                  </c:pt>
                  <c:pt idx="5">
                    <c:v>907.15636853848628</c:v>
                  </c:pt>
                  <c:pt idx="6">
                    <c:v>1297.2474353936664</c:v>
                  </c:pt>
                  <c:pt idx="7">
                    <c:v>1632.8944684399316</c:v>
                  </c:pt>
                  <c:pt idx="8">
                    <c:v>1808.1600355273697</c:v>
                  </c:pt>
                  <c:pt idx="9">
                    <c:v>2181.8667722254372</c:v>
                  </c:pt>
                  <c:pt idx="10">
                    <c:v>3048.7873584114009</c:v>
                  </c:pt>
                  <c:pt idx="11">
                    <c:v>1857.6808983901385</c:v>
                  </c:pt>
                  <c:pt idx="12">
                    <c:v>2563.514609361825</c:v>
                  </c:pt>
                  <c:pt idx="13">
                    <c:v>2841.3994161079963</c:v>
                  </c:pt>
                  <c:pt idx="14">
                    <c:v>1202.186908581479</c:v>
                  </c:pt>
                  <c:pt idx="15">
                    <c:v>2334.0445125886167</c:v>
                  </c:pt>
                  <c:pt idx="16">
                    <c:v>3579.9411867227313</c:v>
                  </c:pt>
                  <c:pt idx="17">
                    <c:v>2039.3452150380065</c:v>
                  </c:pt>
                  <c:pt idx="18">
                    <c:v>1594.4034271482117</c:v>
                  </c:pt>
                  <c:pt idx="19">
                    <c:v>3638.9072427559677</c:v>
                  </c:pt>
                  <c:pt idx="20">
                    <c:v>1381.0003258482805</c:v>
                  </c:pt>
                </c:numCache>
              </c:numRef>
            </c:plus>
            <c:minus>
              <c:numRef>
                <c:f>'BRF harvest'!$Y$201:$Y$221</c:f>
                <c:numCache>
                  <c:formatCode>0</c:formatCode>
                  <c:ptCount val="21"/>
                  <c:pt idx="0">
                    <c:v>560.69039611194637</c:v>
                  </c:pt>
                  <c:pt idx="1">
                    <c:v>567.79272781313796</c:v>
                  </c:pt>
                  <c:pt idx="2">
                    <c:v>983.58356485920581</c:v>
                  </c:pt>
                  <c:pt idx="3">
                    <c:v>870.49089573769334</c:v>
                  </c:pt>
                  <c:pt idx="4">
                    <c:v>821.24544918757124</c:v>
                  </c:pt>
                  <c:pt idx="5">
                    <c:v>907.15636853848628</c:v>
                  </c:pt>
                  <c:pt idx="6">
                    <c:v>1297.2474353936664</c:v>
                  </c:pt>
                  <c:pt idx="7">
                    <c:v>1632.8944684399316</c:v>
                  </c:pt>
                  <c:pt idx="8">
                    <c:v>1808.1600355273697</c:v>
                  </c:pt>
                  <c:pt idx="9">
                    <c:v>2181.8667722254372</c:v>
                  </c:pt>
                  <c:pt idx="10">
                    <c:v>3048.7873584114009</c:v>
                  </c:pt>
                  <c:pt idx="11">
                    <c:v>1857.6808983901385</c:v>
                  </c:pt>
                  <c:pt idx="12">
                    <c:v>2563.514609361825</c:v>
                  </c:pt>
                  <c:pt idx="13">
                    <c:v>2841.3994161079963</c:v>
                  </c:pt>
                  <c:pt idx="14">
                    <c:v>1202.186908581479</c:v>
                  </c:pt>
                  <c:pt idx="15">
                    <c:v>2334.0445125886167</c:v>
                  </c:pt>
                  <c:pt idx="16">
                    <c:v>3579.9411867227313</c:v>
                  </c:pt>
                  <c:pt idx="17">
                    <c:v>2039.3452150380065</c:v>
                  </c:pt>
                  <c:pt idx="18">
                    <c:v>1594.4034271482117</c:v>
                  </c:pt>
                  <c:pt idx="19">
                    <c:v>3638.9072427559677</c:v>
                  </c:pt>
                  <c:pt idx="20">
                    <c:v>1381.0003258482805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harvest'!$V$201:$V$221</c:f>
              <c:numCache>
                <c:formatCode>_(* #,##0_);_(* \(#,##0\);_(* "-"??_);_(@_)</c:formatCode>
                <c:ptCount val="21"/>
                <c:pt idx="0">
                  <c:v>5109.2861107933395</c:v>
                </c:pt>
                <c:pt idx="1">
                  <c:v>4526.4484377305489</c:v>
                </c:pt>
                <c:pt idx="2">
                  <c:v>7017.4540045510321</c:v>
                </c:pt>
                <c:pt idx="3">
                  <c:v>5186.799467588633</c:v>
                </c:pt>
                <c:pt idx="4">
                  <c:v>6222.3760168044737</c:v>
                </c:pt>
                <c:pt idx="5">
                  <c:v>7783.1235787198812</c:v>
                </c:pt>
                <c:pt idx="6">
                  <c:v>11311.709402952769</c:v>
                </c:pt>
                <c:pt idx="7">
                  <c:v>14771.632028089245</c:v>
                </c:pt>
                <c:pt idx="8">
                  <c:v>22682.73202205935</c:v>
                </c:pt>
                <c:pt idx="9">
                  <c:v>27069.196654343843</c:v>
                </c:pt>
                <c:pt idx="10">
                  <c:v>41752.648530161903</c:v>
                </c:pt>
                <c:pt idx="11">
                  <c:v>24307.666775303973</c:v>
                </c:pt>
                <c:pt idx="12">
                  <c:v>33554.270625346166</c:v>
                </c:pt>
                <c:pt idx="13">
                  <c:v>50769.780446855933</c:v>
                </c:pt>
                <c:pt idx="14">
                  <c:v>45759.208903555111</c:v>
                </c:pt>
                <c:pt idx="15">
                  <c:v>53329.116116007412</c:v>
                </c:pt>
                <c:pt idx="16">
                  <c:v>65132.033713635894</c:v>
                </c:pt>
                <c:pt idx="17">
                  <c:v>66092.534663024664</c:v>
                </c:pt>
                <c:pt idx="18">
                  <c:v>44433.393824987477</c:v>
                </c:pt>
                <c:pt idx="19">
                  <c:v>50392.762800125296</c:v>
                </c:pt>
                <c:pt idx="20">
                  <c:v>45639.668896178824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4-43EA-AA0C-29C20D0B18A5}"/>
            </c:ext>
          </c:extLst>
        </c:ser>
        <c:ser>
          <c:idx val="1"/>
          <c:order val="1"/>
          <c:tx>
            <c:v>NSEI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harvest'!$Y$245:$Y$265</c:f>
                <c:numCache>
                  <c:formatCode>0</c:formatCode>
                  <c:ptCount val="21"/>
                  <c:pt idx="0">
                    <c:v>1416.8834453246934</c:v>
                  </c:pt>
                  <c:pt idx="1">
                    <c:v>2072.1978994532215</c:v>
                  </c:pt>
                  <c:pt idx="2">
                    <c:v>3021.8283958189841</c:v>
                  </c:pt>
                  <c:pt idx="3">
                    <c:v>2134.8003425451925</c:v>
                  </c:pt>
                  <c:pt idx="4">
                    <c:v>1668.5147900252639</c:v>
                  </c:pt>
                  <c:pt idx="5">
                    <c:v>1916.6851722428401</c:v>
                  </c:pt>
                  <c:pt idx="6">
                    <c:v>1812.3326231550618</c:v>
                  </c:pt>
                  <c:pt idx="7">
                    <c:v>2412.0374014951117</c:v>
                  </c:pt>
                  <c:pt idx="8">
                    <c:v>727.13185477163506</c:v>
                  </c:pt>
                  <c:pt idx="9">
                    <c:v>471.6413632458856</c:v>
                  </c:pt>
                  <c:pt idx="10">
                    <c:v>563.13763546905648</c:v>
                  </c:pt>
                  <c:pt idx="11">
                    <c:v>546.89287998518034</c:v>
                  </c:pt>
                  <c:pt idx="12">
                    <c:v>868.18410871961146</c:v>
                  </c:pt>
                  <c:pt idx="13">
                    <c:v>783.37220470425802</c:v>
                  </c:pt>
                  <c:pt idx="14">
                    <c:v>2357.1034919174313</c:v>
                  </c:pt>
                  <c:pt idx="15">
                    <c:v>1276.4754992833646</c:v>
                  </c:pt>
                  <c:pt idx="16">
                    <c:v>1885.1156757822719</c:v>
                  </c:pt>
                  <c:pt idx="17">
                    <c:v>1124.0266543942951</c:v>
                  </c:pt>
                  <c:pt idx="18">
                    <c:v>1014.9714460453404</c:v>
                  </c:pt>
                  <c:pt idx="19">
                    <c:v>2160.3220916477258</c:v>
                  </c:pt>
                  <c:pt idx="20">
                    <c:v>1204.9293332388002</c:v>
                  </c:pt>
                </c:numCache>
              </c:numRef>
            </c:plus>
            <c:minus>
              <c:numRef>
                <c:f>'BRF harvest'!$Y$245:$Y$265</c:f>
                <c:numCache>
                  <c:formatCode>0</c:formatCode>
                  <c:ptCount val="21"/>
                  <c:pt idx="0">
                    <c:v>1416.8834453246934</c:v>
                  </c:pt>
                  <c:pt idx="1">
                    <c:v>2072.1978994532215</c:v>
                  </c:pt>
                  <c:pt idx="2">
                    <c:v>3021.8283958189841</c:v>
                  </c:pt>
                  <c:pt idx="3">
                    <c:v>2134.8003425451925</c:v>
                  </c:pt>
                  <c:pt idx="4">
                    <c:v>1668.5147900252639</c:v>
                  </c:pt>
                  <c:pt idx="5">
                    <c:v>1916.6851722428401</c:v>
                  </c:pt>
                  <c:pt idx="6">
                    <c:v>1812.3326231550618</c:v>
                  </c:pt>
                  <c:pt idx="7">
                    <c:v>2412.0374014951117</c:v>
                  </c:pt>
                  <c:pt idx="8">
                    <c:v>727.13185477163506</c:v>
                  </c:pt>
                  <c:pt idx="9">
                    <c:v>471.6413632458856</c:v>
                  </c:pt>
                  <c:pt idx="10">
                    <c:v>563.13763546905648</c:v>
                  </c:pt>
                  <c:pt idx="11">
                    <c:v>546.89287998518034</c:v>
                  </c:pt>
                  <c:pt idx="12">
                    <c:v>868.18410871961146</c:v>
                  </c:pt>
                  <c:pt idx="13">
                    <c:v>783.37220470425802</c:v>
                  </c:pt>
                  <c:pt idx="14">
                    <c:v>2357.1034919174313</c:v>
                  </c:pt>
                  <c:pt idx="15">
                    <c:v>1276.4754992833646</c:v>
                  </c:pt>
                  <c:pt idx="16">
                    <c:v>1885.1156757822719</c:v>
                  </c:pt>
                  <c:pt idx="17">
                    <c:v>1124.0266543942951</c:v>
                  </c:pt>
                  <c:pt idx="18">
                    <c:v>1014.9714460453404</c:v>
                  </c:pt>
                  <c:pt idx="19">
                    <c:v>2160.3220916477258</c:v>
                  </c:pt>
                  <c:pt idx="20">
                    <c:v>1204.9293332388002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harvest'!$V$245:$V$265</c:f>
              <c:numCache>
                <c:formatCode>_(* #,##0_);_(* \(#,##0\);_(* "-"??_);_(@_)</c:formatCode>
                <c:ptCount val="21"/>
                <c:pt idx="0">
                  <c:v>2545.6840087219839</c:v>
                </c:pt>
                <c:pt idx="1">
                  <c:v>3630.5040680794018</c:v>
                </c:pt>
                <c:pt idx="2">
                  <c:v>5328.7965482081872</c:v>
                </c:pt>
                <c:pt idx="3">
                  <c:v>3789.5842596457151</c:v>
                </c:pt>
                <c:pt idx="4">
                  <c:v>2910.5205549053699</c:v>
                </c:pt>
                <c:pt idx="5">
                  <c:v>3371.7442514051063</c:v>
                </c:pt>
                <c:pt idx="6">
                  <c:v>3210.5587743028509</c:v>
                </c:pt>
                <c:pt idx="7">
                  <c:v>4246.1151225412013</c:v>
                </c:pt>
                <c:pt idx="8">
                  <c:v>4438.9726879623568</c:v>
                </c:pt>
                <c:pt idx="9">
                  <c:v>4775.7531153372838</c:v>
                </c:pt>
                <c:pt idx="10">
                  <c:v>7353.6442227897951</c:v>
                </c:pt>
                <c:pt idx="11">
                  <c:v>5802.7027354693046</c:v>
                </c:pt>
                <c:pt idx="12">
                  <c:v>7658.6840301610364</c:v>
                </c:pt>
                <c:pt idx="13">
                  <c:v>9376.7482891199343</c:v>
                </c:pt>
                <c:pt idx="14">
                  <c:v>13142.249323951939</c:v>
                </c:pt>
                <c:pt idx="15">
                  <c:v>10262.346287632536</c:v>
                </c:pt>
                <c:pt idx="16">
                  <c:v>13291.577311781086</c:v>
                </c:pt>
                <c:pt idx="17">
                  <c:v>13707.06742366379</c:v>
                </c:pt>
                <c:pt idx="18">
                  <c:v>10696.551293926825</c:v>
                </c:pt>
                <c:pt idx="19">
                  <c:v>12258.097150997084</c:v>
                </c:pt>
                <c:pt idx="20">
                  <c:v>10279.09612061026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4-43EA-AA0C-29C20D0B18A5}"/>
            </c:ext>
          </c:extLst>
        </c:ser>
        <c:ser>
          <c:idx val="2"/>
          <c:order val="2"/>
          <c:tx>
            <c:v>EWYKT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harvest'!$Y$223:$Y$243</c:f>
                <c:numCache>
                  <c:formatCode>0</c:formatCode>
                  <c:ptCount val="21"/>
                  <c:pt idx="0">
                    <c:v>284.09508572170779</c:v>
                  </c:pt>
                  <c:pt idx="1">
                    <c:v>144.81574763882199</c:v>
                  </c:pt>
                  <c:pt idx="2">
                    <c:v>262.10480588133606</c:v>
                  </c:pt>
                  <c:pt idx="3">
                    <c:v>227.91164444485943</c:v>
                  </c:pt>
                  <c:pt idx="4">
                    <c:v>195.22458319942785</c:v>
                  </c:pt>
                  <c:pt idx="5">
                    <c:v>354.92361683931688</c:v>
                  </c:pt>
                  <c:pt idx="6">
                    <c:v>327.52086811771045</c:v>
                  </c:pt>
                  <c:pt idx="7">
                    <c:v>366.10843745771166</c:v>
                  </c:pt>
                  <c:pt idx="8">
                    <c:v>571.0576502521908</c:v>
                  </c:pt>
                  <c:pt idx="9">
                    <c:v>537.56600342883348</c:v>
                  </c:pt>
                  <c:pt idx="10">
                    <c:v>562.34901477057849</c:v>
                  </c:pt>
                  <c:pt idx="11">
                    <c:v>581.55110180836857</c:v>
                  </c:pt>
                  <c:pt idx="12">
                    <c:v>540.00039742186709</c:v>
                  </c:pt>
                  <c:pt idx="13">
                    <c:v>1031.7328349742074</c:v>
                  </c:pt>
                  <c:pt idx="14">
                    <c:v>343.69061047516288</c:v>
                  </c:pt>
                  <c:pt idx="15">
                    <c:v>507.56962697495595</c:v>
                  </c:pt>
                  <c:pt idx="16">
                    <c:v>833.5547811358083</c:v>
                  </c:pt>
                  <c:pt idx="17">
                    <c:v>2033.5507518341071</c:v>
                  </c:pt>
                  <c:pt idx="18">
                    <c:v>1213.5579266600671</c:v>
                  </c:pt>
                  <c:pt idx="19">
                    <c:v>777.97727507944001</c:v>
                  </c:pt>
                  <c:pt idx="20">
                    <c:v>1063.7281491115521</c:v>
                  </c:pt>
                </c:numCache>
              </c:numRef>
            </c:plus>
            <c:minus>
              <c:numRef>
                <c:f>'BRF harvest'!$Y$223:$Y$243</c:f>
                <c:numCache>
                  <c:formatCode>0</c:formatCode>
                  <c:ptCount val="21"/>
                  <c:pt idx="0">
                    <c:v>284.09508572170779</c:v>
                  </c:pt>
                  <c:pt idx="1">
                    <c:v>144.81574763882199</c:v>
                  </c:pt>
                  <c:pt idx="2">
                    <c:v>262.10480588133606</c:v>
                  </c:pt>
                  <c:pt idx="3">
                    <c:v>227.91164444485943</c:v>
                  </c:pt>
                  <c:pt idx="4">
                    <c:v>195.22458319942785</c:v>
                  </c:pt>
                  <c:pt idx="5">
                    <c:v>354.92361683931688</c:v>
                  </c:pt>
                  <c:pt idx="6">
                    <c:v>327.52086811771045</c:v>
                  </c:pt>
                  <c:pt idx="7">
                    <c:v>366.10843745771166</c:v>
                  </c:pt>
                  <c:pt idx="8">
                    <c:v>571.0576502521908</c:v>
                  </c:pt>
                  <c:pt idx="9">
                    <c:v>537.56600342883348</c:v>
                  </c:pt>
                  <c:pt idx="10">
                    <c:v>562.34901477057849</c:v>
                  </c:pt>
                  <c:pt idx="11">
                    <c:v>581.55110180836857</c:v>
                  </c:pt>
                  <c:pt idx="12">
                    <c:v>540.00039742186709</c:v>
                  </c:pt>
                  <c:pt idx="13">
                    <c:v>1031.7328349742074</c:v>
                  </c:pt>
                  <c:pt idx="14">
                    <c:v>343.69061047516288</c:v>
                  </c:pt>
                  <c:pt idx="15">
                    <c:v>507.56962697495595</c:v>
                  </c:pt>
                  <c:pt idx="16">
                    <c:v>833.5547811358083</c:v>
                  </c:pt>
                  <c:pt idx="17">
                    <c:v>2033.5507518341071</c:v>
                  </c:pt>
                  <c:pt idx="18">
                    <c:v>1213.5579266600671</c:v>
                  </c:pt>
                  <c:pt idx="19">
                    <c:v>777.97727507944001</c:v>
                  </c:pt>
                  <c:pt idx="20">
                    <c:v>1063.7281491115521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'BRF harvest'!$V$223:$V$243</c:f>
              <c:numCache>
                <c:formatCode>_(* #,##0_);_(* \(#,##0\);_(* "-"??_);_(@_)</c:formatCode>
                <c:ptCount val="21"/>
                <c:pt idx="0">
                  <c:v>985.83253862133824</c:v>
                </c:pt>
                <c:pt idx="1">
                  <c:v>690.38285707176499</c:v>
                </c:pt>
                <c:pt idx="2">
                  <c:v>1315.4731738538947</c:v>
                </c:pt>
                <c:pt idx="3">
                  <c:v>1116.1910920841854</c:v>
                </c:pt>
                <c:pt idx="4">
                  <c:v>983.46166626138779</c:v>
                </c:pt>
                <c:pt idx="5">
                  <c:v>1537.7931114266105</c:v>
                </c:pt>
                <c:pt idx="6">
                  <c:v>1449.0197488164604</c:v>
                </c:pt>
                <c:pt idx="7">
                  <c:v>1754.3453147693908</c:v>
                </c:pt>
                <c:pt idx="8">
                  <c:v>2688.8985904128322</c:v>
                </c:pt>
                <c:pt idx="9">
                  <c:v>2522.2917795093531</c:v>
                </c:pt>
                <c:pt idx="10">
                  <c:v>3043.2162623164641</c:v>
                </c:pt>
                <c:pt idx="11">
                  <c:v>2800.3494704252598</c:v>
                </c:pt>
                <c:pt idx="12">
                  <c:v>2457.5723339449796</c:v>
                </c:pt>
                <c:pt idx="13">
                  <c:v>3516.3919194144455</c:v>
                </c:pt>
                <c:pt idx="14">
                  <c:v>3087.2658493389422</c:v>
                </c:pt>
                <c:pt idx="15">
                  <c:v>3930.506975198984</c:v>
                </c:pt>
                <c:pt idx="16">
                  <c:v>4904.2041329687736</c:v>
                </c:pt>
                <c:pt idx="17">
                  <c:v>7054.4903416582492</c:v>
                </c:pt>
                <c:pt idx="18">
                  <c:v>8025.2509537542774</c:v>
                </c:pt>
                <c:pt idx="19">
                  <c:v>6490.8694410252392</c:v>
                </c:pt>
                <c:pt idx="20">
                  <c:v>9020.7627217825593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B4-43EA-AA0C-29C20D0B18A5}"/>
            </c:ext>
          </c:extLst>
        </c:ser>
        <c:ser>
          <c:idx val="3"/>
          <c:order val="3"/>
          <c:tx>
            <c:v>NSEO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harvest'!$Y$267:$Y$287</c:f>
                <c:numCache>
                  <c:formatCode>0</c:formatCode>
                  <c:ptCount val="21"/>
                  <c:pt idx="0">
                    <c:v>394.24844248331749</c:v>
                  </c:pt>
                  <c:pt idx="1">
                    <c:v>375.48496741009541</c:v>
                  </c:pt>
                  <c:pt idx="2">
                    <c:v>1011.6110098759084</c:v>
                  </c:pt>
                  <c:pt idx="3">
                    <c:v>995.08735655932958</c:v>
                  </c:pt>
                  <c:pt idx="4">
                    <c:v>710.30245399804187</c:v>
                  </c:pt>
                  <c:pt idx="5">
                    <c:v>1081.0400883652735</c:v>
                  </c:pt>
                  <c:pt idx="6">
                    <c:v>1023.3062223576197</c:v>
                  </c:pt>
                  <c:pt idx="7">
                    <c:v>979.87502893542239</c:v>
                  </c:pt>
                  <c:pt idx="8">
                    <c:v>639.69588673842293</c:v>
                  </c:pt>
                  <c:pt idx="9">
                    <c:v>781.15867546437232</c:v>
                  </c:pt>
                  <c:pt idx="10">
                    <c:v>1706.6977957856195</c:v>
                  </c:pt>
                  <c:pt idx="11">
                    <c:v>557.08940053373908</c:v>
                  </c:pt>
                  <c:pt idx="12">
                    <c:v>1361.5425443480972</c:v>
                  </c:pt>
                  <c:pt idx="13">
                    <c:v>940.41786970758915</c:v>
                  </c:pt>
                  <c:pt idx="14">
                    <c:v>2090.3952174797159</c:v>
                  </c:pt>
                  <c:pt idx="15">
                    <c:v>1885.160064653144</c:v>
                  </c:pt>
                  <c:pt idx="16">
                    <c:v>4733.896320166994</c:v>
                  </c:pt>
                  <c:pt idx="17">
                    <c:v>2350.6553347733065</c:v>
                  </c:pt>
                  <c:pt idx="18">
                    <c:v>844.12509252382858</c:v>
                  </c:pt>
                  <c:pt idx="19">
                    <c:v>3162.2161979758553</c:v>
                  </c:pt>
                  <c:pt idx="20">
                    <c:v>3957.0903051535179</c:v>
                  </c:pt>
                </c:numCache>
              </c:numRef>
            </c:plus>
            <c:minus>
              <c:numRef>
                <c:f>'BRF harvest'!$Y$267:$Y$287</c:f>
                <c:numCache>
                  <c:formatCode>0</c:formatCode>
                  <c:ptCount val="21"/>
                  <c:pt idx="0">
                    <c:v>394.24844248331749</c:v>
                  </c:pt>
                  <c:pt idx="1">
                    <c:v>375.48496741009541</c:v>
                  </c:pt>
                  <c:pt idx="2">
                    <c:v>1011.6110098759084</c:v>
                  </c:pt>
                  <c:pt idx="3">
                    <c:v>995.08735655932958</c:v>
                  </c:pt>
                  <c:pt idx="4">
                    <c:v>710.30245399804187</c:v>
                  </c:pt>
                  <c:pt idx="5">
                    <c:v>1081.0400883652735</c:v>
                  </c:pt>
                  <c:pt idx="6">
                    <c:v>1023.3062223576197</c:v>
                  </c:pt>
                  <c:pt idx="7">
                    <c:v>979.87502893542239</c:v>
                  </c:pt>
                  <c:pt idx="8">
                    <c:v>639.69588673842293</c:v>
                  </c:pt>
                  <c:pt idx="9">
                    <c:v>781.15867546437232</c:v>
                  </c:pt>
                  <c:pt idx="10">
                    <c:v>1706.6977957856195</c:v>
                  </c:pt>
                  <c:pt idx="11">
                    <c:v>557.08940053373908</c:v>
                  </c:pt>
                  <c:pt idx="12">
                    <c:v>1361.5425443480972</c:v>
                  </c:pt>
                  <c:pt idx="13">
                    <c:v>940.41786970758915</c:v>
                  </c:pt>
                  <c:pt idx="14">
                    <c:v>2090.3952174797159</c:v>
                  </c:pt>
                  <c:pt idx="15">
                    <c:v>1885.160064653144</c:v>
                  </c:pt>
                  <c:pt idx="16">
                    <c:v>4733.896320166994</c:v>
                  </c:pt>
                  <c:pt idx="17">
                    <c:v>2350.6553347733065</c:v>
                  </c:pt>
                  <c:pt idx="18">
                    <c:v>844.12509252382858</c:v>
                  </c:pt>
                  <c:pt idx="19">
                    <c:v>3162.2161979758553</c:v>
                  </c:pt>
                  <c:pt idx="20">
                    <c:v>3957.0903051535179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val>
            <c:numRef>
              <c:f>'BRF harvest'!$V$267:$V$287</c:f>
              <c:numCache>
                <c:formatCode>_(* #,##0_);_(* \(#,##0\);_(* "-"??_);_(@_)</c:formatCode>
                <c:ptCount val="21"/>
                <c:pt idx="0">
                  <c:v>927.74164204660451</c:v>
                </c:pt>
                <c:pt idx="1">
                  <c:v>800.5190215331063</c:v>
                </c:pt>
                <c:pt idx="2">
                  <c:v>2300.548463697311</c:v>
                </c:pt>
                <c:pt idx="3">
                  <c:v>2076.6671376370437</c:v>
                </c:pt>
                <c:pt idx="4">
                  <c:v>1299.295531696207</c:v>
                </c:pt>
                <c:pt idx="5">
                  <c:v>2333.4453071080738</c:v>
                </c:pt>
                <c:pt idx="6">
                  <c:v>1880.5679839184638</c:v>
                </c:pt>
                <c:pt idx="7">
                  <c:v>2018.4761173615548</c:v>
                </c:pt>
                <c:pt idx="8">
                  <c:v>1962.5133875616009</c:v>
                </c:pt>
                <c:pt idx="9">
                  <c:v>3195.8458360784375</c:v>
                </c:pt>
                <c:pt idx="10">
                  <c:v>4710.1009184342602</c:v>
                </c:pt>
                <c:pt idx="11">
                  <c:v>2449.2800469054973</c:v>
                </c:pt>
                <c:pt idx="12">
                  <c:v>4214.0900257706062</c:v>
                </c:pt>
                <c:pt idx="13">
                  <c:v>7835.2318261751498</c:v>
                </c:pt>
                <c:pt idx="14">
                  <c:v>8951.0314088624382</c:v>
                </c:pt>
                <c:pt idx="15">
                  <c:v>7334.2180377142668</c:v>
                </c:pt>
                <c:pt idx="16">
                  <c:v>13519.430448069656</c:v>
                </c:pt>
                <c:pt idx="17">
                  <c:v>9065.0575213470729</c:v>
                </c:pt>
                <c:pt idx="18">
                  <c:v>5047.2935321359719</c:v>
                </c:pt>
                <c:pt idx="19">
                  <c:v>11868.906769601883</c:v>
                </c:pt>
                <c:pt idx="20">
                  <c:v>14177.892546843908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B4-43EA-AA0C-29C20D0B18A5}"/>
            </c:ext>
          </c:extLst>
        </c:ser>
        <c:ser>
          <c:idx val="4"/>
          <c:order val="4"/>
          <c:tx>
            <c:v>SSEI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harvest'!$Y$289:$Y$309</c:f>
                <c:numCache>
                  <c:formatCode>0</c:formatCode>
                  <c:ptCount val="21"/>
                  <c:pt idx="0">
                    <c:v>763.55716213704613</c:v>
                  </c:pt>
                  <c:pt idx="1">
                    <c:v>936.29642817733111</c:v>
                  </c:pt>
                  <c:pt idx="2">
                    <c:v>1450.5840400325781</c:v>
                  </c:pt>
                  <c:pt idx="3">
                    <c:v>1164.1825595630607</c:v>
                  </c:pt>
                  <c:pt idx="4">
                    <c:v>1006.37869541517</c:v>
                  </c:pt>
                  <c:pt idx="5">
                    <c:v>1416.6189311306591</c:v>
                  </c:pt>
                  <c:pt idx="6">
                    <c:v>1575.5403953255302</c:v>
                  </c:pt>
                  <c:pt idx="7">
                    <c:v>1809.7696295230837</c:v>
                  </c:pt>
                  <c:pt idx="8">
                    <c:v>962.71385731081648</c:v>
                  </c:pt>
                  <c:pt idx="9">
                    <c:v>988.92215931896385</c:v>
                  </c:pt>
                  <c:pt idx="10">
                    <c:v>1276.5105521245921</c:v>
                  </c:pt>
                  <c:pt idx="11">
                    <c:v>767.94144503599728</c:v>
                  </c:pt>
                  <c:pt idx="12">
                    <c:v>1076.6060556702901</c:v>
                  </c:pt>
                  <c:pt idx="13">
                    <c:v>1015.5366179466128</c:v>
                  </c:pt>
                  <c:pt idx="14">
                    <c:v>520.77250843067588</c:v>
                  </c:pt>
                  <c:pt idx="15">
                    <c:v>1669.3612660476135</c:v>
                  </c:pt>
                  <c:pt idx="16">
                    <c:v>821.40998715728676</c:v>
                  </c:pt>
                  <c:pt idx="17">
                    <c:v>659.11944310091906</c:v>
                  </c:pt>
                  <c:pt idx="18">
                    <c:v>909.61616560698371</c:v>
                  </c:pt>
                  <c:pt idx="19">
                    <c:v>1181.0303057508138</c:v>
                  </c:pt>
                  <c:pt idx="20">
                    <c:v>1681.0516685669377</c:v>
                  </c:pt>
                </c:numCache>
              </c:numRef>
            </c:plus>
            <c:minus>
              <c:numRef>
                <c:f>'BRF harvest'!$Y$289:$Y$309</c:f>
                <c:numCache>
                  <c:formatCode>0</c:formatCode>
                  <c:ptCount val="21"/>
                  <c:pt idx="0">
                    <c:v>763.55716213704613</c:v>
                  </c:pt>
                  <c:pt idx="1">
                    <c:v>936.29642817733111</c:v>
                  </c:pt>
                  <c:pt idx="2">
                    <c:v>1450.5840400325781</c:v>
                  </c:pt>
                  <c:pt idx="3">
                    <c:v>1164.1825595630607</c:v>
                  </c:pt>
                  <c:pt idx="4">
                    <c:v>1006.37869541517</c:v>
                  </c:pt>
                  <c:pt idx="5">
                    <c:v>1416.6189311306591</c:v>
                  </c:pt>
                  <c:pt idx="6">
                    <c:v>1575.5403953255302</c:v>
                  </c:pt>
                  <c:pt idx="7">
                    <c:v>1809.7696295230837</c:v>
                  </c:pt>
                  <c:pt idx="8">
                    <c:v>962.71385731081648</c:v>
                  </c:pt>
                  <c:pt idx="9">
                    <c:v>988.92215931896385</c:v>
                  </c:pt>
                  <c:pt idx="10">
                    <c:v>1276.5105521245921</c:v>
                  </c:pt>
                  <c:pt idx="11">
                    <c:v>767.94144503599728</c:v>
                  </c:pt>
                  <c:pt idx="12">
                    <c:v>1076.6060556702901</c:v>
                  </c:pt>
                  <c:pt idx="13">
                    <c:v>1015.5366179466128</c:v>
                  </c:pt>
                  <c:pt idx="14">
                    <c:v>520.77250843067588</c:v>
                  </c:pt>
                  <c:pt idx="15">
                    <c:v>1669.3612660476135</c:v>
                  </c:pt>
                  <c:pt idx="16">
                    <c:v>821.40998715728676</c:v>
                  </c:pt>
                  <c:pt idx="17">
                    <c:v>659.11944310091906</c:v>
                  </c:pt>
                  <c:pt idx="18">
                    <c:v>909.61616560698371</c:v>
                  </c:pt>
                  <c:pt idx="19">
                    <c:v>1181.0303057508138</c:v>
                  </c:pt>
                  <c:pt idx="20">
                    <c:v>1681.0516685669377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val>
            <c:numRef>
              <c:f>'BRF harvest'!$V$289:$V$309</c:f>
              <c:numCache>
                <c:formatCode>_(* #,##0_);_(* \(#,##0\);_(* "-"??_);_(@_)</c:formatCode>
                <c:ptCount val="21"/>
                <c:pt idx="0">
                  <c:v>3052.2856988832837</c:v>
                </c:pt>
                <c:pt idx="1">
                  <c:v>4066.8585562044118</c:v>
                </c:pt>
                <c:pt idx="2">
                  <c:v>5687.2255205154252</c:v>
                </c:pt>
                <c:pt idx="3">
                  <c:v>4871.5594080472574</c:v>
                </c:pt>
                <c:pt idx="4">
                  <c:v>4260.7618047507349</c:v>
                </c:pt>
                <c:pt idx="5">
                  <c:v>6042.764817621307</c:v>
                </c:pt>
                <c:pt idx="6">
                  <c:v>5961.1293542103658</c:v>
                </c:pt>
                <c:pt idx="7">
                  <c:v>6616.7329098112286</c:v>
                </c:pt>
                <c:pt idx="8">
                  <c:v>7642.4116841430741</c:v>
                </c:pt>
                <c:pt idx="9">
                  <c:v>8023.8485794306507</c:v>
                </c:pt>
                <c:pt idx="10">
                  <c:v>10189.302581632935</c:v>
                </c:pt>
                <c:pt idx="11">
                  <c:v>7132.9300841933937</c:v>
                </c:pt>
                <c:pt idx="12">
                  <c:v>10378.466905572745</c:v>
                </c:pt>
                <c:pt idx="13">
                  <c:v>10330.75373913351</c:v>
                </c:pt>
                <c:pt idx="14">
                  <c:v>9132.7127243967952</c:v>
                </c:pt>
                <c:pt idx="15">
                  <c:v>13438.762813164891</c:v>
                </c:pt>
                <c:pt idx="16">
                  <c:v>11516.913987580756</c:v>
                </c:pt>
                <c:pt idx="17">
                  <c:v>11916.402701481784</c:v>
                </c:pt>
                <c:pt idx="18">
                  <c:v>13195.704225544891</c:v>
                </c:pt>
                <c:pt idx="19">
                  <c:v>15084.5663312591</c:v>
                </c:pt>
                <c:pt idx="20">
                  <c:v>24352.02165571817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B4-43EA-AA0C-29C20D0B18A5}"/>
            </c:ext>
          </c:extLst>
        </c:ser>
        <c:ser>
          <c:idx val="5"/>
          <c:order val="5"/>
          <c:tx>
            <c:v>SSEO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harvest'!$Y$311:$Y$331</c:f>
                <c:numCache>
                  <c:formatCode>0</c:formatCode>
                  <c:ptCount val="21"/>
                  <c:pt idx="0">
                    <c:v>671.81709908827645</c:v>
                  </c:pt>
                  <c:pt idx="1">
                    <c:v>973.30296754682968</c:v>
                  </c:pt>
                  <c:pt idx="2">
                    <c:v>1456.8982421916462</c:v>
                  </c:pt>
                  <c:pt idx="3">
                    <c:v>1213.6355064591639</c:v>
                  </c:pt>
                  <c:pt idx="4">
                    <c:v>1606.6626033283114</c:v>
                  </c:pt>
                  <c:pt idx="5">
                    <c:v>1454.3315232420557</c:v>
                  </c:pt>
                  <c:pt idx="6">
                    <c:v>2121.8466881228474</c:v>
                  </c:pt>
                  <c:pt idx="7">
                    <c:v>2671.3778302346236</c:v>
                  </c:pt>
                  <c:pt idx="8">
                    <c:v>1639.0666101566378</c:v>
                  </c:pt>
                  <c:pt idx="9">
                    <c:v>2452.3546370975114</c:v>
                  </c:pt>
                  <c:pt idx="10">
                    <c:v>3748.1825928989288</c:v>
                  </c:pt>
                  <c:pt idx="11">
                    <c:v>2020.6923436491329</c:v>
                  </c:pt>
                  <c:pt idx="12">
                    <c:v>2194.4641793109067</c:v>
                  </c:pt>
                  <c:pt idx="13">
                    <c:v>2221.9575927722508</c:v>
                  </c:pt>
                  <c:pt idx="14">
                    <c:v>2446.4587149617737</c:v>
                  </c:pt>
                  <c:pt idx="15">
                    <c:v>2470.0687746582266</c:v>
                  </c:pt>
                  <c:pt idx="16">
                    <c:v>2813.3905380205078</c:v>
                  </c:pt>
                  <c:pt idx="17">
                    <c:v>6141.3234314931215</c:v>
                  </c:pt>
                  <c:pt idx="18">
                    <c:v>4272.5247472172869</c:v>
                  </c:pt>
                  <c:pt idx="19">
                    <c:v>4039.1105964834383</c:v>
                  </c:pt>
                  <c:pt idx="20">
                    <c:v>4949.7884385982243</c:v>
                  </c:pt>
                </c:numCache>
              </c:numRef>
            </c:plus>
            <c:minus>
              <c:numRef>
                <c:f>'BRF harvest'!$Y$311:$Y$331</c:f>
                <c:numCache>
                  <c:formatCode>0</c:formatCode>
                  <c:ptCount val="21"/>
                  <c:pt idx="0">
                    <c:v>671.81709908827645</c:v>
                  </c:pt>
                  <c:pt idx="1">
                    <c:v>973.30296754682968</c:v>
                  </c:pt>
                  <c:pt idx="2">
                    <c:v>1456.8982421916462</c:v>
                  </c:pt>
                  <c:pt idx="3">
                    <c:v>1213.6355064591639</c:v>
                  </c:pt>
                  <c:pt idx="4">
                    <c:v>1606.6626033283114</c:v>
                  </c:pt>
                  <c:pt idx="5">
                    <c:v>1454.3315232420557</c:v>
                  </c:pt>
                  <c:pt idx="6">
                    <c:v>2121.8466881228474</c:v>
                  </c:pt>
                  <c:pt idx="7">
                    <c:v>2671.3778302346236</c:v>
                  </c:pt>
                  <c:pt idx="8">
                    <c:v>1639.0666101566378</c:v>
                  </c:pt>
                  <c:pt idx="9">
                    <c:v>2452.3546370975114</c:v>
                  </c:pt>
                  <c:pt idx="10">
                    <c:v>3748.1825928989288</c:v>
                  </c:pt>
                  <c:pt idx="11">
                    <c:v>2020.6923436491329</c:v>
                  </c:pt>
                  <c:pt idx="12">
                    <c:v>2194.4641793109067</c:v>
                  </c:pt>
                  <c:pt idx="13">
                    <c:v>2221.9575927722508</c:v>
                  </c:pt>
                  <c:pt idx="14">
                    <c:v>2446.4587149617737</c:v>
                  </c:pt>
                  <c:pt idx="15">
                    <c:v>2470.0687746582266</c:v>
                  </c:pt>
                  <c:pt idx="16">
                    <c:v>2813.3905380205078</c:v>
                  </c:pt>
                  <c:pt idx="17">
                    <c:v>6141.3234314931215</c:v>
                  </c:pt>
                  <c:pt idx="18">
                    <c:v>4272.5247472172869</c:v>
                  </c:pt>
                  <c:pt idx="19">
                    <c:v>4039.1105964834383</c:v>
                  </c:pt>
                  <c:pt idx="20">
                    <c:v>4949.7884385982243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val>
            <c:numRef>
              <c:f>'BRF harvest'!$V$311:$V$331</c:f>
              <c:numCache>
                <c:formatCode>_(* #,##0_);_(* \(#,##0\);_(* "-"??_);_(@_)</c:formatCode>
                <c:ptCount val="21"/>
                <c:pt idx="0">
                  <c:v>2390.8323813353122</c:v>
                </c:pt>
                <c:pt idx="1">
                  <c:v>2923.2446881694618</c:v>
                </c:pt>
                <c:pt idx="2">
                  <c:v>4182.0128461283412</c:v>
                </c:pt>
                <c:pt idx="3">
                  <c:v>3570.2041663979758</c:v>
                </c:pt>
                <c:pt idx="4">
                  <c:v>5713.3965232358623</c:v>
                </c:pt>
                <c:pt idx="5">
                  <c:v>4822.9945145784895</c:v>
                </c:pt>
                <c:pt idx="6">
                  <c:v>7084.9063392254411</c:v>
                </c:pt>
                <c:pt idx="7">
                  <c:v>9123.2044032943159</c:v>
                </c:pt>
                <c:pt idx="8">
                  <c:v>7054.3156164025404</c:v>
                </c:pt>
                <c:pt idx="9">
                  <c:v>9451.4036474529166</c:v>
                </c:pt>
                <c:pt idx="10">
                  <c:v>16216.445896090258</c:v>
                </c:pt>
                <c:pt idx="11">
                  <c:v>8820.912730723081</c:v>
                </c:pt>
                <c:pt idx="12">
                  <c:v>10594.470819155009</c:v>
                </c:pt>
                <c:pt idx="13">
                  <c:v>11432.008772355892</c:v>
                </c:pt>
                <c:pt idx="14">
                  <c:v>14048.918638176565</c:v>
                </c:pt>
                <c:pt idx="15">
                  <c:v>15766.799257114304</c:v>
                </c:pt>
                <c:pt idx="16">
                  <c:v>16445.401669606108</c:v>
                </c:pt>
                <c:pt idx="17">
                  <c:v>22605.065662922541</c:v>
                </c:pt>
                <c:pt idx="18">
                  <c:v>19470.20343475249</c:v>
                </c:pt>
                <c:pt idx="19">
                  <c:v>21141.518353635885</c:v>
                </c:pt>
                <c:pt idx="20">
                  <c:v>31373.066871077182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B4-43EA-AA0C-29C20D0B1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AFOGNAK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harvest'!$L$3:$L$23</c:f>
                <c:numCache>
                  <c:formatCode>0</c:formatCode>
                  <c:ptCount val="21"/>
                  <c:pt idx="0">
                    <c:v>22.692445237113304</c:v>
                  </c:pt>
                  <c:pt idx="1">
                    <c:v>22.692445237113304</c:v>
                  </c:pt>
                  <c:pt idx="2">
                    <c:v>49.03654832847473</c:v>
                  </c:pt>
                  <c:pt idx="3">
                    <c:v>15.128296824742204</c:v>
                  </c:pt>
                  <c:pt idx="4">
                    <c:v>14.084966009242741</c:v>
                  </c:pt>
                  <c:pt idx="5">
                    <c:v>21.649114421613842</c:v>
                  </c:pt>
                  <c:pt idx="6">
                    <c:v>33.908251503732529</c:v>
                  </c:pt>
                  <c:pt idx="7">
                    <c:v>53.73153699822231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'YE harvest'!$L$3:$L$23</c:f>
                <c:numCache>
                  <c:formatCode>0</c:formatCode>
                  <c:ptCount val="21"/>
                  <c:pt idx="0">
                    <c:v>22.692445237113304</c:v>
                  </c:pt>
                  <c:pt idx="1">
                    <c:v>22.692445237113304</c:v>
                  </c:pt>
                  <c:pt idx="2">
                    <c:v>49.03654832847473</c:v>
                  </c:pt>
                  <c:pt idx="3">
                    <c:v>15.128296824742204</c:v>
                  </c:pt>
                  <c:pt idx="4">
                    <c:v>14.084966009242741</c:v>
                  </c:pt>
                  <c:pt idx="5">
                    <c:v>21.649114421613842</c:v>
                  </c:pt>
                  <c:pt idx="6">
                    <c:v>33.908251503732529</c:v>
                  </c:pt>
                  <c:pt idx="7">
                    <c:v>53.73153699822231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harvest'!$I$3:$I$23</c:f>
              <c:numCache>
                <c:formatCode>_(* #,##0_);_(* \(#,##0\);_(* "-"??_);_(@_)</c:formatCode>
                <c:ptCount val="21"/>
                <c:pt idx="0">
                  <c:v>63.65659308561402</c:v>
                </c:pt>
                <c:pt idx="1">
                  <c:v>63.65659308561402</c:v>
                </c:pt>
                <c:pt idx="2">
                  <c:v>137.55677586316591</c:v>
                </c:pt>
                <c:pt idx="3">
                  <c:v>42.43772872374268</c:v>
                </c:pt>
                <c:pt idx="4">
                  <c:v>39.510988811760427</c:v>
                </c:pt>
                <c:pt idx="5">
                  <c:v>60.729853173631767</c:v>
                </c:pt>
                <c:pt idx="6">
                  <c:v>95.119047139423245</c:v>
                </c:pt>
                <c:pt idx="7">
                  <c:v>150.72710546708606</c:v>
                </c:pt>
                <c:pt idx="8">
                  <c:v>133</c:v>
                </c:pt>
                <c:pt idx="9">
                  <c:v>217</c:v>
                </c:pt>
                <c:pt idx="10">
                  <c:v>509</c:v>
                </c:pt>
                <c:pt idx="11">
                  <c:v>466</c:v>
                </c:pt>
                <c:pt idx="12">
                  <c:v>348</c:v>
                </c:pt>
                <c:pt idx="13">
                  <c:v>385</c:v>
                </c:pt>
                <c:pt idx="14">
                  <c:v>411</c:v>
                </c:pt>
                <c:pt idx="15">
                  <c:v>382</c:v>
                </c:pt>
                <c:pt idx="16">
                  <c:v>434</c:v>
                </c:pt>
                <c:pt idx="17">
                  <c:v>421</c:v>
                </c:pt>
                <c:pt idx="18">
                  <c:v>544</c:v>
                </c:pt>
                <c:pt idx="19">
                  <c:v>416</c:v>
                </c:pt>
                <c:pt idx="20">
                  <c:v>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6-48B0-801B-687E9CE62541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harvest'!$W$3:$W$23</c:f>
                <c:numCache>
                  <c:formatCode>0</c:formatCode>
                  <c:ptCount val="21"/>
                  <c:pt idx="0">
                    <c:v>16.175981206876632</c:v>
                  </c:pt>
                  <c:pt idx="1">
                    <c:v>19.675592525672066</c:v>
                  </c:pt>
                  <c:pt idx="2">
                    <c:v>54.905013134879361</c:v>
                  </c:pt>
                  <c:pt idx="3">
                    <c:v>20.803245061728369</c:v>
                  </c:pt>
                  <c:pt idx="4">
                    <c:v>13.415176722049136</c:v>
                  </c:pt>
                  <c:pt idx="5">
                    <c:v>22.04755130841119</c:v>
                  </c:pt>
                  <c:pt idx="6">
                    <c:v>18.197978857736221</c:v>
                  </c:pt>
                  <c:pt idx="7">
                    <c:v>53.855129739240731</c:v>
                  </c:pt>
                  <c:pt idx="8">
                    <c:v>35.968227443175216</c:v>
                  </c:pt>
                  <c:pt idx="9">
                    <c:v>96.744810679589136</c:v>
                  </c:pt>
                  <c:pt idx="10">
                    <c:v>103.82180245759764</c:v>
                  </c:pt>
                  <c:pt idx="11">
                    <c:v>146.32263769585765</c:v>
                  </c:pt>
                  <c:pt idx="12">
                    <c:v>117.89801687319704</c:v>
                  </c:pt>
                  <c:pt idx="13">
                    <c:v>116.46552059557587</c:v>
                  </c:pt>
                  <c:pt idx="14">
                    <c:v>137.27932112298501</c:v>
                  </c:pt>
                  <c:pt idx="15">
                    <c:v>94.046353228661602</c:v>
                  </c:pt>
                  <c:pt idx="16">
                    <c:v>142.78822542926542</c:v>
                  </c:pt>
                  <c:pt idx="17">
                    <c:v>263.41961430024787</c:v>
                  </c:pt>
                  <c:pt idx="18">
                    <c:v>65.325593582905711</c:v>
                  </c:pt>
                  <c:pt idx="19">
                    <c:v>77.036140120345507</c:v>
                  </c:pt>
                  <c:pt idx="20">
                    <c:v>175.73241994244981</c:v>
                  </c:pt>
                </c:numCache>
              </c:numRef>
            </c:plus>
            <c:minus>
              <c:numRef>
                <c:f>'YE harvest'!$W$3:$W$23</c:f>
                <c:numCache>
                  <c:formatCode>0</c:formatCode>
                  <c:ptCount val="21"/>
                  <c:pt idx="0">
                    <c:v>16.175981206876632</c:v>
                  </c:pt>
                  <c:pt idx="1">
                    <c:v>19.675592525672066</c:v>
                  </c:pt>
                  <c:pt idx="2">
                    <c:v>54.905013134879361</c:v>
                  </c:pt>
                  <c:pt idx="3">
                    <c:v>20.803245061728369</c:v>
                  </c:pt>
                  <c:pt idx="4">
                    <c:v>13.415176722049136</c:v>
                  </c:pt>
                  <c:pt idx="5">
                    <c:v>22.04755130841119</c:v>
                  </c:pt>
                  <c:pt idx="6">
                    <c:v>18.197978857736221</c:v>
                  </c:pt>
                  <c:pt idx="7">
                    <c:v>53.855129739240731</c:v>
                  </c:pt>
                  <c:pt idx="8">
                    <c:v>35.968227443175216</c:v>
                  </c:pt>
                  <c:pt idx="9">
                    <c:v>96.744810679589136</c:v>
                  </c:pt>
                  <c:pt idx="10">
                    <c:v>103.82180245759764</c:v>
                  </c:pt>
                  <c:pt idx="11">
                    <c:v>146.32263769585765</c:v>
                  </c:pt>
                  <c:pt idx="12">
                    <c:v>117.89801687319704</c:v>
                  </c:pt>
                  <c:pt idx="13">
                    <c:v>116.46552059557587</c:v>
                  </c:pt>
                  <c:pt idx="14">
                    <c:v>137.27932112298501</c:v>
                  </c:pt>
                  <c:pt idx="15">
                    <c:v>94.046353228661602</c:v>
                  </c:pt>
                  <c:pt idx="16">
                    <c:v>142.78822542926542</c:v>
                  </c:pt>
                  <c:pt idx="17">
                    <c:v>263.41961430024787</c:v>
                  </c:pt>
                  <c:pt idx="18">
                    <c:v>65.325593582905711</c:v>
                  </c:pt>
                  <c:pt idx="19">
                    <c:v>77.036140120345507</c:v>
                  </c:pt>
                  <c:pt idx="20">
                    <c:v>175.73241994244981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harvest'!$T$3:$T$23</c:f>
              <c:numCache>
                <c:formatCode>_(* #,##0_);_(* \(#,##0\);_(* "-"??_);_(@_)</c:formatCode>
                <c:ptCount val="21"/>
                <c:pt idx="0">
                  <c:v>13.872973511818929</c:v>
                </c:pt>
                <c:pt idx="1">
                  <c:v>16.874337973510539</c:v>
                </c:pt>
                <c:pt idx="2">
                  <c:v>47.088073554539257</c:v>
                </c:pt>
                <c:pt idx="3">
                  <c:v>17.841444300055596</c:v>
                </c:pt>
                <c:pt idx="4">
                  <c:v>11.505230436484457</c:v>
                </c:pt>
                <c:pt idx="5">
                  <c:v>18.908596108657061</c:v>
                </c:pt>
                <c:pt idx="6">
                  <c:v>15.607095200796307</c:v>
                </c:pt>
                <c:pt idx="7">
                  <c:v>46.187664216031784</c:v>
                </c:pt>
                <c:pt idx="8">
                  <c:v>30.847356967385846</c:v>
                </c:pt>
                <c:pt idx="9">
                  <c:v>82.971053118763265</c:v>
                </c:pt>
                <c:pt idx="10">
                  <c:v>89.040479030184017</c:v>
                </c:pt>
                <c:pt idx="11">
                  <c:v>125.4903829927275</c:v>
                </c:pt>
                <c:pt idx="12">
                  <c:v>101.11263386498803</c:v>
                </c:pt>
                <c:pt idx="13">
                  <c:v>104.22805679070619</c:v>
                </c:pt>
                <c:pt idx="14">
                  <c:v>135.7642886690586</c:v>
                </c:pt>
                <c:pt idx="15">
                  <c:v>89.363788731379927</c:v>
                </c:pt>
                <c:pt idx="16">
                  <c:v>150.84791500588551</c:v>
                </c:pt>
                <c:pt idx="17">
                  <c:v>212.24689710973945</c:v>
                </c:pt>
                <c:pt idx="18">
                  <c:v>57.151757915492695</c:v>
                </c:pt>
                <c:pt idx="19">
                  <c:v>65.727339743638723</c:v>
                </c:pt>
                <c:pt idx="20">
                  <c:v>182.90086408720595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6-48B0-801B-687E9CE62541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harvest'!$AB$3:$AB$23</c:f>
                <c:numCache>
                  <c:formatCode>0</c:formatCode>
                  <c:ptCount val="21"/>
                  <c:pt idx="0">
                    <c:v>27.867713197257725</c:v>
                  </c:pt>
                  <c:pt idx="1">
                    <c:v>30.03458027134171</c:v>
                  </c:pt>
                  <c:pt idx="2">
                    <c:v>73.614832332296402</c:v>
                  </c:pt>
                  <c:pt idx="3">
                    <c:v>25.722371001053357</c:v>
                  </c:pt>
                  <c:pt idx="4">
                    <c:v>19.451304171323127</c:v>
                  </c:pt>
                  <c:pt idx="5">
                    <c:v>30.899493101621463</c:v>
                  </c:pt>
                  <c:pt idx="6">
                    <c:v>38.482930690723045</c:v>
                  </c:pt>
                  <c:pt idx="7">
                    <c:v>76.075311812846252</c:v>
                  </c:pt>
                  <c:pt idx="8">
                    <c:v>35.968227443175216</c:v>
                  </c:pt>
                  <c:pt idx="9">
                    <c:v>96.744810679589136</c:v>
                  </c:pt>
                  <c:pt idx="10">
                    <c:v>103.82180245759764</c:v>
                  </c:pt>
                  <c:pt idx="11">
                    <c:v>146.32263769585765</c:v>
                  </c:pt>
                  <c:pt idx="12">
                    <c:v>117.89801687319704</c:v>
                  </c:pt>
                  <c:pt idx="13">
                    <c:v>116.46552059557587</c:v>
                  </c:pt>
                  <c:pt idx="14">
                    <c:v>137.27932112298501</c:v>
                  </c:pt>
                  <c:pt idx="15">
                    <c:v>94.046353228661602</c:v>
                  </c:pt>
                  <c:pt idx="16">
                    <c:v>142.78822542926542</c:v>
                  </c:pt>
                  <c:pt idx="17">
                    <c:v>263.41961430024787</c:v>
                  </c:pt>
                  <c:pt idx="18">
                    <c:v>65.325593582905711</c:v>
                  </c:pt>
                  <c:pt idx="19">
                    <c:v>77.036140120345507</c:v>
                  </c:pt>
                  <c:pt idx="20">
                    <c:v>175.73241994244981</c:v>
                  </c:pt>
                </c:numCache>
              </c:numRef>
            </c:plus>
            <c:minus>
              <c:numRef>
                <c:f>'YE harvest'!$AB$3:$AB$23</c:f>
                <c:numCache>
                  <c:formatCode>0</c:formatCode>
                  <c:ptCount val="21"/>
                  <c:pt idx="0">
                    <c:v>27.867713197257725</c:v>
                  </c:pt>
                  <c:pt idx="1">
                    <c:v>30.03458027134171</c:v>
                  </c:pt>
                  <c:pt idx="2">
                    <c:v>73.614832332296402</c:v>
                  </c:pt>
                  <c:pt idx="3">
                    <c:v>25.722371001053357</c:v>
                  </c:pt>
                  <c:pt idx="4">
                    <c:v>19.451304171323127</c:v>
                  </c:pt>
                  <c:pt idx="5">
                    <c:v>30.899493101621463</c:v>
                  </c:pt>
                  <c:pt idx="6">
                    <c:v>38.482930690723045</c:v>
                  </c:pt>
                  <c:pt idx="7">
                    <c:v>76.075311812846252</c:v>
                  </c:pt>
                  <c:pt idx="8">
                    <c:v>35.968227443175216</c:v>
                  </c:pt>
                  <c:pt idx="9">
                    <c:v>96.744810679589136</c:v>
                  </c:pt>
                  <c:pt idx="10">
                    <c:v>103.82180245759764</c:v>
                  </c:pt>
                  <c:pt idx="11">
                    <c:v>146.32263769585765</c:v>
                  </c:pt>
                  <c:pt idx="12">
                    <c:v>117.89801687319704</c:v>
                  </c:pt>
                  <c:pt idx="13">
                    <c:v>116.46552059557587</c:v>
                  </c:pt>
                  <c:pt idx="14">
                    <c:v>137.27932112298501</c:v>
                  </c:pt>
                  <c:pt idx="15">
                    <c:v>94.046353228661602</c:v>
                  </c:pt>
                  <c:pt idx="16">
                    <c:v>142.78822542926542</c:v>
                  </c:pt>
                  <c:pt idx="17">
                    <c:v>263.41961430024787</c:v>
                  </c:pt>
                  <c:pt idx="18">
                    <c:v>65.325593582905711</c:v>
                  </c:pt>
                  <c:pt idx="19">
                    <c:v>77.036140120345507</c:v>
                  </c:pt>
                  <c:pt idx="20">
                    <c:v>175.73241994244981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harvest'!$Y$3:$Y$23</c:f>
              <c:numCache>
                <c:formatCode>_(* #,##0_);_(* \(#,##0\);_(* "-"??_);_(@_)</c:formatCode>
                <c:ptCount val="21"/>
                <c:pt idx="0">
                  <c:v>77.529566597432947</c:v>
                </c:pt>
                <c:pt idx="1">
                  <c:v>80.530931059124555</c:v>
                </c:pt>
                <c:pt idx="2">
                  <c:v>184.64484941770516</c:v>
                </c:pt>
                <c:pt idx="3">
                  <c:v>60.279173023798279</c:v>
                </c:pt>
                <c:pt idx="4">
                  <c:v>51.01621924824488</c:v>
                </c:pt>
                <c:pt idx="5">
                  <c:v>79.638449282288832</c:v>
                </c:pt>
                <c:pt idx="6">
                  <c:v>110.72614234021955</c:v>
                </c:pt>
                <c:pt idx="7">
                  <c:v>196.91476968311784</c:v>
                </c:pt>
                <c:pt idx="8">
                  <c:v>163.84735696738585</c:v>
                </c:pt>
                <c:pt idx="9">
                  <c:v>299.97105311876328</c:v>
                </c:pt>
                <c:pt idx="10">
                  <c:v>598.04047903018397</c:v>
                </c:pt>
                <c:pt idx="11">
                  <c:v>591.49038299272752</c:v>
                </c:pt>
                <c:pt idx="12">
                  <c:v>449.11263386498803</c:v>
                </c:pt>
                <c:pt idx="13">
                  <c:v>489.2280567907062</c:v>
                </c:pt>
                <c:pt idx="14">
                  <c:v>546.7642886690586</c:v>
                </c:pt>
                <c:pt idx="15">
                  <c:v>471.36378873137994</c:v>
                </c:pt>
                <c:pt idx="16">
                  <c:v>584.84791500588551</c:v>
                </c:pt>
                <c:pt idx="17">
                  <c:v>633.24689710973939</c:v>
                </c:pt>
                <c:pt idx="18">
                  <c:v>601.15175791549268</c:v>
                </c:pt>
                <c:pt idx="19">
                  <c:v>481.72733974363871</c:v>
                </c:pt>
                <c:pt idx="20">
                  <c:v>631.90086408720595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6-48B0-801B-687E9CE62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WKMA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harvest'!$L$25:$L$45</c:f>
                <c:numCache>
                  <c:formatCode>0</c:formatCode>
                  <c:ptCount val="21"/>
                  <c:pt idx="0">
                    <c:v>3.9814361155784224</c:v>
                  </c:pt>
                  <c:pt idx="1">
                    <c:v>0.64216711541587468</c:v>
                  </c:pt>
                  <c:pt idx="2">
                    <c:v>10.017807000487643</c:v>
                  </c:pt>
                  <c:pt idx="3">
                    <c:v>3.0824021539961981</c:v>
                  </c:pt>
                  <c:pt idx="4">
                    <c:v>8.8619061927390703</c:v>
                  </c:pt>
                  <c:pt idx="5">
                    <c:v>19.136580039393067</c:v>
                  </c:pt>
                  <c:pt idx="6">
                    <c:v>12.072741769818444</c:v>
                  </c:pt>
                  <c:pt idx="7">
                    <c:v>17.081645270062264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'YE harvest'!$L$25:$L$45</c:f>
                <c:numCache>
                  <c:formatCode>0</c:formatCode>
                  <c:ptCount val="21"/>
                  <c:pt idx="0">
                    <c:v>3.9814361155784224</c:v>
                  </c:pt>
                  <c:pt idx="1">
                    <c:v>0.64216711541587468</c:v>
                  </c:pt>
                  <c:pt idx="2">
                    <c:v>10.017807000487643</c:v>
                  </c:pt>
                  <c:pt idx="3">
                    <c:v>3.0824021539961981</c:v>
                  </c:pt>
                  <c:pt idx="4">
                    <c:v>8.8619061927390703</c:v>
                  </c:pt>
                  <c:pt idx="5">
                    <c:v>19.136580039393067</c:v>
                  </c:pt>
                  <c:pt idx="6">
                    <c:v>12.072741769818444</c:v>
                  </c:pt>
                  <c:pt idx="7">
                    <c:v>17.081645270062264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harvest'!$I$25:$I$45</c:f>
              <c:numCache>
                <c:formatCode>_(* #,##0_);_(* \(#,##0\);_(* "-"??_);_(@_)</c:formatCode>
                <c:ptCount val="21"/>
                <c:pt idx="0">
                  <c:v>23.189782078701956</c:v>
                </c:pt>
                <c:pt idx="1">
                  <c:v>3.740287432048703</c:v>
                </c:pt>
                <c:pt idx="2">
                  <c:v>58.348483939959763</c:v>
                </c:pt>
                <c:pt idx="3">
                  <c:v>17.953379673833773</c:v>
                </c:pt>
                <c:pt idx="4">
                  <c:v>51.615966562272099</c:v>
                </c:pt>
                <c:pt idx="5">
                  <c:v>111.46056547505134</c:v>
                </c:pt>
                <c:pt idx="6">
                  <c:v>70.317403722515607</c:v>
                </c:pt>
                <c:pt idx="7">
                  <c:v>99.491645692495496</c:v>
                </c:pt>
                <c:pt idx="8">
                  <c:v>118</c:v>
                </c:pt>
                <c:pt idx="9">
                  <c:v>242</c:v>
                </c:pt>
                <c:pt idx="10">
                  <c:v>211</c:v>
                </c:pt>
                <c:pt idx="11">
                  <c:v>249</c:v>
                </c:pt>
                <c:pt idx="12">
                  <c:v>317</c:v>
                </c:pt>
                <c:pt idx="13">
                  <c:v>163</c:v>
                </c:pt>
                <c:pt idx="14">
                  <c:v>335</c:v>
                </c:pt>
                <c:pt idx="15">
                  <c:v>279</c:v>
                </c:pt>
                <c:pt idx="16">
                  <c:v>404</c:v>
                </c:pt>
                <c:pt idx="17">
                  <c:v>285</c:v>
                </c:pt>
                <c:pt idx="18">
                  <c:v>588</c:v>
                </c:pt>
                <c:pt idx="19">
                  <c:v>493</c:v>
                </c:pt>
                <c:pt idx="20">
                  <c:v>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1A-4F9E-AE27-68EC24977172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harvest'!$W$25:$W$45</c:f>
                <c:numCache>
                  <c:formatCode>0</c:formatCode>
                  <c:ptCount val="21"/>
                  <c:pt idx="0">
                    <c:v>8.7567060527537315</c:v>
                  </c:pt>
                  <c:pt idx="1">
                    <c:v>13.490060675863855</c:v>
                  </c:pt>
                  <c:pt idx="2">
                    <c:v>22.838436056506357</c:v>
                  </c:pt>
                  <c:pt idx="3">
                    <c:v>69.935314556452099</c:v>
                  </c:pt>
                  <c:pt idx="4">
                    <c:v>52.066900854211376</c:v>
                  </c:pt>
                  <c:pt idx="5">
                    <c:v>65.497794597286344</c:v>
                  </c:pt>
                  <c:pt idx="6">
                    <c:v>47.925215558990011</c:v>
                  </c:pt>
                  <c:pt idx="7">
                    <c:v>74.905336910717736</c:v>
                  </c:pt>
                  <c:pt idx="8">
                    <c:v>43.606029465402024</c:v>
                  </c:pt>
                  <c:pt idx="9">
                    <c:v>97.329604437701946</c:v>
                  </c:pt>
                  <c:pt idx="10">
                    <c:v>70.763651615496372</c:v>
                  </c:pt>
                  <c:pt idx="11">
                    <c:v>109.39965872663277</c:v>
                  </c:pt>
                  <c:pt idx="12">
                    <c:v>74.905336910717736</c:v>
                  </c:pt>
                  <c:pt idx="13">
                    <c:v>73.112384130241395</c:v>
                  </c:pt>
                  <c:pt idx="14">
                    <c:v>211.78890306889826</c:v>
                  </c:pt>
                  <c:pt idx="15">
                    <c:v>85.524563375685958</c:v>
                  </c:pt>
                  <c:pt idx="16">
                    <c:v>161.70117527671826</c:v>
                  </c:pt>
                  <c:pt idx="17">
                    <c:v>259.49563111571069</c:v>
                  </c:pt>
                  <c:pt idx="18">
                    <c:v>189.08050183672481</c:v>
                  </c:pt>
                  <c:pt idx="19">
                    <c:v>192.02476147518132</c:v>
                  </c:pt>
                  <c:pt idx="20">
                    <c:v>137.53622611636538</c:v>
                  </c:pt>
                </c:numCache>
              </c:numRef>
            </c:plus>
            <c:minus>
              <c:numRef>
                <c:f>'YE harvest'!$W$25:$W$45</c:f>
                <c:numCache>
                  <c:formatCode>0</c:formatCode>
                  <c:ptCount val="21"/>
                  <c:pt idx="0">
                    <c:v>8.7567060527537315</c:v>
                  </c:pt>
                  <c:pt idx="1">
                    <c:v>13.490060675863855</c:v>
                  </c:pt>
                  <c:pt idx="2">
                    <c:v>22.838436056506357</c:v>
                  </c:pt>
                  <c:pt idx="3">
                    <c:v>69.935314556452099</c:v>
                  </c:pt>
                  <c:pt idx="4">
                    <c:v>52.066900854211376</c:v>
                  </c:pt>
                  <c:pt idx="5">
                    <c:v>65.497794597286344</c:v>
                  </c:pt>
                  <c:pt idx="6">
                    <c:v>47.925215558990011</c:v>
                  </c:pt>
                  <c:pt idx="7">
                    <c:v>74.905336910717736</c:v>
                  </c:pt>
                  <c:pt idx="8">
                    <c:v>43.606029465402024</c:v>
                  </c:pt>
                  <c:pt idx="9">
                    <c:v>97.329604437701946</c:v>
                  </c:pt>
                  <c:pt idx="10">
                    <c:v>70.763651615496372</c:v>
                  </c:pt>
                  <c:pt idx="11">
                    <c:v>109.39965872663277</c:v>
                  </c:pt>
                  <c:pt idx="12">
                    <c:v>74.905336910717736</c:v>
                  </c:pt>
                  <c:pt idx="13">
                    <c:v>73.112384130241395</c:v>
                  </c:pt>
                  <c:pt idx="14">
                    <c:v>211.78890306889826</c:v>
                  </c:pt>
                  <c:pt idx="15">
                    <c:v>85.524563375685958</c:v>
                  </c:pt>
                  <c:pt idx="16">
                    <c:v>161.70117527671826</c:v>
                  </c:pt>
                  <c:pt idx="17">
                    <c:v>259.49563111571069</c:v>
                  </c:pt>
                  <c:pt idx="18">
                    <c:v>189.08050183672481</c:v>
                  </c:pt>
                  <c:pt idx="19">
                    <c:v>192.02476147518132</c:v>
                  </c:pt>
                  <c:pt idx="20">
                    <c:v>137.53622611636538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harvest'!$T$25:$T$45</c:f>
              <c:numCache>
                <c:formatCode>_(* #,##0_);_(* \(#,##0\);_(* "-"??_);_(@_)</c:formatCode>
                <c:ptCount val="21"/>
                <c:pt idx="0">
                  <c:v>7.2120224386031806</c:v>
                </c:pt>
                <c:pt idx="1">
                  <c:v>11.110412945956252</c:v>
                </c:pt>
                <c:pt idx="2">
                  <c:v>18.809734197978567</c:v>
                </c:pt>
                <c:pt idx="3">
                  <c:v>57.598719746141647</c:v>
                </c:pt>
                <c:pt idx="4">
                  <c:v>42.882295580883792</c:v>
                </c:pt>
                <c:pt idx="5">
                  <c:v>53.943978645498113</c:v>
                </c:pt>
                <c:pt idx="6">
                  <c:v>39.471203886949844</c:v>
                </c:pt>
                <c:pt idx="7">
                  <c:v>61.69202977886237</c:v>
                </c:pt>
                <c:pt idx="8">
                  <c:v>35.913922548990165</c:v>
                </c:pt>
                <c:pt idx="9">
                  <c:v>80.160654807447514</c:v>
                </c:pt>
                <c:pt idx="10">
                  <c:v>58.280938084928422</c:v>
                </c:pt>
                <c:pt idx="11">
                  <c:v>90.101550601197843</c:v>
                </c:pt>
                <c:pt idx="12">
                  <c:v>61.69202977886237</c:v>
                </c:pt>
                <c:pt idx="13">
                  <c:v>51.631422247739124</c:v>
                </c:pt>
                <c:pt idx="14">
                  <c:v>180.80849328532713</c:v>
                </c:pt>
                <c:pt idx="15">
                  <c:v>64.619467668591255</c:v>
                </c:pt>
                <c:pt idx="16">
                  <c:v>129.71350317231949</c:v>
                </c:pt>
                <c:pt idx="17">
                  <c:v>148.63189712823387</c:v>
                </c:pt>
                <c:pt idx="18">
                  <c:v>95.622775903503026</c:v>
                </c:pt>
                <c:pt idx="19">
                  <c:v>160.42088896401907</c:v>
                </c:pt>
                <c:pt idx="20">
                  <c:v>110.66255833011508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1A-4F9E-AE27-68EC24977172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harvest'!$AB$25:$AB$45</c:f>
                <c:numCache>
                  <c:formatCode>0</c:formatCode>
                  <c:ptCount val="21"/>
                  <c:pt idx="0">
                    <c:v>9.6193416841676864</c:v>
                  </c:pt>
                  <c:pt idx="1">
                    <c:v>13.505336561619258</c:v>
                  </c:pt>
                  <c:pt idx="2">
                    <c:v>24.938937800278278</c:v>
                  </c:pt>
                  <c:pt idx="3">
                    <c:v>70.003210106029144</c:v>
                  </c:pt>
                  <c:pt idx="4">
                    <c:v>52.815675191473069</c:v>
                  </c:pt>
                  <c:pt idx="5">
                    <c:v>68.236132603719639</c:v>
                  </c:pt>
                  <c:pt idx="6">
                    <c:v>49.422438023800261</c:v>
                  </c:pt>
                  <c:pt idx="7">
                    <c:v>76.82832877812956</c:v>
                  </c:pt>
                  <c:pt idx="8">
                    <c:v>43.606029465402024</c:v>
                  </c:pt>
                  <c:pt idx="9">
                    <c:v>97.329604437701946</c:v>
                  </c:pt>
                  <c:pt idx="10">
                    <c:v>70.763651615496372</c:v>
                  </c:pt>
                  <c:pt idx="11">
                    <c:v>109.39965872663277</c:v>
                  </c:pt>
                  <c:pt idx="12">
                    <c:v>74.905336910717736</c:v>
                  </c:pt>
                  <c:pt idx="13">
                    <c:v>73.112384130241395</c:v>
                  </c:pt>
                  <c:pt idx="14">
                    <c:v>211.78890306889826</c:v>
                  </c:pt>
                  <c:pt idx="15">
                    <c:v>85.524563375685958</c:v>
                  </c:pt>
                  <c:pt idx="16">
                    <c:v>161.70117527671826</c:v>
                  </c:pt>
                  <c:pt idx="17">
                    <c:v>259.49563111571069</c:v>
                  </c:pt>
                  <c:pt idx="18">
                    <c:v>189.08050183672481</c:v>
                  </c:pt>
                  <c:pt idx="19">
                    <c:v>192.02476147518132</c:v>
                  </c:pt>
                  <c:pt idx="20">
                    <c:v>137.53622611636538</c:v>
                  </c:pt>
                </c:numCache>
              </c:numRef>
            </c:plus>
            <c:minus>
              <c:numRef>
                <c:f>'YE harvest'!$AB$25:$AB$45</c:f>
                <c:numCache>
                  <c:formatCode>0</c:formatCode>
                  <c:ptCount val="21"/>
                  <c:pt idx="0">
                    <c:v>9.6193416841676864</c:v>
                  </c:pt>
                  <c:pt idx="1">
                    <c:v>13.505336561619258</c:v>
                  </c:pt>
                  <c:pt idx="2">
                    <c:v>24.938937800278278</c:v>
                  </c:pt>
                  <c:pt idx="3">
                    <c:v>70.003210106029144</c:v>
                  </c:pt>
                  <c:pt idx="4">
                    <c:v>52.815675191473069</c:v>
                  </c:pt>
                  <c:pt idx="5">
                    <c:v>68.236132603719639</c:v>
                  </c:pt>
                  <c:pt idx="6">
                    <c:v>49.422438023800261</c:v>
                  </c:pt>
                  <c:pt idx="7">
                    <c:v>76.82832877812956</c:v>
                  </c:pt>
                  <c:pt idx="8">
                    <c:v>43.606029465402024</c:v>
                  </c:pt>
                  <c:pt idx="9">
                    <c:v>97.329604437701946</c:v>
                  </c:pt>
                  <c:pt idx="10">
                    <c:v>70.763651615496372</c:v>
                  </c:pt>
                  <c:pt idx="11">
                    <c:v>109.39965872663277</c:v>
                  </c:pt>
                  <c:pt idx="12">
                    <c:v>74.905336910717736</c:v>
                  </c:pt>
                  <c:pt idx="13">
                    <c:v>73.112384130241395</c:v>
                  </c:pt>
                  <c:pt idx="14">
                    <c:v>211.78890306889826</c:v>
                  </c:pt>
                  <c:pt idx="15">
                    <c:v>85.524563375685958</c:v>
                  </c:pt>
                  <c:pt idx="16">
                    <c:v>161.70117527671826</c:v>
                  </c:pt>
                  <c:pt idx="17">
                    <c:v>259.49563111571069</c:v>
                  </c:pt>
                  <c:pt idx="18">
                    <c:v>189.08050183672481</c:v>
                  </c:pt>
                  <c:pt idx="19">
                    <c:v>192.02476147518132</c:v>
                  </c:pt>
                  <c:pt idx="20">
                    <c:v>137.53622611636538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harvest'!$Y$25:$Y$45</c:f>
              <c:numCache>
                <c:formatCode>_(* #,##0_);_(* \(#,##0\);_(* "-"??_);_(@_)</c:formatCode>
                <c:ptCount val="21"/>
                <c:pt idx="0">
                  <c:v>30.401804517305138</c:v>
                </c:pt>
                <c:pt idx="1">
                  <c:v>14.850700378004955</c:v>
                </c:pt>
                <c:pt idx="2">
                  <c:v>77.158218137938334</c:v>
                </c:pt>
                <c:pt idx="3">
                  <c:v>75.55209941997542</c:v>
                </c:pt>
                <c:pt idx="4">
                  <c:v>94.498262143155898</c:v>
                </c:pt>
                <c:pt idx="5">
                  <c:v>165.40454412054945</c:v>
                </c:pt>
                <c:pt idx="6">
                  <c:v>109.78860760946546</c:v>
                </c:pt>
                <c:pt idx="7">
                  <c:v>161.18367547135787</c:v>
                </c:pt>
                <c:pt idx="8">
                  <c:v>153.91392254899017</c:v>
                </c:pt>
                <c:pt idx="9">
                  <c:v>322.16065480744749</c:v>
                </c:pt>
                <c:pt idx="10">
                  <c:v>269.28093808492844</c:v>
                </c:pt>
                <c:pt idx="11">
                  <c:v>339.10155060119786</c:v>
                </c:pt>
                <c:pt idx="12">
                  <c:v>378.69202977886238</c:v>
                </c:pt>
                <c:pt idx="13">
                  <c:v>214.63142224773912</c:v>
                </c:pt>
                <c:pt idx="14">
                  <c:v>515.80849328532713</c:v>
                </c:pt>
                <c:pt idx="15">
                  <c:v>343.61946766859126</c:v>
                </c:pt>
                <c:pt idx="16">
                  <c:v>533.71350317231952</c:v>
                </c:pt>
                <c:pt idx="17">
                  <c:v>433.63189712823385</c:v>
                </c:pt>
                <c:pt idx="18">
                  <c:v>683.622775903503</c:v>
                </c:pt>
                <c:pt idx="19">
                  <c:v>653.42088896401901</c:v>
                </c:pt>
                <c:pt idx="20">
                  <c:v>650.66255833011508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1A-4F9E-AE27-68EC24977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SKMA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harvest'!$L$47:$L$67</c:f>
                <c:numCache>
                  <c:formatCode>0</c:formatCode>
                  <c:ptCount val="21"/>
                  <c:pt idx="0">
                    <c:v>2.3578727647261157</c:v>
                  </c:pt>
                  <c:pt idx="1">
                    <c:v>7.0736182941783472</c:v>
                  </c:pt>
                  <c:pt idx="2">
                    <c:v>28.294473176713389</c:v>
                  </c:pt>
                  <c:pt idx="3">
                    <c:v>8.9599165059592405</c:v>
                  </c:pt>
                  <c:pt idx="4">
                    <c:v>5.1873200823974548</c:v>
                  </c:pt>
                  <c:pt idx="5">
                    <c:v>18.862982117808926</c:v>
                  </c:pt>
                  <c:pt idx="6">
                    <c:v>19.33455667075415</c:v>
                  </c:pt>
                  <c:pt idx="7">
                    <c:v>74.980353918290476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'YE harvest'!$L$47:$L$67</c:f>
                <c:numCache>
                  <c:formatCode>0</c:formatCode>
                  <c:ptCount val="21"/>
                  <c:pt idx="0">
                    <c:v>2.3578727647261157</c:v>
                  </c:pt>
                  <c:pt idx="1">
                    <c:v>7.0736182941783472</c:v>
                  </c:pt>
                  <c:pt idx="2">
                    <c:v>28.294473176713389</c:v>
                  </c:pt>
                  <c:pt idx="3">
                    <c:v>8.9599165059592405</c:v>
                  </c:pt>
                  <c:pt idx="4">
                    <c:v>5.1873200823974548</c:v>
                  </c:pt>
                  <c:pt idx="5">
                    <c:v>18.862982117808926</c:v>
                  </c:pt>
                  <c:pt idx="6">
                    <c:v>19.33455667075415</c:v>
                  </c:pt>
                  <c:pt idx="7">
                    <c:v>74.980353918290476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harvest'!$I$47:$I$67</c:f>
              <c:numCache>
                <c:formatCode>_(* #,##0_);_(* \(#,##0\);_(* "-"??_);_(@_)</c:formatCode>
                <c:ptCount val="21"/>
                <c:pt idx="0">
                  <c:v>3.6070496927355173</c:v>
                </c:pt>
                <c:pt idx="1">
                  <c:v>10.821149078206552</c:v>
                </c:pt>
                <c:pt idx="2">
                  <c:v>43.28459631282621</c:v>
                </c:pt>
                <c:pt idx="3">
                  <c:v>13.706788832394965</c:v>
                </c:pt>
                <c:pt idx="4">
                  <c:v>7.9355093240181382</c:v>
                </c:pt>
                <c:pt idx="5">
                  <c:v>28.856397541884139</c:v>
                </c:pt>
                <c:pt idx="6">
                  <c:v>29.57780748043124</c:v>
                </c:pt>
                <c:pt idx="7">
                  <c:v>114.70418022898944</c:v>
                </c:pt>
                <c:pt idx="8">
                  <c:v>69</c:v>
                </c:pt>
                <c:pt idx="9">
                  <c:v>157</c:v>
                </c:pt>
                <c:pt idx="10">
                  <c:v>59</c:v>
                </c:pt>
                <c:pt idx="11">
                  <c:v>76</c:v>
                </c:pt>
                <c:pt idx="12">
                  <c:v>80</c:v>
                </c:pt>
                <c:pt idx="13">
                  <c:v>77</c:v>
                </c:pt>
                <c:pt idx="14">
                  <c:v>107</c:v>
                </c:pt>
                <c:pt idx="15">
                  <c:v>113</c:v>
                </c:pt>
                <c:pt idx="16">
                  <c:v>49</c:v>
                </c:pt>
                <c:pt idx="17">
                  <c:v>68</c:v>
                </c:pt>
                <c:pt idx="18">
                  <c:v>88</c:v>
                </c:pt>
                <c:pt idx="19">
                  <c:v>51</c:v>
                </c:pt>
                <c:pt idx="20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C1-45CA-9CC1-1CE8491C5A98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harvest'!$W$47:$W$67</c:f>
                <c:numCache>
                  <c:formatCode>0</c:formatCode>
                  <c:ptCount val="21"/>
                  <c:pt idx="0">
                    <c:v>1.2406899986844868</c:v>
                  </c:pt>
                  <c:pt idx="1">
                    <c:v>4.0437303660827721</c:v>
                  </c:pt>
                  <c:pt idx="2">
                    <c:v>2.9868462931293203</c:v>
                  </c:pt>
                  <c:pt idx="3">
                    <c:v>1.2406899986844868</c:v>
                  </c:pt>
                  <c:pt idx="4">
                    <c:v>4.5491966618431183</c:v>
                  </c:pt>
                  <c:pt idx="5">
                    <c:v>6.6170133263172621</c:v>
                  </c:pt>
                  <c:pt idx="6">
                    <c:v>9.190296286551753</c:v>
                  </c:pt>
                  <c:pt idx="7">
                    <c:v>13.188075171201767</c:v>
                  </c:pt>
                  <c:pt idx="8">
                    <c:v>13.923298874125908</c:v>
                  </c:pt>
                  <c:pt idx="9">
                    <c:v>52.752300684807068</c:v>
                  </c:pt>
                  <c:pt idx="10">
                    <c:v>51.925174019017412</c:v>
                  </c:pt>
                  <c:pt idx="11">
                    <c:v>37.220699960534603</c:v>
                  </c:pt>
                  <c:pt idx="12">
                    <c:v>29.592754042696647</c:v>
                  </c:pt>
                  <c:pt idx="13">
                    <c:v>27.7359624954887</c:v>
                  </c:pt>
                  <c:pt idx="14">
                    <c:v>87.18417737476156</c:v>
                  </c:pt>
                  <c:pt idx="15">
                    <c:v>34.017343256295995</c:v>
                  </c:pt>
                  <c:pt idx="16">
                    <c:v>34.019417316544825</c:v>
                  </c:pt>
                  <c:pt idx="17">
                    <c:v>57.579793448458283</c:v>
                  </c:pt>
                  <c:pt idx="18">
                    <c:v>32.691273675355539</c:v>
                  </c:pt>
                  <c:pt idx="19">
                    <c:v>34.377338953037132</c:v>
                  </c:pt>
                  <c:pt idx="20">
                    <c:v>16.613640538481384</c:v>
                  </c:pt>
                </c:numCache>
              </c:numRef>
            </c:plus>
            <c:minus>
              <c:numRef>
                <c:f>'YE harvest'!$W$47:$W$67</c:f>
                <c:numCache>
                  <c:formatCode>0</c:formatCode>
                  <c:ptCount val="21"/>
                  <c:pt idx="0">
                    <c:v>1.2406899986844868</c:v>
                  </c:pt>
                  <c:pt idx="1">
                    <c:v>4.0437303660827721</c:v>
                  </c:pt>
                  <c:pt idx="2">
                    <c:v>2.9868462931293203</c:v>
                  </c:pt>
                  <c:pt idx="3">
                    <c:v>1.2406899986844868</c:v>
                  </c:pt>
                  <c:pt idx="4">
                    <c:v>4.5491966618431183</c:v>
                  </c:pt>
                  <c:pt idx="5">
                    <c:v>6.6170133263172621</c:v>
                  </c:pt>
                  <c:pt idx="6">
                    <c:v>9.190296286551753</c:v>
                  </c:pt>
                  <c:pt idx="7">
                    <c:v>13.188075171201767</c:v>
                  </c:pt>
                  <c:pt idx="8">
                    <c:v>13.923298874125908</c:v>
                  </c:pt>
                  <c:pt idx="9">
                    <c:v>52.752300684807068</c:v>
                  </c:pt>
                  <c:pt idx="10">
                    <c:v>51.925174019017412</c:v>
                  </c:pt>
                  <c:pt idx="11">
                    <c:v>37.220699960534603</c:v>
                  </c:pt>
                  <c:pt idx="12">
                    <c:v>29.592754042696647</c:v>
                  </c:pt>
                  <c:pt idx="13">
                    <c:v>27.7359624954887</c:v>
                  </c:pt>
                  <c:pt idx="14">
                    <c:v>87.18417737476156</c:v>
                  </c:pt>
                  <c:pt idx="15">
                    <c:v>34.017343256295995</c:v>
                  </c:pt>
                  <c:pt idx="16">
                    <c:v>34.019417316544825</c:v>
                  </c:pt>
                  <c:pt idx="17">
                    <c:v>57.579793448458283</c:v>
                  </c:pt>
                  <c:pt idx="18">
                    <c:v>32.691273675355539</c:v>
                  </c:pt>
                  <c:pt idx="19">
                    <c:v>34.377338953037132</c:v>
                  </c:pt>
                  <c:pt idx="20">
                    <c:v>16.613640538481384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harvest'!$T$47:$T$67</c:f>
              <c:numCache>
                <c:formatCode>_(* #,##0_);_(* \(#,##0\);_(* "-"??_);_(@_)</c:formatCode>
                <c:ptCount val="21"/>
                <c:pt idx="0">
                  <c:v>0.9450277609436466</c:v>
                </c:pt>
                <c:pt idx="1">
                  <c:v>3.0800904801126254</c:v>
                </c:pt>
                <c:pt idx="2">
                  <c:v>2.2750668319013707</c:v>
                </c:pt>
                <c:pt idx="3">
                  <c:v>0.9450277609436466</c:v>
                </c:pt>
                <c:pt idx="4">
                  <c:v>3.4651017901267029</c:v>
                </c:pt>
                <c:pt idx="5">
                  <c:v>5.040148058366114</c:v>
                </c:pt>
                <c:pt idx="6">
                  <c:v>7.0002056366196017</c:v>
                </c:pt>
                <c:pt idx="7">
                  <c:v>10.045295088549134</c:v>
                </c:pt>
                <c:pt idx="8">
                  <c:v>10.605311539478699</c:v>
                </c:pt>
                <c:pt idx="9">
                  <c:v>40.181180354196535</c:v>
                </c:pt>
                <c:pt idx="10">
                  <c:v>39.551161846900769</c:v>
                </c:pt>
                <c:pt idx="11">
                  <c:v>28.350832828309393</c:v>
                </c:pt>
                <c:pt idx="12">
                  <c:v>22.540662149915121</c:v>
                </c:pt>
                <c:pt idx="13">
                  <c:v>18.705445640643596</c:v>
                </c:pt>
                <c:pt idx="14">
                  <c:v>68.242362248315246</c:v>
                </c:pt>
                <c:pt idx="15">
                  <c:v>24.225149172385198</c:v>
                </c:pt>
                <c:pt idx="16">
                  <c:v>25.392005557007781</c:v>
                </c:pt>
                <c:pt idx="17">
                  <c:v>32.537051533510642</c:v>
                </c:pt>
                <c:pt idx="18">
                  <c:v>16.548042876843905</c:v>
                </c:pt>
                <c:pt idx="19">
                  <c:v>26.471123904545273</c:v>
                </c:pt>
                <c:pt idx="20">
                  <c:v>12.429399873829208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C1-45CA-9CC1-1CE8491C5A98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harvest'!$AB$47:$AB$67</c:f>
                <c:numCache>
                  <c:formatCode>0</c:formatCode>
                  <c:ptCount val="21"/>
                  <c:pt idx="0">
                    <c:v>2.6643715295493022</c:v>
                  </c:pt>
                  <c:pt idx="1">
                    <c:v>8.147872792656651</c:v>
                  </c:pt>
                  <c:pt idx="2">
                    <c:v>28.451686472448937</c:v>
                  </c:pt>
                  <c:pt idx="3">
                    <c:v>9.0454085295577737</c:v>
                  </c:pt>
                  <c:pt idx="4">
                    <c:v>6.8995275131974436</c:v>
                  </c:pt>
                  <c:pt idx="5">
                    <c:v>19.989921454008755</c:v>
                  </c:pt>
                  <c:pt idx="6">
                    <c:v>21.407630123140926</c:v>
                  </c:pt>
                  <c:pt idx="7">
                    <c:v>76.131326012577546</c:v>
                  </c:pt>
                  <c:pt idx="8">
                    <c:v>13.923298874125908</c:v>
                  </c:pt>
                  <c:pt idx="9">
                    <c:v>52.752300684807068</c:v>
                  </c:pt>
                  <c:pt idx="10">
                    <c:v>51.925174019017412</c:v>
                  </c:pt>
                  <c:pt idx="11">
                    <c:v>37.220699960534603</c:v>
                  </c:pt>
                  <c:pt idx="12">
                    <c:v>29.592754042696647</c:v>
                  </c:pt>
                  <c:pt idx="13">
                    <c:v>27.7359624954887</c:v>
                  </c:pt>
                  <c:pt idx="14">
                    <c:v>87.18417737476156</c:v>
                  </c:pt>
                  <c:pt idx="15">
                    <c:v>34.017343256295995</c:v>
                  </c:pt>
                  <c:pt idx="16">
                    <c:v>34.019417316544825</c:v>
                  </c:pt>
                  <c:pt idx="17">
                    <c:v>57.579793448458283</c:v>
                  </c:pt>
                  <c:pt idx="18">
                    <c:v>32.691273675355539</c:v>
                  </c:pt>
                  <c:pt idx="19">
                    <c:v>34.377338953037132</c:v>
                  </c:pt>
                  <c:pt idx="20">
                    <c:v>16.613640538481384</c:v>
                  </c:pt>
                </c:numCache>
              </c:numRef>
            </c:plus>
            <c:minus>
              <c:numRef>
                <c:f>'YE harvest'!$AB$47:$AB$67</c:f>
                <c:numCache>
                  <c:formatCode>0</c:formatCode>
                  <c:ptCount val="21"/>
                  <c:pt idx="0">
                    <c:v>2.6643715295493022</c:v>
                  </c:pt>
                  <c:pt idx="1">
                    <c:v>8.147872792656651</c:v>
                  </c:pt>
                  <c:pt idx="2">
                    <c:v>28.451686472448937</c:v>
                  </c:pt>
                  <c:pt idx="3">
                    <c:v>9.0454085295577737</c:v>
                  </c:pt>
                  <c:pt idx="4">
                    <c:v>6.8995275131974436</c:v>
                  </c:pt>
                  <c:pt idx="5">
                    <c:v>19.989921454008755</c:v>
                  </c:pt>
                  <c:pt idx="6">
                    <c:v>21.407630123140926</c:v>
                  </c:pt>
                  <c:pt idx="7">
                    <c:v>76.131326012577546</c:v>
                  </c:pt>
                  <c:pt idx="8">
                    <c:v>13.923298874125908</c:v>
                  </c:pt>
                  <c:pt idx="9">
                    <c:v>52.752300684807068</c:v>
                  </c:pt>
                  <c:pt idx="10">
                    <c:v>51.925174019017412</c:v>
                  </c:pt>
                  <c:pt idx="11">
                    <c:v>37.220699960534603</c:v>
                  </c:pt>
                  <c:pt idx="12">
                    <c:v>29.592754042696647</c:v>
                  </c:pt>
                  <c:pt idx="13">
                    <c:v>27.7359624954887</c:v>
                  </c:pt>
                  <c:pt idx="14">
                    <c:v>87.18417737476156</c:v>
                  </c:pt>
                  <c:pt idx="15">
                    <c:v>34.017343256295995</c:v>
                  </c:pt>
                  <c:pt idx="16">
                    <c:v>34.019417316544825</c:v>
                  </c:pt>
                  <c:pt idx="17">
                    <c:v>57.579793448458283</c:v>
                  </c:pt>
                  <c:pt idx="18">
                    <c:v>32.691273675355539</c:v>
                  </c:pt>
                  <c:pt idx="19">
                    <c:v>34.377338953037132</c:v>
                  </c:pt>
                  <c:pt idx="20">
                    <c:v>16.613640538481384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harvest'!$Y$47:$Y$67</c:f>
              <c:numCache>
                <c:formatCode>_(* #,##0_);_(* \(#,##0\);_(* "-"??_);_(@_)</c:formatCode>
                <c:ptCount val="21"/>
                <c:pt idx="0">
                  <c:v>4.5520774536791642</c:v>
                </c:pt>
                <c:pt idx="1">
                  <c:v>13.901239558319178</c:v>
                </c:pt>
                <c:pt idx="2">
                  <c:v>45.55966314472758</c:v>
                </c:pt>
                <c:pt idx="3">
                  <c:v>14.651816593338612</c:v>
                </c:pt>
                <c:pt idx="4">
                  <c:v>11.400611114144841</c:v>
                </c:pt>
                <c:pt idx="5">
                  <c:v>33.896545600250249</c:v>
                </c:pt>
                <c:pt idx="6">
                  <c:v>36.578013117050844</c:v>
                </c:pt>
                <c:pt idx="7">
                  <c:v>124.74947531753858</c:v>
                </c:pt>
                <c:pt idx="8">
                  <c:v>79.605311539478691</c:v>
                </c:pt>
                <c:pt idx="9">
                  <c:v>197.18118035419653</c:v>
                </c:pt>
                <c:pt idx="10">
                  <c:v>98.551161846900769</c:v>
                </c:pt>
                <c:pt idx="11">
                  <c:v>104.35083282830939</c:v>
                </c:pt>
                <c:pt idx="12">
                  <c:v>102.54066214991512</c:v>
                </c:pt>
                <c:pt idx="13">
                  <c:v>95.705445640643603</c:v>
                </c:pt>
                <c:pt idx="14">
                  <c:v>175.24236224831526</c:v>
                </c:pt>
                <c:pt idx="15">
                  <c:v>137.22514917238519</c:v>
                </c:pt>
                <c:pt idx="16">
                  <c:v>74.392005557007778</c:v>
                </c:pt>
                <c:pt idx="17">
                  <c:v>100.53705153351063</c:v>
                </c:pt>
                <c:pt idx="18">
                  <c:v>104.54804287684391</c:v>
                </c:pt>
                <c:pt idx="19">
                  <c:v>77.471123904545266</c:v>
                </c:pt>
                <c:pt idx="20">
                  <c:v>83.429399873829212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C1-45CA-9CC1-1CE8491C5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'rockfish harvests'!$B$2:$B$22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'rockfish harvests'!$D$68:$D$88</c:f>
              <c:numCache>
                <c:formatCode>_(* #,##0_);_(* \(#,##0\);_(* "-"??_);_(@_)</c:formatCode>
                <c:ptCount val="21"/>
                <c:pt idx="0">
                  <c:v>994</c:v>
                </c:pt>
                <c:pt idx="1">
                  <c:v>911</c:v>
                </c:pt>
                <c:pt idx="2">
                  <c:v>1400</c:v>
                </c:pt>
                <c:pt idx="3">
                  <c:v>763</c:v>
                </c:pt>
                <c:pt idx="4">
                  <c:v>2378</c:v>
                </c:pt>
                <c:pt idx="5">
                  <c:v>4623</c:v>
                </c:pt>
                <c:pt idx="6">
                  <c:v>4736</c:v>
                </c:pt>
                <c:pt idx="7">
                  <c:v>3615</c:v>
                </c:pt>
                <c:pt idx="8">
                  <c:v>2463</c:v>
                </c:pt>
                <c:pt idx="9">
                  <c:v>2559</c:v>
                </c:pt>
                <c:pt idx="10">
                  <c:v>2163</c:v>
                </c:pt>
                <c:pt idx="11">
                  <c:v>2918</c:v>
                </c:pt>
                <c:pt idx="12">
                  <c:v>4422</c:v>
                </c:pt>
                <c:pt idx="13">
                  <c:v>3046</c:v>
                </c:pt>
                <c:pt idx="14">
                  <c:v>4677</c:v>
                </c:pt>
                <c:pt idx="15">
                  <c:v>4808</c:v>
                </c:pt>
                <c:pt idx="16">
                  <c:v>4731</c:v>
                </c:pt>
                <c:pt idx="17">
                  <c:v>6321</c:v>
                </c:pt>
                <c:pt idx="18">
                  <c:v>10123</c:v>
                </c:pt>
                <c:pt idx="19">
                  <c:v>8376</c:v>
                </c:pt>
                <c:pt idx="20">
                  <c:v>13009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5-43B4-A9F0-E0FF2E46C8DD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harvests'!$N$68:$N$88</c:f>
                <c:numCache>
                  <c:formatCode>_(* #,##0_);_(* \(#,##0\);_(* "-"??_);_(@_)</c:formatCode>
                  <c:ptCount val="21"/>
                  <c:pt idx="0">
                    <c:v>412.25345207985413</c:v>
                  </c:pt>
                  <c:pt idx="1">
                    <c:v>377.82987408928284</c:v>
                  </c:pt>
                  <c:pt idx="2">
                    <c:v>580.63866490120301</c:v>
                  </c:pt>
                  <c:pt idx="3">
                    <c:v>316.44807237115566</c:v>
                  </c:pt>
                  <c:pt idx="4">
                    <c:v>986.25624652504337</c:v>
                  </c:pt>
                  <c:pt idx="5">
                    <c:v>1917.3518198844724</c:v>
                  </c:pt>
                  <c:pt idx="6">
                    <c:v>1964.2176549800695</c:v>
                  </c:pt>
                  <c:pt idx="7">
                    <c:v>1499.2919811556064</c:v>
                  </c:pt>
                  <c:pt idx="8">
                    <c:v>1021.5093083226166</c:v>
                  </c:pt>
                  <c:pt idx="9">
                    <c:v>1061.324531058699</c:v>
                  </c:pt>
                  <c:pt idx="10">
                    <c:v>897.08673727235873</c:v>
                  </c:pt>
                  <c:pt idx="11">
                    <c:v>1210.2168744155074</c:v>
                  </c:pt>
                  <c:pt idx="12">
                    <c:v>1833.9886972807999</c:v>
                  </c:pt>
                  <c:pt idx="13">
                    <c:v>1154.9723212737704</c:v>
                  </c:pt>
                  <c:pt idx="14">
                    <c:v>2577.4232221370858</c:v>
                  </c:pt>
                  <c:pt idx="15">
                    <c:v>1821.0411632393134</c:v>
                  </c:pt>
                  <c:pt idx="16">
                    <c:v>1530.5812719095804</c:v>
                  </c:pt>
                  <c:pt idx="17">
                    <c:v>1765.454787994275</c:v>
                  </c:pt>
                  <c:pt idx="18">
                    <c:v>2233.5734875001076</c:v>
                  </c:pt>
                  <c:pt idx="19">
                    <c:v>1420.3169248067752</c:v>
                  </c:pt>
                  <c:pt idx="20">
                    <c:v>4580.2336216976437</c:v>
                  </c:pt>
                </c:numCache>
              </c:numRef>
            </c:plus>
            <c:minus>
              <c:numRef>
                <c:f>'rockfish harvests'!$N$68:$N$88</c:f>
                <c:numCache>
                  <c:formatCode>_(* #,##0_);_(* \(#,##0\);_(* "-"??_);_(@_)</c:formatCode>
                  <c:ptCount val="21"/>
                  <c:pt idx="0">
                    <c:v>412.25345207985413</c:v>
                  </c:pt>
                  <c:pt idx="1">
                    <c:v>377.82987408928284</c:v>
                  </c:pt>
                  <c:pt idx="2">
                    <c:v>580.63866490120301</c:v>
                  </c:pt>
                  <c:pt idx="3">
                    <c:v>316.44807237115566</c:v>
                  </c:pt>
                  <c:pt idx="4">
                    <c:v>986.25624652504337</c:v>
                  </c:pt>
                  <c:pt idx="5">
                    <c:v>1917.3518198844724</c:v>
                  </c:pt>
                  <c:pt idx="6">
                    <c:v>1964.2176549800695</c:v>
                  </c:pt>
                  <c:pt idx="7">
                    <c:v>1499.2919811556064</c:v>
                  </c:pt>
                  <c:pt idx="8">
                    <c:v>1021.5093083226166</c:v>
                  </c:pt>
                  <c:pt idx="9">
                    <c:v>1061.324531058699</c:v>
                  </c:pt>
                  <c:pt idx="10">
                    <c:v>897.08673727235873</c:v>
                  </c:pt>
                  <c:pt idx="11">
                    <c:v>1210.2168744155074</c:v>
                  </c:pt>
                  <c:pt idx="12">
                    <c:v>1833.9886972807999</c:v>
                  </c:pt>
                  <c:pt idx="13">
                    <c:v>1154.9723212737704</c:v>
                  </c:pt>
                  <c:pt idx="14">
                    <c:v>2577.4232221370858</c:v>
                  </c:pt>
                  <c:pt idx="15">
                    <c:v>1821.0411632393134</c:v>
                  </c:pt>
                  <c:pt idx="16">
                    <c:v>1530.5812719095804</c:v>
                  </c:pt>
                  <c:pt idx="17">
                    <c:v>1765.454787994275</c:v>
                  </c:pt>
                  <c:pt idx="18">
                    <c:v>2233.5734875001076</c:v>
                  </c:pt>
                  <c:pt idx="19">
                    <c:v>1420.3169248067752</c:v>
                  </c:pt>
                  <c:pt idx="20">
                    <c:v>4580.2336216976437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'rockfish harvests'!$O$68:$O$88</c:f>
              <c:numCache>
                <c:formatCode>_(* #,##0_);_(* \(#,##0\);_(* "-"??_);_(@_)</c:formatCode>
                <c:ptCount val="21"/>
                <c:pt idx="0">
                  <c:v>692.47589516408812</c:v>
                </c:pt>
                <c:pt idx="1">
                  <c:v>634.65346126205668</c:v>
                </c:pt>
                <c:pt idx="2">
                  <c:v>975.31816220294104</c:v>
                </c:pt>
                <c:pt idx="3">
                  <c:v>531.54839840060276</c:v>
                </c:pt>
                <c:pt idx="4">
                  <c:v>1656.6475640847098</c:v>
                </c:pt>
                <c:pt idx="5">
                  <c:v>3220.6399027601401</c:v>
                </c:pt>
                <c:pt idx="6">
                  <c:v>3299.3620115665199</c:v>
                </c:pt>
                <c:pt idx="7">
                  <c:v>2518.4108259740224</c:v>
                </c:pt>
                <c:pt idx="8">
                  <c:v>1715.8633096470312</c:v>
                </c:pt>
                <c:pt idx="9">
                  <c:v>1782.7422693409471</c:v>
                </c:pt>
                <c:pt idx="10">
                  <c:v>1506.8665606035438</c:v>
                </c:pt>
                <c:pt idx="11">
                  <c:v>2032.841712362987</c:v>
                </c:pt>
                <c:pt idx="12">
                  <c:v>3080.6120809010035</c:v>
                </c:pt>
                <c:pt idx="13">
                  <c:v>2195.2886731391591</c:v>
                </c:pt>
                <c:pt idx="14">
                  <c:v>5339.9412080536913</c:v>
                </c:pt>
                <c:pt idx="15">
                  <c:v>3482.4354718850645</c:v>
                </c:pt>
                <c:pt idx="16">
                  <c:v>3444.6502099319532</c:v>
                </c:pt>
                <c:pt idx="17">
                  <c:v>4002.3757374073521</c:v>
                </c:pt>
                <c:pt idx="18">
                  <c:v>6323.0304871660555</c:v>
                </c:pt>
                <c:pt idx="19">
                  <c:v>3322.4902609334804</c:v>
                </c:pt>
                <c:pt idx="20">
                  <c:v>10029.600289296046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5-43B4-A9F0-E0FF2E46C8DD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harvests'!$N$68:$N$88</c:f>
                <c:numCache>
                  <c:formatCode>_(* #,##0_);_(* \(#,##0\);_(* "-"??_);_(@_)</c:formatCode>
                  <c:ptCount val="21"/>
                  <c:pt idx="0">
                    <c:v>412.25345207985413</c:v>
                  </c:pt>
                  <c:pt idx="1">
                    <c:v>377.82987408928284</c:v>
                  </c:pt>
                  <c:pt idx="2">
                    <c:v>580.63866490120301</c:v>
                  </c:pt>
                  <c:pt idx="3">
                    <c:v>316.44807237115566</c:v>
                  </c:pt>
                  <c:pt idx="4">
                    <c:v>986.25624652504337</c:v>
                  </c:pt>
                  <c:pt idx="5">
                    <c:v>1917.3518198844724</c:v>
                  </c:pt>
                  <c:pt idx="6">
                    <c:v>1964.2176549800695</c:v>
                  </c:pt>
                  <c:pt idx="7">
                    <c:v>1499.2919811556064</c:v>
                  </c:pt>
                  <c:pt idx="8">
                    <c:v>1021.5093083226166</c:v>
                  </c:pt>
                  <c:pt idx="9">
                    <c:v>1061.324531058699</c:v>
                  </c:pt>
                  <c:pt idx="10">
                    <c:v>897.08673727235873</c:v>
                  </c:pt>
                  <c:pt idx="11">
                    <c:v>1210.2168744155074</c:v>
                  </c:pt>
                  <c:pt idx="12">
                    <c:v>1833.9886972807999</c:v>
                  </c:pt>
                  <c:pt idx="13">
                    <c:v>1154.9723212737704</c:v>
                  </c:pt>
                  <c:pt idx="14">
                    <c:v>2577.4232221370858</c:v>
                  </c:pt>
                  <c:pt idx="15">
                    <c:v>1821.0411632393134</c:v>
                  </c:pt>
                  <c:pt idx="16">
                    <c:v>1530.5812719095804</c:v>
                  </c:pt>
                  <c:pt idx="17">
                    <c:v>1765.454787994275</c:v>
                  </c:pt>
                  <c:pt idx="18">
                    <c:v>2233.5734875001076</c:v>
                  </c:pt>
                  <c:pt idx="19">
                    <c:v>1420.3169248067752</c:v>
                  </c:pt>
                  <c:pt idx="20">
                    <c:v>4580.2336216976437</c:v>
                  </c:pt>
                </c:numCache>
              </c:numRef>
            </c:plus>
            <c:minus>
              <c:numRef>
                <c:f>'rockfish harvests'!$N$68:$N$88</c:f>
                <c:numCache>
                  <c:formatCode>_(* #,##0_);_(* \(#,##0\);_(* "-"??_);_(@_)</c:formatCode>
                  <c:ptCount val="21"/>
                  <c:pt idx="0">
                    <c:v>412.25345207985413</c:v>
                  </c:pt>
                  <c:pt idx="1">
                    <c:v>377.82987408928284</c:v>
                  </c:pt>
                  <c:pt idx="2">
                    <c:v>580.63866490120301</c:v>
                  </c:pt>
                  <c:pt idx="3">
                    <c:v>316.44807237115566</c:v>
                  </c:pt>
                  <c:pt idx="4">
                    <c:v>986.25624652504337</c:v>
                  </c:pt>
                  <c:pt idx="5">
                    <c:v>1917.3518198844724</c:v>
                  </c:pt>
                  <c:pt idx="6">
                    <c:v>1964.2176549800695</c:v>
                  </c:pt>
                  <c:pt idx="7">
                    <c:v>1499.2919811556064</c:v>
                  </c:pt>
                  <c:pt idx="8">
                    <c:v>1021.5093083226166</c:v>
                  </c:pt>
                  <c:pt idx="9">
                    <c:v>1061.324531058699</c:v>
                  </c:pt>
                  <c:pt idx="10">
                    <c:v>897.08673727235873</c:v>
                  </c:pt>
                  <c:pt idx="11">
                    <c:v>1210.2168744155074</c:v>
                  </c:pt>
                  <c:pt idx="12">
                    <c:v>1833.9886972807999</c:v>
                  </c:pt>
                  <c:pt idx="13">
                    <c:v>1154.9723212737704</c:v>
                  </c:pt>
                  <c:pt idx="14">
                    <c:v>2577.4232221370858</c:v>
                  </c:pt>
                  <c:pt idx="15">
                    <c:v>1821.0411632393134</c:v>
                  </c:pt>
                  <c:pt idx="16">
                    <c:v>1530.5812719095804</c:v>
                  </c:pt>
                  <c:pt idx="17">
                    <c:v>1765.454787994275</c:v>
                  </c:pt>
                  <c:pt idx="18">
                    <c:v>2233.5734875001076</c:v>
                  </c:pt>
                  <c:pt idx="19">
                    <c:v>1420.3169248067752</c:v>
                  </c:pt>
                  <c:pt idx="20">
                    <c:v>4580.2336216976437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val>
            <c:numRef>
              <c:f>'rockfish harvests'!$K$68:$K$88</c:f>
              <c:numCache>
                <c:formatCode>_(* #,##0_);_(* \(#,##0\);_(* "-"??_);_(@_)</c:formatCode>
                <c:ptCount val="21"/>
                <c:pt idx="0">
                  <c:v>1686.4758951640881</c:v>
                </c:pt>
                <c:pt idx="1">
                  <c:v>1545.6534612620567</c:v>
                </c:pt>
                <c:pt idx="2">
                  <c:v>2375.318162202941</c:v>
                </c:pt>
                <c:pt idx="3">
                  <c:v>1294.5483984006028</c:v>
                </c:pt>
                <c:pt idx="4">
                  <c:v>4034.6475640847098</c:v>
                </c:pt>
                <c:pt idx="5">
                  <c:v>7843.6399027601401</c:v>
                </c:pt>
                <c:pt idx="6">
                  <c:v>8035.3620115665199</c:v>
                </c:pt>
                <c:pt idx="7">
                  <c:v>6133.4108259740224</c:v>
                </c:pt>
                <c:pt idx="8">
                  <c:v>4178.8633096470312</c:v>
                </c:pt>
                <c:pt idx="9">
                  <c:v>4341.7422693409471</c:v>
                </c:pt>
                <c:pt idx="10">
                  <c:v>3669.8665606035438</c:v>
                </c:pt>
                <c:pt idx="11">
                  <c:v>4950.841712362987</c:v>
                </c:pt>
                <c:pt idx="12">
                  <c:v>7502.6120809010035</c:v>
                </c:pt>
                <c:pt idx="13">
                  <c:v>5241.2886731391591</c:v>
                </c:pt>
                <c:pt idx="14">
                  <c:v>10016.941208053691</c:v>
                </c:pt>
                <c:pt idx="15">
                  <c:v>8290.4354718850645</c:v>
                </c:pt>
                <c:pt idx="16">
                  <c:v>8175.6502099319532</c:v>
                </c:pt>
                <c:pt idx="17">
                  <c:v>10323.375737407352</c:v>
                </c:pt>
                <c:pt idx="18">
                  <c:v>16446.030487166056</c:v>
                </c:pt>
                <c:pt idx="19">
                  <c:v>11698.49026093348</c:v>
                </c:pt>
                <c:pt idx="20">
                  <c:v>23038.600289296046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E5-43B4-A9F0-E0FF2E46C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harvest'!$L$69:$L$89</c:f>
                <c:numCache>
                  <c:formatCode>0</c:formatCode>
                  <c:ptCount val="21"/>
                  <c:pt idx="0">
                    <c:v>68.352545735393832</c:v>
                  </c:pt>
                  <c:pt idx="1">
                    <c:v>25.726788431771848</c:v>
                  </c:pt>
                  <c:pt idx="2">
                    <c:v>44.139097799608564</c:v>
                  </c:pt>
                  <c:pt idx="3">
                    <c:v>17.40341570384566</c:v>
                  </c:pt>
                  <c:pt idx="4">
                    <c:v>68.352545735393832</c:v>
                  </c:pt>
                  <c:pt idx="5">
                    <c:v>94.836004415158968</c:v>
                  </c:pt>
                  <c:pt idx="6">
                    <c:v>67.091428655405011</c:v>
                  </c:pt>
                  <c:pt idx="7">
                    <c:v>39.0946294796533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'YE harvest'!$L$69:$L$89</c:f>
                <c:numCache>
                  <c:formatCode>0</c:formatCode>
                  <c:ptCount val="21"/>
                  <c:pt idx="0">
                    <c:v>68.352545735393832</c:v>
                  </c:pt>
                  <c:pt idx="1">
                    <c:v>25.726788431771848</c:v>
                  </c:pt>
                  <c:pt idx="2">
                    <c:v>44.139097799608564</c:v>
                  </c:pt>
                  <c:pt idx="3">
                    <c:v>17.40341570384566</c:v>
                  </c:pt>
                  <c:pt idx="4">
                    <c:v>68.352545735393832</c:v>
                  </c:pt>
                  <c:pt idx="5">
                    <c:v>94.836004415158968</c:v>
                  </c:pt>
                  <c:pt idx="6">
                    <c:v>67.091428655405011</c:v>
                  </c:pt>
                  <c:pt idx="7">
                    <c:v>39.0946294796533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harvest'!$I$69:$I$89</c:f>
              <c:numCache>
                <c:formatCode>_(* #,##0_);_(* \(#,##0\);_(* "-"??_);_(@_)</c:formatCode>
                <c:ptCount val="21"/>
                <c:pt idx="0">
                  <c:v>104.46819043094611</c:v>
                </c:pt>
                <c:pt idx="1">
                  <c:v>39.320130715706654</c:v>
                </c:pt>
                <c:pt idx="2">
                  <c:v>67.461008580869262</c:v>
                </c:pt>
                <c:pt idx="3">
                  <c:v>26.598911954742739</c:v>
                </c:pt>
                <c:pt idx="4">
                  <c:v>104.46819043094611</c:v>
                </c:pt>
                <c:pt idx="5">
                  <c:v>144.94479557946767</c:v>
                </c:pt>
                <c:pt idx="6">
                  <c:v>102.54073304292127</c:v>
                </c:pt>
                <c:pt idx="7">
                  <c:v>59.751179028769918</c:v>
                </c:pt>
                <c:pt idx="8">
                  <c:v>98</c:v>
                </c:pt>
                <c:pt idx="9">
                  <c:v>94</c:v>
                </c:pt>
                <c:pt idx="10">
                  <c:v>96</c:v>
                </c:pt>
                <c:pt idx="11">
                  <c:v>142</c:v>
                </c:pt>
                <c:pt idx="12">
                  <c:v>185</c:v>
                </c:pt>
                <c:pt idx="13">
                  <c:v>174</c:v>
                </c:pt>
                <c:pt idx="14">
                  <c:v>201</c:v>
                </c:pt>
                <c:pt idx="15">
                  <c:v>162</c:v>
                </c:pt>
                <c:pt idx="16">
                  <c:v>94</c:v>
                </c:pt>
                <c:pt idx="17">
                  <c:v>134</c:v>
                </c:pt>
                <c:pt idx="18">
                  <c:v>185</c:v>
                </c:pt>
                <c:pt idx="19">
                  <c:v>391</c:v>
                </c:pt>
                <c:pt idx="20">
                  <c:v>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B-4CD4-9CA7-C4476A365233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harvest'!$W$69:$W$89</c:f>
                <c:numCache>
                  <c:formatCode>0</c:formatCode>
                  <c:ptCount val="21"/>
                  <c:pt idx="0">
                    <c:v>24.508260662875987</c:v>
                  </c:pt>
                  <c:pt idx="1">
                    <c:v>0</c:v>
                  </c:pt>
                  <c:pt idx="2">
                    <c:v>34.518676989966181</c:v>
                  </c:pt>
                  <c:pt idx="3">
                    <c:v>0</c:v>
                  </c:pt>
                  <c:pt idx="4">
                    <c:v>58.632438487242545</c:v>
                  </c:pt>
                  <c:pt idx="5">
                    <c:v>113.98560266043832</c:v>
                  </c:pt>
                  <c:pt idx="6">
                    <c:v>116.77175301748557</c:v>
                  </c:pt>
                  <c:pt idx="7">
                    <c:v>89.132155227662651</c:v>
                  </c:pt>
                  <c:pt idx="8">
                    <c:v>60.728215304490497</c:v>
                  </c:pt>
                  <c:pt idx="9">
                    <c:v>63.095210298088176</c:v>
                  </c:pt>
                  <c:pt idx="10">
                    <c:v>53.331355949497741</c:v>
                  </c:pt>
                  <c:pt idx="11">
                    <c:v>0</c:v>
                  </c:pt>
                  <c:pt idx="12">
                    <c:v>0</c:v>
                  </c:pt>
                  <c:pt idx="13">
                    <c:v>52.853460685519103</c:v>
                  </c:pt>
                  <c:pt idx="14">
                    <c:v>166.13161801839527</c:v>
                  </c:pt>
                  <c:pt idx="15">
                    <c:v>189.90136948616598</c:v>
                  </c:pt>
                  <c:pt idx="16">
                    <c:v>118.65182839485843</c:v>
                  </c:pt>
                  <c:pt idx="17">
                    <c:v>105.73431224117299</c:v>
                  </c:pt>
                  <c:pt idx="18">
                    <c:v>0</c:v>
                  </c:pt>
                  <c:pt idx="19">
                    <c:v>144.13076766873013</c:v>
                  </c:pt>
                  <c:pt idx="20">
                    <c:v>208.59159279510985</c:v>
                  </c:pt>
                </c:numCache>
              </c:numRef>
            </c:plus>
            <c:minus>
              <c:numRef>
                <c:f>'YE harvest'!$W$69:$W$89</c:f>
                <c:numCache>
                  <c:formatCode>0</c:formatCode>
                  <c:ptCount val="21"/>
                  <c:pt idx="0">
                    <c:v>24.508260662875987</c:v>
                  </c:pt>
                  <c:pt idx="1">
                    <c:v>0</c:v>
                  </c:pt>
                  <c:pt idx="2">
                    <c:v>34.518676989966181</c:v>
                  </c:pt>
                  <c:pt idx="3">
                    <c:v>0</c:v>
                  </c:pt>
                  <c:pt idx="4">
                    <c:v>58.632438487242545</c:v>
                  </c:pt>
                  <c:pt idx="5">
                    <c:v>113.98560266043832</c:v>
                  </c:pt>
                  <c:pt idx="6">
                    <c:v>116.77175301748557</c:v>
                  </c:pt>
                  <c:pt idx="7">
                    <c:v>89.132155227662651</c:v>
                  </c:pt>
                  <c:pt idx="8">
                    <c:v>60.728215304490497</c:v>
                  </c:pt>
                  <c:pt idx="9">
                    <c:v>63.095210298088176</c:v>
                  </c:pt>
                  <c:pt idx="10">
                    <c:v>53.331355949497741</c:v>
                  </c:pt>
                  <c:pt idx="11">
                    <c:v>0</c:v>
                  </c:pt>
                  <c:pt idx="12">
                    <c:v>0</c:v>
                  </c:pt>
                  <c:pt idx="13">
                    <c:v>52.853460685519103</c:v>
                  </c:pt>
                  <c:pt idx="14">
                    <c:v>166.13161801839527</c:v>
                  </c:pt>
                  <c:pt idx="15">
                    <c:v>189.90136948616598</c:v>
                  </c:pt>
                  <c:pt idx="16">
                    <c:v>118.65182839485843</c:v>
                  </c:pt>
                  <c:pt idx="17">
                    <c:v>105.73431224117299</c:v>
                  </c:pt>
                  <c:pt idx="18">
                    <c:v>0</c:v>
                  </c:pt>
                  <c:pt idx="19">
                    <c:v>144.13076766873013</c:v>
                  </c:pt>
                  <c:pt idx="20">
                    <c:v>208.59159279510985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harvest'!$T$69:$T$89</c:f>
              <c:numCache>
                <c:formatCode>_(* #,##0_);_(* \(#,##0\);_(* "-"??_);_(@_)</c:formatCode>
                <c:ptCount val="21"/>
                <c:pt idx="0">
                  <c:v>11.547628311227429</c:v>
                </c:pt>
                <c:pt idx="1">
                  <c:v>0</c:v>
                </c:pt>
                <c:pt idx="2">
                  <c:v>16.264265227080887</c:v>
                </c:pt>
                <c:pt idx="3">
                  <c:v>0</c:v>
                </c:pt>
                <c:pt idx="4">
                  <c:v>27.626016221427392</c:v>
                </c:pt>
                <c:pt idx="5">
                  <c:v>53.706927246282099</c:v>
                </c:pt>
                <c:pt idx="6">
                  <c:v>55.01968579675362</c:v>
                </c:pt>
                <c:pt idx="7">
                  <c:v>41.996656282783853</c:v>
                </c:pt>
                <c:pt idx="8">
                  <c:v>28.613489467357301</c:v>
                </c:pt>
                <c:pt idx="9">
                  <c:v>29.728753368642849</c:v>
                </c:pt>
                <c:pt idx="10">
                  <c:v>25.128289775839967</c:v>
                </c:pt>
                <c:pt idx="11">
                  <c:v>0</c:v>
                </c:pt>
                <c:pt idx="12">
                  <c:v>0</c:v>
                </c:pt>
                <c:pt idx="13">
                  <c:v>43.905773462783181</c:v>
                </c:pt>
                <c:pt idx="14">
                  <c:v>84.760972234495569</c:v>
                </c:pt>
                <c:pt idx="15">
                  <c:v>178.58643347341896</c:v>
                </c:pt>
                <c:pt idx="16">
                  <c:v>113.87273338704922</c:v>
                </c:pt>
                <c:pt idx="17">
                  <c:v>101.32596925154078</c:v>
                </c:pt>
                <c:pt idx="18">
                  <c:v>0</c:v>
                </c:pt>
                <c:pt idx="19">
                  <c:v>123.05519472633297</c:v>
                </c:pt>
                <c:pt idx="20">
                  <c:v>175.95790333136935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B-4CD4-9CA7-C4476A365233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harvest'!$AB$69:$AB$89</c:f>
                <c:numCache>
                  <c:formatCode>0</c:formatCode>
                  <c:ptCount val="21"/>
                  <c:pt idx="0">
                    <c:v>72.613534201473627</c:v>
                  </c:pt>
                  <c:pt idx="1">
                    <c:v>25.726788431771848</c:v>
                  </c:pt>
                  <c:pt idx="2">
                    <c:v>56.03390951647966</c:v>
                  </c:pt>
                  <c:pt idx="3">
                    <c:v>17.40341570384566</c:v>
                  </c:pt>
                  <c:pt idx="4">
                    <c:v>90.05461316040055</c:v>
                  </c:pt>
                  <c:pt idx="5">
                    <c:v>148.27874206134666</c:v>
                  </c:pt>
                  <c:pt idx="6">
                    <c:v>134.67331622040035</c:v>
                  </c:pt>
                  <c:pt idx="7">
                    <c:v>97.328984119220763</c:v>
                  </c:pt>
                  <c:pt idx="8">
                    <c:v>60.728215304490497</c:v>
                  </c:pt>
                  <c:pt idx="9">
                    <c:v>63.095210298088176</c:v>
                  </c:pt>
                  <c:pt idx="10">
                    <c:v>53.331355949497741</c:v>
                  </c:pt>
                  <c:pt idx="11">
                    <c:v>0</c:v>
                  </c:pt>
                  <c:pt idx="12">
                    <c:v>0</c:v>
                  </c:pt>
                  <c:pt idx="13">
                    <c:v>52.853460685519103</c:v>
                  </c:pt>
                  <c:pt idx="14">
                    <c:v>166.13161801839527</c:v>
                  </c:pt>
                  <c:pt idx="15">
                    <c:v>189.90136948616598</c:v>
                  </c:pt>
                  <c:pt idx="16">
                    <c:v>118.65182839485843</c:v>
                  </c:pt>
                  <c:pt idx="17">
                    <c:v>105.73431224117299</c:v>
                  </c:pt>
                  <c:pt idx="18">
                    <c:v>0</c:v>
                  </c:pt>
                  <c:pt idx="19">
                    <c:v>144.13076766873013</c:v>
                  </c:pt>
                  <c:pt idx="20">
                    <c:v>208.59159279510985</c:v>
                  </c:pt>
                </c:numCache>
              </c:numRef>
            </c:plus>
            <c:minus>
              <c:numRef>
                <c:f>'YE harvest'!$AB$69:$AB$89</c:f>
                <c:numCache>
                  <c:formatCode>0</c:formatCode>
                  <c:ptCount val="21"/>
                  <c:pt idx="0">
                    <c:v>72.613534201473627</c:v>
                  </c:pt>
                  <c:pt idx="1">
                    <c:v>25.726788431771848</c:v>
                  </c:pt>
                  <c:pt idx="2">
                    <c:v>56.03390951647966</c:v>
                  </c:pt>
                  <c:pt idx="3">
                    <c:v>17.40341570384566</c:v>
                  </c:pt>
                  <c:pt idx="4">
                    <c:v>90.05461316040055</c:v>
                  </c:pt>
                  <c:pt idx="5">
                    <c:v>148.27874206134666</c:v>
                  </c:pt>
                  <c:pt idx="6">
                    <c:v>134.67331622040035</c:v>
                  </c:pt>
                  <c:pt idx="7">
                    <c:v>97.328984119220763</c:v>
                  </c:pt>
                  <c:pt idx="8">
                    <c:v>60.728215304490497</c:v>
                  </c:pt>
                  <c:pt idx="9">
                    <c:v>63.095210298088176</c:v>
                  </c:pt>
                  <c:pt idx="10">
                    <c:v>53.331355949497741</c:v>
                  </c:pt>
                  <c:pt idx="11">
                    <c:v>0</c:v>
                  </c:pt>
                  <c:pt idx="12">
                    <c:v>0</c:v>
                  </c:pt>
                  <c:pt idx="13">
                    <c:v>52.853460685519103</c:v>
                  </c:pt>
                  <c:pt idx="14">
                    <c:v>166.13161801839527</c:v>
                  </c:pt>
                  <c:pt idx="15">
                    <c:v>189.90136948616598</c:v>
                  </c:pt>
                  <c:pt idx="16">
                    <c:v>118.65182839485843</c:v>
                  </c:pt>
                  <c:pt idx="17">
                    <c:v>105.73431224117299</c:v>
                  </c:pt>
                  <c:pt idx="18">
                    <c:v>0</c:v>
                  </c:pt>
                  <c:pt idx="19">
                    <c:v>144.13076766873013</c:v>
                  </c:pt>
                  <c:pt idx="20">
                    <c:v>208.59159279510985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harvest'!$Y$69:$Y$89</c:f>
              <c:numCache>
                <c:formatCode>_(* #,##0_);_(* \(#,##0\);_(* "-"??_);_(@_)</c:formatCode>
                <c:ptCount val="21"/>
                <c:pt idx="0">
                  <c:v>116.01581874217354</c:v>
                </c:pt>
                <c:pt idx="1">
                  <c:v>39.320130715706654</c:v>
                </c:pt>
                <c:pt idx="2">
                  <c:v>83.725273807950146</c:v>
                </c:pt>
                <c:pt idx="3">
                  <c:v>26.598911954742739</c:v>
                </c:pt>
                <c:pt idx="4">
                  <c:v>132.09420665237349</c:v>
                </c:pt>
                <c:pt idx="5">
                  <c:v>198.65172282574977</c:v>
                </c:pt>
                <c:pt idx="6">
                  <c:v>157.5604188396749</c:v>
                </c:pt>
                <c:pt idx="7">
                  <c:v>101.74783531155377</c:v>
                </c:pt>
                <c:pt idx="8">
                  <c:v>126.6134894673573</c:v>
                </c:pt>
                <c:pt idx="9">
                  <c:v>123.72875336864286</c:v>
                </c:pt>
                <c:pt idx="10">
                  <c:v>121.12828977583996</c:v>
                </c:pt>
                <c:pt idx="11">
                  <c:v>142</c:v>
                </c:pt>
                <c:pt idx="12">
                  <c:v>185</c:v>
                </c:pt>
                <c:pt idx="13">
                  <c:v>217.90577346278317</c:v>
                </c:pt>
                <c:pt idx="14">
                  <c:v>285.76097223449557</c:v>
                </c:pt>
                <c:pt idx="15">
                  <c:v>340.58643347341899</c:v>
                </c:pt>
                <c:pt idx="16">
                  <c:v>207.87273338704921</c:v>
                </c:pt>
                <c:pt idx="17">
                  <c:v>235.32596925154078</c:v>
                </c:pt>
                <c:pt idx="18">
                  <c:v>185</c:v>
                </c:pt>
                <c:pt idx="19">
                  <c:v>514.05519472633296</c:v>
                </c:pt>
                <c:pt idx="20">
                  <c:v>551.95790333136938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9B-4CD4-9CA7-C4476A365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EASTSIDE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harvest'!$L$91:$L$111</c:f>
                <c:numCache>
                  <c:formatCode>0</c:formatCode>
                  <c:ptCount val="21"/>
                  <c:pt idx="0">
                    <c:v>39.351952396311901</c:v>
                  </c:pt>
                  <c:pt idx="1">
                    <c:v>10.07793902832378</c:v>
                  </c:pt>
                  <c:pt idx="2">
                    <c:v>20.635779915139167</c:v>
                  </c:pt>
                  <c:pt idx="3">
                    <c:v>32.153424518937776</c:v>
                  </c:pt>
                  <c:pt idx="4">
                    <c:v>23.99509292458043</c:v>
                  </c:pt>
                  <c:pt idx="5">
                    <c:v>23.035289207597213</c:v>
                  </c:pt>
                  <c:pt idx="6">
                    <c:v>27.834307792513293</c:v>
                  </c:pt>
                  <c:pt idx="7">
                    <c:v>80.623512226590236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'YE harvest'!$L$91:$L$111</c:f>
                <c:numCache>
                  <c:formatCode>0</c:formatCode>
                  <c:ptCount val="21"/>
                  <c:pt idx="0">
                    <c:v>39.351952396311901</c:v>
                  </c:pt>
                  <c:pt idx="1">
                    <c:v>10.07793902832378</c:v>
                  </c:pt>
                  <c:pt idx="2">
                    <c:v>20.635779915139167</c:v>
                  </c:pt>
                  <c:pt idx="3">
                    <c:v>32.153424518937776</c:v>
                  </c:pt>
                  <c:pt idx="4">
                    <c:v>23.99509292458043</c:v>
                  </c:pt>
                  <c:pt idx="5">
                    <c:v>23.035289207597213</c:v>
                  </c:pt>
                  <c:pt idx="6">
                    <c:v>27.834307792513293</c:v>
                  </c:pt>
                  <c:pt idx="7">
                    <c:v>80.623512226590236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harvest'!$I$91:$I$111</c:f>
              <c:numCache>
                <c:formatCode>_(* #,##0_);_(* \(#,##0\);_(* "-"??_);_(@_)</c:formatCode>
                <c:ptCount val="21"/>
                <c:pt idx="0">
                  <c:v>49.52510057931898</c:v>
                </c:pt>
                <c:pt idx="1">
                  <c:v>12.683257465435348</c:v>
                </c:pt>
                <c:pt idx="2">
                  <c:v>25.970479572081903</c:v>
                </c:pt>
                <c:pt idx="3">
                  <c:v>40.465630961150872</c:v>
                </c:pt>
                <c:pt idx="4">
                  <c:v>30.198232060560354</c:v>
                </c:pt>
                <c:pt idx="5">
                  <c:v>28.990302778137938</c:v>
                </c:pt>
                <c:pt idx="6">
                  <c:v>35.029949190250008</c:v>
                </c:pt>
                <c:pt idx="7">
                  <c:v>101.46605972348279</c:v>
                </c:pt>
                <c:pt idx="8">
                  <c:v>122</c:v>
                </c:pt>
                <c:pt idx="9">
                  <c:v>108</c:v>
                </c:pt>
                <c:pt idx="10">
                  <c:v>140</c:v>
                </c:pt>
                <c:pt idx="11">
                  <c:v>30</c:v>
                </c:pt>
                <c:pt idx="12">
                  <c:v>74</c:v>
                </c:pt>
                <c:pt idx="13">
                  <c:v>39</c:v>
                </c:pt>
                <c:pt idx="14">
                  <c:v>76</c:v>
                </c:pt>
                <c:pt idx="15">
                  <c:v>54</c:v>
                </c:pt>
                <c:pt idx="16">
                  <c:v>131</c:v>
                </c:pt>
                <c:pt idx="17">
                  <c:v>149</c:v>
                </c:pt>
                <c:pt idx="18">
                  <c:v>99</c:v>
                </c:pt>
                <c:pt idx="19">
                  <c:v>37</c:v>
                </c:pt>
                <c:pt idx="20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3A-42B9-87BA-60EFCD66E4BC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harvest'!$W$91:$W$111</c:f>
                <c:numCache>
                  <c:formatCode>0</c:formatCode>
                  <c:ptCount val="21"/>
                  <c:pt idx="0">
                    <c:v>1.2633048692346769</c:v>
                  </c:pt>
                  <c:pt idx="1">
                    <c:v>0.97362986737194801</c:v>
                  </c:pt>
                  <c:pt idx="2">
                    <c:v>3.4036812718870588</c:v>
                  </c:pt>
                  <c:pt idx="3">
                    <c:v>2.3978652931970301</c:v>
                  </c:pt>
                  <c:pt idx="4">
                    <c:v>2.5668423776169549</c:v>
                  </c:pt>
                  <c:pt idx="5">
                    <c:v>8.1430861634744787</c:v>
                  </c:pt>
                  <c:pt idx="6">
                    <c:v>5.8739653155497713</c:v>
                  </c:pt>
                  <c:pt idx="7">
                    <c:v>9.9937875642641352</c:v>
                  </c:pt>
                  <c:pt idx="8">
                    <c:v>12.198536189552676</c:v>
                  </c:pt>
                  <c:pt idx="9">
                    <c:v>28.009963374559934</c:v>
                  </c:pt>
                  <c:pt idx="10">
                    <c:v>18.595525814021258</c:v>
                  </c:pt>
                  <c:pt idx="11">
                    <c:v>18.474827896578461</c:v>
                  </c:pt>
                  <c:pt idx="12">
                    <c:v>20.558878604424208</c:v>
                  </c:pt>
                  <c:pt idx="13">
                    <c:v>2.8730470947053153</c:v>
                  </c:pt>
                  <c:pt idx="14">
                    <c:v>13.533439455212186</c:v>
                  </c:pt>
                  <c:pt idx="15">
                    <c:v>20.661148004034715</c:v>
                  </c:pt>
                  <c:pt idx="16">
                    <c:v>12.580968723255346</c:v>
                  </c:pt>
                  <c:pt idx="17">
                    <c:v>47.602136929489227</c:v>
                  </c:pt>
                  <c:pt idx="18">
                    <c:v>22.113384731666759</c:v>
                  </c:pt>
                  <c:pt idx="19">
                    <c:v>70.809755203311312</c:v>
                  </c:pt>
                  <c:pt idx="20">
                    <c:v>15.412042667549711</c:v>
                  </c:pt>
                </c:numCache>
              </c:numRef>
            </c:plus>
            <c:minus>
              <c:numRef>
                <c:f>'YE harvest'!$W$91:$W$111</c:f>
                <c:numCache>
                  <c:formatCode>0</c:formatCode>
                  <c:ptCount val="21"/>
                  <c:pt idx="0">
                    <c:v>1.2633048692346769</c:v>
                  </c:pt>
                  <c:pt idx="1">
                    <c:v>0.97362986737194801</c:v>
                  </c:pt>
                  <c:pt idx="2">
                    <c:v>3.4036812718870588</c:v>
                  </c:pt>
                  <c:pt idx="3">
                    <c:v>2.3978652931970301</c:v>
                  </c:pt>
                  <c:pt idx="4">
                    <c:v>2.5668423776169549</c:v>
                  </c:pt>
                  <c:pt idx="5">
                    <c:v>8.1430861634744787</c:v>
                  </c:pt>
                  <c:pt idx="6">
                    <c:v>5.8739653155497713</c:v>
                  </c:pt>
                  <c:pt idx="7">
                    <c:v>9.9937875642641352</c:v>
                  </c:pt>
                  <c:pt idx="8">
                    <c:v>12.198536189552676</c:v>
                  </c:pt>
                  <c:pt idx="9">
                    <c:v>28.009963374559934</c:v>
                  </c:pt>
                  <c:pt idx="10">
                    <c:v>18.595525814021258</c:v>
                  </c:pt>
                  <c:pt idx="11">
                    <c:v>18.474827896578461</c:v>
                  </c:pt>
                  <c:pt idx="12">
                    <c:v>20.558878604424208</c:v>
                  </c:pt>
                  <c:pt idx="13">
                    <c:v>2.8730470947053153</c:v>
                  </c:pt>
                  <c:pt idx="14">
                    <c:v>13.533439455212186</c:v>
                  </c:pt>
                  <c:pt idx="15">
                    <c:v>20.661148004034715</c:v>
                  </c:pt>
                  <c:pt idx="16">
                    <c:v>12.580968723255346</c:v>
                  </c:pt>
                  <c:pt idx="17">
                    <c:v>47.602136929489227</c:v>
                  </c:pt>
                  <c:pt idx="18">
                    <c:v>22.113384731666759</c:v>
                  </c:pt>
                  <c:pt idx="19">
                    <c:v>70.809755203311312</c:v>
                  </c:pt>
                  <c:pt idx="20">
                    <c:v>15.412042667549711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harvest'!$T$91:$T$111</c:f>
              <c:numCache>
                <c:formatCode>_(* #,##0_);_(* \(#,##0\);_(* "-"??_);_(@_)</c:formatCode>
                <c:ptCount val="21"/>
                <c:pt idx="0">
                  <c:v>0.70203162456108836</c:v>
                </c:pt>
                <c:pt idx="1">
                  <c:v>0.5410562202031316</c:v>
                </c:pt>
                <c:pt idx="2">
                  <c:v>1.8914610012059898</c:v>
                </c:pt>
                <c:pt idx="3">
                  <c:v>1.3325186249630854</c:v>
                </c:pt>
                <c:pt idx="4">
                  <c:v>1.4264209441718934</c:v>
                </c:pt>
                <c:pt idx="5">
                  <c:v>4.5251974780625597</c:v>
                </c:pt>
                <c:pt idx="6">
                  <c:v>3.2642234772585645</c:v>
                </c:pt>
                <c:pt idx="7">
                  <c:v>5.5536514503495065</c:v>
                </c:pt>
                <c:pt idx="8">
                  <c:v>6.778853139073953</c:v>
                </c:pt>
                <c:pt idx="9">
                  <c:v>15.565427293612412</c:v>
                </c:pt>
                <c:pt idx="10">
                  <c:v>10.333726651978822</c:v>
                </c:pt>
                <c:pt idx="11">
                  <c:v>10.266653566829683</c:v>
                </c:pt>
                <c:pt idx="12">
                  <c:v>11.424782170404983</c:v>
                </c:pt>
                <c:pt idx="13">
                  <c:v>1.6685634507741234</c:v>
                </c:pt>
                <c:pt idx="14">
                  <c:v>8.961879397631801</c:v>
                </c:pt>
                <c:pt idx="15">
                  <c:v>11.406010986908484</c:v>
                </c:pt>
                <c:pt idx="16">
                  <c:v>8.1344455023085818</c:v>
                </c:pt>
                <c:pt idx="17">
                  <c:v>30.225346227998404</c:v>
                </c:pt>
                <c:pt idx="18">
                  <c:v>13.559295833237794</c:v>
                </c:pt>
                <c:pt idx="19">
                  <c:v>39.863377327091719</c:v>
                </c:pt>
                <c:pt idx="20">
                  <c:v>9.8010286668239619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3A-42B9-87BA-60EFCD66E4BC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harvest'!$AB$91:$AB$111</c:f>
                <c:numCache>
                  <c:formatCode>0</c:formatCode>
                  <c:ptCount val="21"/>
                  <c:pt idx="0">
                    <c:v>39.372224938327143</c:v>
                  </c:pt>
                  <c:pt idx="1">
                    <c:v>10.12486099545324</c:v>
                  </c:pt>
                  <c:pt idx="2">
                    <c:v>20.914599181114031</c:v>
                  </c:pt>
                  <c:pt idx="3">
                    <c:v>32.242711831658141</c:v>
                  </c:pt>
                  <c:pt idx="4">
                    <c:v>24.131994618157449</c:v>
                  </c:pt>
                  <c:pt idx="5">
                    <c:v>24.432241017626975</c:v>
                  </c:pt>
                  <c:pt idx="6">
                    <c:v>28.447357677236884</c:v>
                  </c:pt>
                  <c:pt idx="7">
                    <c:v>81.240547226312955</c:v>
                  </c:pt>
                  <c:pt idx="8">
                    <c:v>12.198536189552676</c:v>
                  </c:pt>
                  <c:pt idx="9">
                    <c:v>28.009963374559934</c:v>
                  </c:pt>
                  <c:pt idx="10">
                    <c:v>18.595525814021258</c:v>
                  </c:pt>
                  <c:pt idx="11">
                    <c:v>18.474827896578461</c:v>
                  </c:pt>
                  <c:pt idx="12">
                    <c:v>20.558878604424208</c:v>
                  </c:pt>
                  <c:pt idx="13">
                    <c:v>2.8730470947053153</c:v>
                  </c:pt>
                  <c:pt idx="14">
                    <c:v>13.533439455212186</c:v>
                  </c:pt>
                  <c:pt idx="15">
                    <c:v>20.661148004034715</c:v>
                  </c:pt>
                  <c:pt idx="16">
                    <c:v>12.580968723255346</c:v>
                  </c:pt>
                  <c:pt idx="17">
                    <c:v>47.602136929489227</c:v>
                  </c:pt>
                  <c:pt idx="18">
                    <c:v>22.113384731666759</c:v>
                  </c:pt>
                  <c:pt idx="19">
                    <c:v>70.809755203311312</c:v>
                  </c:pt>
                  <c:pt idx="20">
                    <c:v>15.412042667549711</c:v>
                  </c:pt>
                </c:numCache>
              </c:numRef>
            </c:plus>
            <c:minus>
              <c:numRef>
                <c:f>'YE harvest'!$AB$91:$AB$111</c:f>
                <c:numCache>
                  <c:formatCode>0</c:formatCode>
                  <c:ptCount val="21"/>
                  <c:pt idx="0">
                    <c:v>39.372224938327143</c:v>
                  </c:pt>
                  <c:pt idx="1">
                    <c:v>10.12486099545324</c:v>
                  </c:pt>
                  <c:pt idx="2">
                    <c:v>20.914599181114031</c:v>
                  </c:pt>
                  <c:pt idx="3">
                    <c:v>32.242711831658141</c:v>
                  </c:pt>
                  <c:pt idx="4">
                    <c:v>24.131994618157449</c:v>
                  </c:pt>
                  <c:pt idx="5">
                    <c:v>24.432241017626975</c:v>
                  </c:pt>
                  <c:pt idx="6">
                    <c:v>28.447357677236884</c:v>
                  </c:pt>
                  <c:pt idx="7">
                    <c:v>81.240547226312955</c:v>
                  </c:pt>
                  <c:pt idx="8">
                    <c:v>12.198536189552676</c:v>
                  </c:pt>
                  <c:pt idx="9">
                    <c:v>28.009963374559934</c:v>
                  </c:pt>
                  <c:pt idx="10">
                    <c:v>18.595525814021258</c:v>
                  </c:pt>
                  <c:pt idx="11">
                    <c:v>18.474827896578461</c:v>
                  </c:pt>
                  <c:pt idx="12">
                    <c:v>20.558878604424208</c:v>
                  </c:pt>
                  <c:pt idx="13">
                    <c:v>2.8730470947053153</c:v>
                  </c:pt>
                  <c:pt idx="14">
                    <c:v>13.533439455212186</c:v>
                  </c:pt>
                  <c:pt idx="15">
                    <c:v>20.661148004034715</c:v>
                  </c:pt>
                  <c:pt idx="16">
                    <c:v>12.580968723255346</c:v>
                  </c:pt>
                  <c:pt idx="17">
                    <c:v>47.602136929489227</c:v>
                  </c:pt>
                  <c:pt idx="18">
                    <c:v>22.113384731666759</c:v>
                  </c:pt>
                  <c:pt idx="19">
                    <c:v>70.809755203311312</c:v>
                  </c:pt>
                  <c:pt idx="20">
                    <c:v>15.412042667549711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harvest'!$Y$91:$Y$111</c:f>
              <c:numCache>
                <c:formatCode>_(* #,##0_);_(* \(#,##0\);_(* "-"??_);_(@_)</c:formatCode>
                <c:ptCount val="21"/>
                <c:pt idx="0">
                  <c:v>50.227132203880068</c:v>
                </c:pt>
                <c:pt idx="1">
                  <c:v>13.22431368563848</c:v>
                </c:pt>
                <c:pt idx="2">
                  <c:v>27.861940573287892</c:v>
                </c:pt>
                <c:pt idx="3">
                  <c:v>41.798149586113958</c:v>
                </c:pt>
                <c:pt idx="4">
                  <c:v>31.624653004732249</c:v>
                </c:pt>
                <c:pt idx="5">
                  <c:v>33.515500256200497</c:v>
                </c:pt>
                <c:pt idx="6">
                  <c:v>38.294172667508576</c:v>
                </c:pt>
                <c:pt idx="7">
                  <c:v>107.01971117383229</c:v>
                </c:pt>
                <c:pt idx="8">
                  <c:v>128.77885313907396</c:v>
                </c:pt>
                <c:pt idx="9">
                  <c:v>123.56542729361242</c:v>
                </c:pt>
                <c:pt idx="10">
                  <c:v>150.33372665197882</c:v>
                </c:pt>
                <c:pt idx="11">
                  <c:v>40.266653566829682</c:v>
                </c:pt>
                <c:pt idx="12">
                  <c:v>85.424782170404981</c:v>
                </c:pt>
                <c:pt idx="13">
                  <c:v>40.668563450774123</c:v>
                </c:pt>
                <c:pt idx="14">
                  <c:v>84.961879397631805</c:v>
                </c:pt>
                <c:pt idx="15">
                  <c:v>65.406010986908484</c:v>
                </c:pt>
                <c:pt idx="16">
                  <c:v>139.13444550230858</c:v>
                </c:pt>
                <c:pt idx="17">
                  <c:v>179.22534622799841</c:v>
                </c:pt>
                <c:pt idx="18">
                  <c:v>112.5592958332378</c:v>
                </c:pt>
                <c:pt idx="19">
                  <c:v>76.863377327091712</c:v>
                </c:pt>
                <c:pt idx="20">
                  <c:v>111.80102866682397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3A-42B9-87BA-60EFCD66E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harvest'!$L$113:$L$133</c:f>
                <c:numCache>
                  <c:formatCode>0</c:formatCode>
                  <c:ptCount val="21"/>
                  <c:pt idx="0">
                    <c:v>381.85518999632865</c:v>
                  </c:pt>
                  <c:pt idx="1">
                    <c:v>64.293793958553522</c:v>
                  </c:pt>
                  <c:pt idx="2">
                    <c:v>164.22482773696129</c:v>
                  </c:pt>
                  <c:pt idx="3">
                    <c:v>217.52307355632874</c:v>
                  </c:pt>
                  <c:pt idx="4">
                    <c:v>220.478463132874</c:v>
                  </c:pt>
                  <c:pt idx="5">
                    <c:v>229.5358337153873</c:v>
                  </c:pt>
                  <c:pt idx="6">
                    <c:v>179.48425979153157</c:v>
                  </c:pt>
                  <c:pt idx="7">
                    <c:v>272.20520781507253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'YE harvest'!$L$113:$L$133</c:f>
                <c:numCache>
                  <c:formatCode>0</c:formatCode>
                  <c:ptCount val="21"/>
                  <c:pt idx="0">
                    <c:v>381.85518999632865</c:v>
                  </c:pt>
                  <c:pt idx="1">
                    <c:v>64.293793958553522</c:v>
                  </c:pt>
                  <c:pt idx="2">
                    <c:v>164.22482773696129</c:v>
                  </c:pt>
                  <c:pt idx="3">
                    <c:v>217.52307355632874</c:v>
                  </c:pt>
                  <c:pt idx="4">
                    <c:v>220.478463132874</c:v>
                  </c:pt>
                  <c:pt idx="5">
                    <c:v>229.5358337153873</c:v>
                  </c:pt>
                  <c:pt idx="6">
                    <c:v>179.48425979153157</c:v>
                  </c:pt>
                  <c:pt idx="7">
                    <c:v>272.20520781507253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harvest'!$I$113:$I$133</c:f>
              <c:numCache>
                <c:formatCode>_(* #,##0_);_(* \(#,##0\);_(* "-"??_);_(@_)</c:formatCode>
                <c:ptCount val="21"/>
                <c:pt idx="0">
                  <c:v>778.03889110199998</c:v>
                </c:pt>
                <c:pt idx="1">
                  <c:v>985.07250105600008</c:v>
                </c:pt>
                <c:pt idx="2">
                  <c:v>1775.1937613800001</c:v>
                </c:pt>
                <c:pt idx="3">
                  <c:v>1637.8061448000001</c:v>
                </c:pt>
                <c:pt idx="4">
                  <c:v>1668.9361879400001</c:v>
                </c:pt>
                <c:pt idx="5">
                  <c:v>2787.7708085310001</c:v>
                </c:pt>
                <c:pt idx="6">
                  <c:v>2938.495594425</c:v>
                </c:pt>
                <c:pt idx="7">
                  <c:v>2990.8508366599999</c:v>
                </c:pt>
                <c:pt idx="8">
                  <c:v>2876</c:v>
                </c:pt>
                <c:pt idx="9">
                  <c:v>2978</c:v>
                </c:pt>
                <c:pt idx="10">
                  <c:v>3376</c:v>
                </c:pt>
                <c:pt idx="11">
                  <c:v>2548</c:v>
                </c:pt>
                <c:pt idx="12">
                  <c:v>3449</c:v>
                </c:pt>
                <c:pt idx="13">
                  <c:v>3576</c:v>
                </c:pt>
                <c:pt idx="14">
                  <c:v>3368</c:v>
                </c:pt>
                <c:pt idx="15">
                  <c:v>3428</c:v>
                </c:pt>
                <c:pt idx="16">
                  <c:v>2911</c:v>
                </c:pt>
                <c:pt idx="17">
                  <c:v>3283</c:v>
                </c:pt>
                <c:pt idx="18">
                  <c:v>4064</c:v>
                </c:pt>
                <c:pt idx="19">
                  <c:v>3405</c:v>
                </c:pt>
                <c:pt idx="20">
                  <c:v>4260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F-4EA4-AF81-64D4B15BBCC2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harvest'!$W$113:$W$133</c:f>
                <c:numCache>
                  <c:formatCode>0</c:formatCode>
                  <c:ptCount val="21"/>
                  <c:pt idx="0">
                    <c:v>155.13746382398148</c:v>
                  </c:pt>
                  <c:pt idx="1">
                    <c:v>551.57371820049775</c:v>
                  </c:pt>
                  <c:pt idx="2">
                    <c:v>357.15229618270632</c:v>
                  </c:pt>
                  <c:pt idx="3">
                    <c:v>1119.8905972302812</c:v>
                  </c:pt>
                  <c:pt idx="4">
                    <c:v>382.00725873553444</c:v>
                  </c:pt>
                  <c:pt idx="5">
                    <c:v>536.52390777440678</c:v>
                  </c:pt>
                  <c:pt idx="6">
                    <c:v>828.04320119399756</c:v>
                  </c:pt>
                  <c:pt idx="7">
                    <c:v>827.10556970337927</c:v>
                  </c:pt>
                  <c:pt idx="8">
                    <c:v>969.72465774591478</c:v>
                  </c:pt>
                  <c:pt idx="9">
                    <c:v>858.66719052708004</c:v>
                  </c:pt>
                  <c:pt idx="10">
                    <c:v>939.64066412777947</c:v>
                  </c:pt>
                  <c:pt idx="11">
                    <c:v>609.04708500818913</c:v>
                  </c:pt>
                  <c:pt idx="12">
                    <c:v>797.62084957653201</c:v>
                  </c:pt>
                  <c:pt idx="13">
                    <c:v>2080.7010604446946</c:v>
                  </c:pt>
                  <c:pt idx="14">
                    <c:v>1037.662629031028</c:v>
                  </c:pt>
                  <c:pt idx="15">
                    <c:v>569.83863811334754</c:v>
                  </c:pt>
                  <c:pt idx="16">
                    <c:v>979.17543095857422</c:v>
                  </c:pt>
                  <c:pt idx="17">
                    <c:v>1016.8377704806385</c:v>
                  </c:pt>
                  <c:pt idx="18">
                    <c:v>1094.4001818295358</c:v>
                  </c:pt>
                  <c:pt idx="19">
                    <c:v>683.46964045925915</c:v>
                  </c:pt>
                  <c:pt idx="20">
                    <c:v>1177.5742026284172</c:v>
                  </c:pt>
                </c:numCache>
              </c:numRef>
            </c:plus>
            <c:minus>
              <c:numRef>
                <c:f>'YE harvest'!$W$113:$W$133</c:f>
                <c:numCache>
                  <c:formatCode>0</c:formatCode>
                  <c:ptCount val="21"/>
                  <c:pt idx="0">
                    <c:v>155.13746382398148</c:v>
                  </c:pt>
                  <c:pt idx="1">
                    <c:v>551.57371820049775</c:v>
                  </c:pt>
                  <c:pt idx="2">
                    <c:v>357.15229618270632</c:v>
                  </c:pt>
                  <c:pt idx="3">
                    <c:v>1119.8905972302812</c:v>
                  </c:pt>
                  <c:pt idx="4">
                    <c:v>382.00725873553444</c:v>
                  </c:pt>
                  <c:pt idx="5">
                    <c:v>536.52390777440678</c:v>
                  </c:pt>
                  <c:pt idx="6">
                    <c:v>828.04320119399756</c:v>
                  </c:pt>
                  <c:pt idx="7">
                    <c:v>827.10556970337927</c:v>
                  </c:pt>
                  <c:pt idx="8">
                    <c:v>969.72465774591478</c:v>
                  </c:pt>
                  <c:pt idx="9">
                    <c:v>858.66719052708004</c:v>
                  </c:pt>
                  <c:pt idx="10">
                    <c:v>939.64066412777947</c:v>
                  </c:pt>
                  <c:pt idx="11">
                    <c:v>609.04708500818913</c:v>
                  </c:pt>
                  <c:pt idx="12">
                    <c:v>797.62084957653201</c:v>
                  </c:pt>
                  <c:pt idx="13">
                    <c:v>2080.7010604446946</c:v>
                  </c:pt>
                  <c:pt idx="14">
                    <c:v>1037.662629031028</c:v>
                  </c:pt>
                  <c:pt idx="15">
                    <c:v>569.83863811334754</c:v>
                  </c:pt>
                  <c:pt idx="16">
                    <c:v>979.17543095857422</c:v>
                  </c:pt>
                  <c:pt idx="17">
                    <c:v>1016.8377704806385</c:v>
                  </c:pt>
                  <c:pt idx="18">
                    <c:v>1094.4001818295358</c:v>
                  </c:pt>
                  <c:pt idx="19">
                    <c:v>683.46964045925915</c:v>
                  </c:pt>
                  <c:pt idx="20">
                    <c:v>1177.5742026284172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harvest'!$T$113:$T$133</c:f>
              <c:numCache>
                <c:formatCode>_(* #,##0_);_(* \(#,##0\);_(* "-"??_);_(@_)</c:formatCode>
                <c:ptCount val="21"/>
                <c:pt idx="0">
                  <c:v>232.80838337216727</c:v>
                </c:pt>
                <c:pt idx="1">
                  <c:v>987.8102583046433</c:v>
                </c:pt>
                <c:pt idx="2">
                  <c:v>476.60242873758079</c:v>
                </c:pt>
                <c:pt idx="3">
                  <c:v>1993.0833791532314</c:v>
                </c:pt>
                <c:pt idx="4">
                  <c:v>608.5679071029997</c:v>
                </c:pt>
                <c:pt idx="5">
                  <c:v>953.8132295627023</c:v>
                </c:pt>
                <c:pt idx="6">
                  <c:v>1608.8606800914031</c:v>
                </c:pt>
                <c:pt idx="7">
                  <c:v>1451.7150896286626</c:v>
                </c:pt>
                <c:pt idx="8">
                  <c:v>1851.1493236848582</c:v>
                </c:pt>
                <c:pt idx="9">
                  <c:v>1517.9077898283242</c:v>
                </c:pt>
                <c:pt idx="10">
                  <c:v>1618.3702105900181</c:v>
                </c:pt>
                <c:pt idx="11">
                  <c:v>1153.4340015587456</c:v>
                </c:pt>
                <c:pt idx="12">
                  <c:v>1519.1559316658288</c:v>
                </c:pt>
                <c:pt idx="13">
                  <c:v>7093.006809314189</c:v>
                </c:pt>
                <c:pt idx="14">
                  <c:v>3838.7994962189441</c:v>
                </c:pt>
                <c:pt idx="15">
                  <c:v>1776.2948050256036</c:v>
                </c:pt>
                <c:pt idx="16">
                  <c:v>3140.9873365581866</c:v>
                </c:pt>
                <c:pt idx="17">
                  <c:v>3320.9214637593045</c:v>
                </c:pt>
                <c:pt idx="18">
                  <c:v>3529.0449405866093</c:v>
                </c:pt>
                <c:pt idx="19">
                  <c:v>1394.5903715376362</c:v>
                </c:pt>
                <c:pt idx="20">
                  <c:v>3579.9500647929945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F-4EA4-AF81-64D4B15BBCC2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harvest'!$AB$113:$AB$133</c:f>
                <c:numCache>
                  <c:formatCode>0</c:formatCode>
                  <c:ptCount val="21"/>
                  <c:pt idx="0">
                    <c:v>412.16625141909594</c:v>
                  </c:pt>
                  <c:pt idx="1">
                    <c:v>555.30825543215815</c:v>
                  </c:pt>
                  <c:pt idx="2">
                    <c:v>393.09993222311067</c:v>
                  </c:pt>
                  <c:pt idx="3">
                    <c:v>1140.8204228949392</c:v>
                  </c:pt>
                  <c:pt idx="4">
                    <c:v>441.06722665833115</c:v>
                  </c:pt>
                  <c:pt idx="5">
                    <c:v>583.5619954837174</c:v>
                  </c:pt>
                  <c:pt idx="6">
                    <c:v>847.2721773766192</c:v>
                  </c:pt>
                  <c:pt idx="7">
                    <c:v>870.74640314847022</c:v>
                  </c:pt>
                  <c:pt idx="8">
                    <c:v>969.72465774591478</c:v>
                  </c:pt>
                  <c:pt idx="9">
                    <c:v>858.66719052708004</c:v>
                  </c:pt>
                  <c:pt idx="10">
                    <c:v>939.64066412777947</c:v>
                  </c:pt>
                  <c:pt idx="11">
                    <c:v>609.04708500818913</c:v>
                  </c:pt>
                  <c:pt idx="12">
                    <c:v>797.62084957653201</c:v>
                  </c:pt>
                  <c:pt idx="13">
                    <c:v>2080.7010604446946</c:v>
                  </c:pt>
                  <c:pt idx="14">
                    <c:v>1037.662629031028</c:v>
                  </c:pt>
                  <c:pt idx="15">
                    <c:v>569.83863811334754</c:v>
                  </c:pt>
                  <c:pt idx="16">
                    <c:v>979.17543095857422</c:v>
                  </c:pt>
                  <c:pt idx="17">
                    <c:v>1016.8377704806385</c:v>
                  </c:pt>
                  <c:pt idx="18">
                    <c:v>1094.4001818295358</c:v>
                  </c:pt>
                  <c:pt idx="19">
                    <c:v>683.46964045925915</c:v>
                  </c:pt>
                  <c:pt idx="20">
                    <c:v>1177.5742026284172</c:v>
                  </c:pt>
                </c:numCache>
              </c:numRef>
            </c:plus>
            <c:minus>
              <c:numRef>
                <c:f>'YE harvest'!$AB$113:$AB$133</c:f>
                <c:numCache>
                  <c:formatCode>0</c:formatCode>
                  <c:ptCount val="21"/>
                  <c:pt idx="0">
                    <c:v>412.16625141909594</c:v>
                  </c:pt>
                  <c:pt idx="1">
                    <c:v>555.30825543215815</c:v>
                  </c:pt>
                  <c:pt idx="2">
                    <c:v>393.09993222311067</c:v>
                  </c:pt>
                  <c:pt idx="3">
                    <c:v>1140.8204228949392</c:v>
                  </c:pt>
                  <c:pt idx="4">
                    <c:v>441.06722665833115</c:v>
                  </c:pt>
                  <c:pt idx="5">
                    <c:v>583.5619954837174</c:v>
                  </c:pt>
                  <c:pt idx="6">
                    <c:v>847.2721773766192</c:v>
                  </c:pt>
                  <c:pt idx="7">
                    <c:v>870.74640314847022</c:v>
                  </c:pt>
                  <c:pt idx="8">
                    <c:v>969.72465774591478</c:v>
                  </c:pt>
                  <c:pt idx="9">
                    <c:v>858.66719052708004</c:v>
                  </c:pt>
                  <c:pt idx="10">
                    <c:v>939.64066412777947</c:v>
                  </c:pt>
                  <c:pt idx="11">
                    <c:v>609.04708500818913</c:v>
                  </c:pt>
                  <c:pt idx="12">
                    <c:v>797.62084957653201</c:v>
                  </c:pt>
                  <c:pt idx="13">
                    <c:v>2080.7010604446946</c:v>
                  </c:pt>
                  <c:pt idx="14">
                    <c:v>1037.662629031028</c:v>
                  </c:pt>
                  <c:pt idx="15">
                    <c:v>569.83863811334754</c:v>
                  </c:pt>
                  <c:pt idx="16">
                    <c:v>979.17543095857422</c:v>
                  </c:pt>
                  <c:pt idx="17">
                    <c:v>1016.8377704806385</c:v>
                  </c:pt>
                  <c:pt idx="18">
                    <c:v>1094.4001818295358</c:v>
                  </c:pt>
                  <c:pt idx="19">
                    <c:v>683.46964045925915</c:v>
                  </c:pt>
                  <c:pt idx="20">
                    <c:v>1177.5742026284172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harvest'!$Y$113:$Y$133</c:f>
              <c:numCache>
                <c:formatCode>_(* #,##0_);_(* \(#,##0\);_(* "-"??_);_(@_)</c:formatCode>
                <c:ptCount val="21"/>
                <c:pt idx="0">
                  <c:v>1010.8472744741673</c:v>
                </c:pt>
                <c:pt idx="1">
                  <c:v>1972.8827593606434</c:v>
                </c:pt>
                <c:pt idx="2">
                  <c:v>2251.7961901175809</c:v>
                </c:pt>
                <c:pt idx="3">
                  <c:v>3630.8895239532312</c:v>
                </c:pt>
                <c:pt idx="4">
                  <c:v>2277.5040950429998</c:v>
                </c:pt>
                <c:pt idx="5">
                  <c:v>3741.5840380937025</c:v>
                </c:pt>
                <c:pt idx="6">
                  <c:v>4547.3562745164036</c:v>
                </c:pt>
                <c:pt idx="7">
                  <c:v>4442.565926288662</c:v>
                </c:pt>
                <c:pt idx="8">
                  <c:v>4727.1493236848582</c:v>
                </c:pt>
                <c:pt idx="9">
                  <c:v>4495.907789828324</c:v>
                </c:pt>
                <c:pt idx="10">
                  <c:v>4994.3702105900184</c:v>
                </c:pt>
                <c:pt idx="11">
                  <c:v>3701.4340015587459</c:v>
                </c:pt>
                <c:pt idx="12">
                  <c:v>4968.1559316658286</c:v>
                </c:pt>
                <c:pt idx="13">
                  <c:v>10669.006809314189</c:v>
                </c:pt>
                <c:pt idx="14">
                  <c:v>7206.7994962189441</c:v>
                </c:pt>
                <c:pt idx="15">
                  <c:v>5204.2948050256036</c:v>
                </c:pt>
                <c:pt idx="16">
                  <c:v>6051.9873365581861</c:v>
                </c:pt>
                <c:pt idx="17">
                  <c:v>6603.921463759305</c:v>
                </c:pt>
                <c:pt idx="18">
                  <c:v>7593.0449405866093</c:v>
                </c:pt>
                <c:pt idx="19">
                  <c:v>4799.5903715376362</c:v>
                </c:pt>
                <c:pt idx="20">
                  <c:v>7839.9500647929945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9F-4EA4-AF81-64D4B15BB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NORTHEAST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harvest'!$L$135:$L$155</c:f>
                <c:numCache>
                  <c:formatCode>0</c:formatCode>
                  <c:ptCount val="21"/>
                  <c:pt idx="0">
                    <c:v>175.92331334477015</c:v>
                  </c:pt>
                  <c:pt idx="1">
                    <c:v>60.936255307288292</c:v>
                  </c:pt>
                  <c:pt idx="2">
                    <c:v>86.068157213684032</c:v>
                  </c:pt>
                  <c:pt idx="3">
                    <c:v>78.149886750025104</c:v>
                  </c:pt>
                  <c:pt idx="4">
                    <c:v>72.297252059494582</c:v>
                  </c:pt>
                  <c:pt idx="5">
                    <c:v>91.576519275359814</c:v>
                  </c:pt>
                  <c:pt idx="6">
                    <c:v>76.772796234606162</c:v>
                  </c:pt>
                  <c:pt idx="7">
                    <c:v>108.79015071809661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'YE harvest'!$L$135:$L$155</c:f>
                <c:numCache>
                  <c:formatCode>0</c:formatCode>
                  <c:ptCount val="21"/>
                  <c:pt idx="0">
                    <c:v>175.92331334477015</c:v>
                  </c:pt>
                  <c:pt idx="1">
                    <c:v>60.936255307288292</c:v>
                  </c:pt>
                  <c:pt idx="2">
                    <c:v>86.068157213684032</c:v>
                  </c:pt>
                  <c:pt idx="3">
                    <c:v>78.149886750025104</c:v>
                  </c:pt>
                  <c:pt idx="4">
                    <c:v>72.297252059494582</c:v>
                  </c:pt>
                  <c:pt idx="5">
                    <c:v>91.576519275359814</c:v>
                  </c:pt>
                  <c:pt idx="6">
                    <c:v>76.772796234606162</c:v>
                  </c:pt>
                  <c:pt idx="7">
                    <c:v>108.79015071809661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harvest'!$I$135:$I$155</c:f>
              <c:numCache>
                <c:formatCode>_(* #,##0_);_(* \(#,##0\);_(* "-"??_);_(@_)</c:formatCode>
                <c:ptCount val="21"/>
                <c:pt idx="0">
                  <c:v>270.76453808676627</c:v>
                </c:pt>
                <c:pt idx="1">
                  <c:v>93.787325325553084</c:v>
                </c:pt>
                <c:pt idx="2">
                  <c:v>132.46797362366254</c:v>
                </c:pt>
                <c:pt idx="3">
                  <c:v>120.2809200502856</c:v>
                </c:pt>
                <c:pt idx="4">
                  <c:v>111.27309784387654</c:v>
                </c:pt>
                <c:pt idx="5">
                  <c:v>140.94592393557696</c:v>
                </c:pt>
                <c:pt idx="6">
                  <c:v>118.161432472307</c:v>
                </c:pt>
                <c:pt idx="7">
                  <c:v>167.43951866030946</c:v>
                </c:pt>
                <c:pt idx="8">
                  <c:v>96</c:v>
                </c:pt>
                <c:pt idx="9">
                  <c:v>156</c:v>
                </c:pt>
                <c:pt idx="10">
                  <c:v>268</c:v>
                </c:pt>
                <c:pt idx="11">
                  <c:v>190</c:v>
                </c:pt>
                <c:pt idx="12">
                  <c:v>288</c:v>
                </c:pt>
                <c:pt idx="13">
                  <c:v>140</c:v>
                </c:pt>
                <c:pt idx="14">
                  <c:v>205</c:v>
                </c:pt>
                <c:pt idx="15">
                  <c:v>361</c:v>
                </c:pt>
                <c:pt idx="16">
                  <c:v>392</c:v>
                </c:pt>
                <c:pt idx="17">
                  <c:v>394</c:v>
                </c:pt>
                <c:pt idx="18">
                  <c:v>425</c:v>
                </c:pt>
                <c:pt idx="19">
                  <c:v>176</c:v>
                </c:pt>
                <c:pt idx="20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8-454E-905F-1CC0694319CB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harvest'!$W$135:$W$155</c:f>
                <c:numCache>
                  <c:formatCode>0</c:formatCode>
                  <c:ptCount val="21"/>
                  <c:pt idx="0">
                    <c:v>47.367215163424099</c:v>
                  </c:pt>
                  <c:pt idx="1">
                    <c:v>37.88443388865106</c:v>
                  </c:pt>
                  <c:pt idx="2">
                    <c:v>16.554623281700191</c:v>
                  </c:pt>
                  <c:pt idx="3">
                    <c:v>0</c:v>
                  </c:pt>
                  <c:pt idx="4">
                    <c:v>95.553470776512924</c:v>
                  </c:pt>
                  <c:pt idx="5">
                    <c:v>22.388652244246774</c:v>
                  </c:pt>
                  <c:pt idx="6">
                    <c:v>110.94692423910634</c:v>
                  </c:pt>
                  <c:pt idx="7">
                    <c:v>40.710458457542877</c:v>
                  </c:pt>
                  <c:pt idx="8">
                    <c:v>121.95472324640998</c:v>
                  </c:pt>
                  <c:pt idx="9">
                    <c:v>91.219525367625096</c:v>
                  </c:pt>
                  <c:pt idx="10">
                    <c:v>127.39628571970665</c:v>
                  </c:pt>
                  <c:pt idx="11">
                    <c:v>463.744575198912</c:v>
                  </c:pt>
                  <c:pt idx="12">
                    <c:v>341.02486869354442</c:v>
                  </c:pt>
                  <c:pt idx="13">
                    <c:v>299.68574899328769</c:v>
                  </c:pt>
                  <c:pt idx="14">
                    <c:v>92.846383918986049</c:v>
                  </c:pt>
                  <c:pt idx="15">
                    <c:v>288.68085022498178</c:v>
                  </c:pt>
                  <c:pt idx="16">
                    <c:v>318.74388264025566</c:v>
                  </c:pt>
                  <c:pt idx="17">
                    <c:v>250.50745041130224</c:v>
                  </c:pt>
                  <c:pt idx="18">
                    <c:v>232.54216526059849</c:v>
                  </c:pt>
                  <c:pt idx="19">
                    <c:v>63.590165176094104</c:v>
                  </c:pt>
                  <c:pt idx="20">
                    <c:v>164.39187967530845</c:v>
                  </c:pt>
                </c:numCache>
              </c:numRef>
            </c:plus>
            <c:minus>
              <c:numRef>
                <c:f>'YE harvest'!$W$135:$W$155</c:f>
                <c:numCache>
                  <c:formatCode>0</c:formatCode>
                  <c:ptCount val="21"/>
                  <c:pt idx="0">
                    <c:v>47.367215163424099</c:v>
                  </c:pt>
                  <c:pt idx="1">
                    <c:v>37.88443388865106</c:v>
                  </c:pt>
                  <c:pt idx="2">
                    <c:v>16.554623281700191</c:v>
                  </c:pt>
                  <c:pt idx="3">
                    <c:v>0</c:v>
                  </c:pt>
                  <c:pt idx="4">
                    <c:v>95.553470776512924</c:v>
                  </c:pt>
                  <c:pt idx="5">
                    <c:v>22.388652244246774</c:v>
                  </c:pt>
                  <c:pt idx="6">
                    <c:v>110.94692423910634</c:v>
                  </c:pt>
                  <c:pt idx="7">
                    <c:v>40.710458457542877</c:v>
                  </c:pt>
                  <c:pt idx="8">
                    <c:v>121.95472324640998</c:v>
                  </c:pt>
                  <c:pt idx="9">
                    <c:v>91.219525367625096</c:v>
                  </c:pt>
                  <c:pt idx="10">
                    <c:v>127.39628571970665</c:v>
                  </c:pt>
                  <c:pt idx="11">
                    <c:v>463.744575198912</c:v>
                  </c:pt>
                  <c:pt idx="12">
                    <c:v>341.02486869354442</c:v>
                  </c:pt>
                  <c:pt idx="13">
                    <c:v>299.68574899328769</c:v>
                  </c:pt>
                  <c:pt idx="14">
                    <c:v>92.846383918986049</c:v>
                  </c:pt>
                  <c:pt idx="15">
                    <c:v>288.68085022498178</c:v>
                  </c:pt>
                  <c:pt idx="16">
                    <c:v>318.74388264025566</c:v>
                  </c:pt>
                  <c:pt idx="17">
                    <c:v>250.50745041130224</c:v>
                  </c:pt>
                  <c:pt idx="18">
                    <c:v>232.54216526059849</c:v>
                  </c:pt>
                  <c:pt idx="19">
                    <c:v>63.590165176094104</c:v>
                  </c:pt>
                  <c:pt idx="20">
                    <c:v>164.39187967530845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harvest'!$T$135:$T$155</c:f>
              <c:numCache>
                <c:formatCode>_(* #,##0_);_(* \(#,##0\);_(* "-"??_);_(@_)</c:formatCode>
                <c:ptCount val="21"/>
                <c:pt idx="0">
                  <c:v>38.625049873858401</c:v>
                </c:pt>
                <c:pt idx="1">
                  <c:v>39.097178251018931</c:v>
                </c:pt>
                <c:pt idx="2">
                  <c:v>8.4462344145813493</c:v>
                </c:pt>
                <c:pt idx="3">
                  <c:v>0</c:v>
                </c:pt>
                <c:pt idx="4">
                  <c:v>116.7251866834963</c:v>
                </c:pt>
                <c:pt idx="5">
                  <c:v>11.422774832614143</c:v>
                </c:pt>
                <c:pt idx="6">
                  <c:v>108.59335646037117</c:v>
                </c:pt>
                <c:pt idx="7">
                  <c:v>20.770629939920767</c:v>
                </c:pt>
                <c:pt idx="8">
                  <c:v>110.60973084590142</c:v>
                </c:pt>
                <c:pt idx="9">
                  <c:v>46.540620797795484</c:v>
                </c:pt>
                <c:pt idx="10">
                  <c:v>64.99806682351111</c:v>
                </c:pt>
                <c:pt idx="11">
                  <c:v>510.56113848266756</c:v>
                </c:pt>
                <c:pt idx="12">
                  <c:v>192.06666277847208</c:v>
                </c:pt>
                <c:pt idx="13">
                  <c:v>253.54321341162193</c:v>
                </c:pt>
                <c:pt idx="14">
                  <c:v>64.55528331037938</c:v>
                </c:pt>
                <c:pt idx="15">
                  <c:v>317.51521660221346</c:v>
                </c:pt>
                <c:pt idx="16">
                  <c:v>429.4450297784154</c:v>
                </c:pt>
                <c:pt idx="17">
                  <c:v>311.95065724130149</c:v>
                </c:pt>
                <c:pt idx="18">
                  <c:v>221.05259874518748</c:v>
                </c:pt>
                <c:pt idx="19">
                  <c:v>68.332409697262321</c:v>
                </c:pt>
                <c:pt idx="20">
                  <c:v>174.39690436954672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48-454E-905F-1CC0694319CB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harvest'!$AB$135:$AB$155</c:f>
                <c:numCache>
                  <c:formatCode>0</c:formatCode>
                  <c:ptCount val="21"/>
                  <c:pt idx="0">
                    <c:v>182.18854313743302</c:v>
                  </c:pt>
                  <c:pt idx="1">
                    <c:v>71.752752852685688</c:v>
                  </c:pt>
                  <c:pt idx="2">
                    <c:v>87.645782774520541</c:v>
                  </c:pt>
                  <c:pt idx="3">
                    <c:v>78.149886750025104</c:v>
                  </c:pt>
                  <c:pt idx="4">
                    <c:v>119.82219507583729</c:v>
                  </c:pt>
                  <c:pt idx="5">
                    <c:v>94.273594563399143</c:v>
                  </c:pt>
                  <c:pt idx="6">
                    <c:v>134.9195398739499</c:v>
                  </c:pt>
                  <c:pt idx="7">
                    <c:v>116.15781644422169</c:v>
                  </c:pt>
                  <c:pt idx="8">
                    <c:v>121.95472324640998</c:v>
                  </c:pt>
                  <c:pt idx="9">
                    <c:v>91.219525367625096</c:v>
                  </c:pt>
                  <c:pt idx="10">
                    <c:v>127.39628571970665</c:v>
                  </c:pt>
                  <c:pt idx="11">
                    <c:v>463.744575198912</c:v>
                  </c:pt>
                  <c:pt idx="12">
                    <c:v>341.02486869354442</c:v>
                  </c:pt>
                  <c:pt idx="13">
                    <c:v>299.68574899328769</c:v>
                  </c:pt>
                  <c:pt idx="14">
                    <c:v>92.846383918986049</c:v>
                  </c:pt>
                  <c:pt idx="15">
                    <c:v>288.68085022498178</c:v>
                  </c:pt>
                  <c:pt idx="16">
                    <c:v>318.74388264025566</c:v>
                  </c:pt>
                  <c:pt idx="17">
                    <c:v>250.50745041130224</c:v>
                  </c:pt>
                  <c:pt idx="18">
                    <c:v>232.54216526059849</c:v>
                  </c:pt>
                  <c:pt idx="19">
                    <c:v>63.590165176094104</c:v>
                  </c:pt>
                  <c:pt idx="20">
                    <c:v>164.39187967530845</c:v>
                  </c:pt>
                </c:numCache>
              </c:numRef>
            </c:plus>
            <c:minus>
              <c:numRef>
                <c:f>'YE harvest'!$AB$135:$AB$155</c:f>
                <c:numCache>
                  <c:formatCode>0</c:formatCode>
                  <c:ptCount val="21"/>
                  <c:pt idx="0">
                    <c:v>182.18854313743302</c:v>
                  </c:pt>
                  <c:pt idx="1">
                    <c:v>71.752752852685688</c:v>
                  </c:pt>
                  <c:pt idx="2">
                    <c:v>87.645782774520541</c:v>
                  </c:pt>
                  <c:pt idx="3">
                    <c:v>78.149886750025104</c:v>
                  </c:pt>
                  <c:pt idx="4">
                    <c:v>119.82219507583729</c:v>
                  </c:pt>
                  <c:pt idx="5">
                    <c:v>94.273594563399143</c:v>
                  </c:pt>
                  <c:pt idx="6">
                    <c:v>134.9195398739499</c:v>
                  </c:pt>
                  <c:pt idx="7">
                    <c:v>116.15781644422169</c:v>
                  </c:pt>
                  <c:pt idx="8">
                    <c:v>121.95472324640998</c:v>
                  </c:pt>
                  <c:pt idx="9">
                    <c:v>91.219525367625096</c:v>
                  </c:pt>
                  <c:pt idx="10">
                    <c:v>127.39628571970665</c:v>
                  </c:pt>
                  <c:pt idx="11">
                    <c:v>463.744575198912</c:v>
                  </c:pt>
                  <c:pt idx="12">
                    <c:v>341.02486869354442</c:v>
                  </c:pt>
                  <c:pt idx="13">
                    <c:v>299.68574899328769</c:v>
                  </c:pt>
                  <c:pt idx="14">
                    <c:v>92.846383918986049</c:v>
                  </c:pt>
                  <c:pt idx="15">
                    <c:v>288.68085022498178</c:v>
                  </c:pt>
                  <c:pt idx="16">
                    <c:v>318.74388264025566</c:v>
                  </c:pt>
                  <c:pt idx="17">
                    <c:v>250.50745041130224</c:v>
                  </c:pt>
                  <c:pt idx="18">
                    <c:v>232.54216526059849</c:v>
                  </c:pt>
                  <c:pt idx="19">
                    <c:v>63.590165176094104</c:v>
                  </c:pt>
                  <c:pt idx="20">
                    <c:v>164.39187967530845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harvest'!$Y$135:$Y$155</c:f>
              <c:numCache>
                <c:formatCode>_(* #,##0_);_(* \(#,##0\);_(* "-"??_);_(@_)</c:formatCode>
                <c:ptCount val="21"/>
                <c:pt idx="0">
                  <c:v>309.38958796062468</c:v>
                </c:pt>
                <c:pt idx="1">
                  <c:v>132.884503576572</c:v>
                </c:pt>
                <c:pt idx="2">
                  <c:v>140.91420803824388</c:v>
                </c:pt>
                <c:pt idx="3">
                  <c:v>120.2809200502856</c:v>
                </c:pt>
                <c:pt idx="4">
                  <c:v>227.99828452737285</c:v>
                </c:pt>
                <c:pt idx="5">
                  <c:v>152.36869876819111</c:v>
                </c:pt>
                <c:pt idx="6">
                  <c:v>226.75478893267817</c:v>
                </c:pt>
                <c:pt idx="7">
                  <c:v>188.21014860023024</c:v>
                </c:pt>
                <c:pt idx="8">
                  <c:v>206.60973084590142</c:v>
                </c:pt>
                <c:pt idx="9">
                  <c:v>202.5406207977955</c:v>
                </c:pt>
                <c:pt idx="10">
                  <c:v>332.99806682351112</c:v>
                </c:pt>
                <c:pt idx="11">
                  <c:v>700.5611384826675</c:v>
                </c:pt>
                <c:pt idx="12">
                  <c:v>480.06666277847205</c:v>
                </c:pt>
                <c:pt idx="13">
                  <c:v>393.54321341162193</c:v>
                </c:pt>
                <c:pt idx="14">
                  <c:v>269.55528331037937</c:v>
                </c:pt>
                <c:pt idx="15">
                  <c:v>678.51521660221351</c:v>
                </c:pt>
                <c:pt idx="16">
                  <c:v>821.44502977841535</c:v>
                </c:pt>
                <c:pt idx="17">
                  <c:v>705.95065724130154</c:v>
                </c:pt>
                <c:pt idx="18">
                  <c:v>646.05259874518742</c:v>
                </c:pt>
                <c:pt idx="19">
                  <c:v>244.33240969726234</c:v>
                </c:pt>
                <c:pt idx="20">
                  <c:v>383.39690436954675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48-454E-905F-1CC06943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PWSI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harvest'!$L$157:$L$177</c:f>
                <c:numCache>
                  <c:formatCode>0</c:formatCode>
                  <c:ptCount val="21"/>
                  <c:pt idx="0">
                    <c:v>127.718602850968</c:v>
                  </c:pt>
                  <c:pt idx="1">
                    <c:v>106.98884492780731</c:v>
                  </c:pt>
                  <c:pt idx="2">
                    <c:v>156.1967124618871</c:v>
                  </c:pt>
                  <c:pt idx="3">
                    <c:v>192.88841048148899</c:v>
                  </c:pt>
                  <c:pt idx="4">
                    <c:v>173.65033580051829</c:v>
                  </c:pt>
                  <c:pt idx="5">
                    <c:v>168.14374135521493</c:v>
                  </c:pt>
                  <c:pt idx="6">
                    <c:v>152.00427296279921</c:v>
                  </c:pt>
                  <c:pt idx="7">
                    <c:v>186.72212309952354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'YE harvest'!$L$157:$L$177</c:f>
                <c:numCache>
                  <c:formatCode>0</c:formatCode>
                  <c:ptCount val="21"/>
                  <c:pt idx="0">
                    <c:v>127.718602850968</c:v>
                  </c:pt>
                  <c:pt idx="1">
                    <c:v>106.98884492780731</c:v>
                  </c:pt>
                  <c:pt idx="2">
                    <c:v>156.1967124618871</c:v>
                  </c:pt>
                  <c:pt idx="3">
                    <c:v>192.88841048148899</c:v>
                  </c:pt>
                  <c:pt idx="4">
                    <c:v>173.65033580051829</c:v>
                  </c:pt>
                  <c:pt idx="5">
                    <c:v>168.14374135521493</c:v>
                  </c:pt>
                  <c:pt idx="6">
                    <c:v>152.00427296279921</c:v>
                  </c:pt>
                  <c:pt idx="7">
                    <c:v>186.72212309952354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harvest'!$I$157:$I$177</c:f>
              <c:numCache>
                <c:formatCode>_(* #,##0_);_(* \(#,##0\);_(* "-"??_);_(@_)</c:formatCode>
                <c:ptCount val="21"/>
                <c:pt idx="0">
                  <c:v>1409.7534826900001</c:v>
                </c:pt>
                <c:pt idx="1">
                  <c:v>1344.1696287750001</c:v>
                </c:pt>
                <c:pt idx="2">
                  <c:v>1272.9804899200001</c:v>
                </c:pt>
                <c:pt idx="3">
                  <c:v>1467.0700979769999</c:v>
                </c:pt>
                <c:pt idx="4">
                  <c:v>1727.2704254559999</c:v>
                </c:pt>
                <c:pt idx="5">
                  <c:v>2188.0297922310001</c:v>
                </c:pt>
                <c:pt idx="6">
                  <c:v>1966.8529611040001</c:v>
                </c:pt>
                <c:pt idx="7">
                  <c:v>1947.99557772</c:v>
                </c:pt>
                <c:pt idx="8">
                  <c:v>1907</c:v>
                </c:pt>
                <c:pt idx="9">
                  <c:v>1944</c:v>
                </c:pt>
                <c:pt idx="10">
                  <c:v>1495</c:v>
                </c:pt>
                <c:pt idx="11">
                  <c:v>1306</c:v>
                </c:pt>
                <c:pt idx="12">
                  <c:v>1880</c:v>
                </c:pt>
                <c:pt idx="13">
                  <c:v>1443</c:v>
                </c:pt>
                <c:pt idx="14">
                  <c:v>1727</c:v>
                </c:pt>
                <c:pt idx="15">
                  <c:v>1384</c:v>
                </c:pt>
                <c:pt idx="16">
                  <c:v>1470</c:v>
                </c:pt>
                <c:pt idx="17">
                  <c:v>1742</c:v>
                </c:pt>
                <c:pt idx="18">
                  <c:v>2486</c:v>
                </c:pt>
                <c:pt idx="19">
                  <c:v>1833</c:v>
                </c:pt>
                <c:pt idx="20">
                  <c:v>1314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1-4EF2-B5B4-470E7E75D687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harvest'!$W$157:$W$177</c:f>
                <c:numCache>
                  <c:formatCode>0</c:formatCode>
                  <c:ptCount val="21"/>
                  <c:pt idx="0">
                    <c:v>3636.8891786461281</c:v>
                  </c:pt>
                  <c:pt idx="1">
                    <c:v>3001.8640384108753</c:v>
                  </c:pt>
                  <c:pt idx="2">
                    <c:v>1930.6673820625729</c:v>
                  </c:pt>
                  <c:pt idx="3">
                    <c:v>8673.9922112716267</c:v>
                  </c:pt>
                  <c:pt idx="4">
                    <c:v>6672.5749049288297</c:v>
                  </c:pt>
                  <c:pt idx="5">
                    <c:v>3374.7917732810697</c:v>
                  </c:pt>
                  <c:pt idx="6">
                    <c:v>5426.396951116235</c:v>
                  </c:pt>
                  <c:pt idx="7">
                    <c:v>8146.5672379426742</c:v>
                  </c:pt>
                  <c:pt idx="8">
                    <c:v>3181.0583425604664</c:v>
                  </c:pt>
                  <c:pt idx="9">
                    <c:v>3129.4787033299781</c:v>
                  </c:pt>
                  <c:pt idx="10">
                    <c:v>2794.1178707856311</c:v>
                  </c:pt>
                  <c:pt idx="11">
                    <c:v>3271.1744116933164</c:v>
                  </c:pt>
                  <c:pt idx="12">
                    <c:v>2542.6931552804613</c:v>
                  </c:pt>
                  <c:pt idx="13">
                    <c:v>3381.2979708572598</c:v>
                  </c:pt>
                  <c:pt idx="14">
                    <c:v>3517.9610259027427</c:v>
                  </c:pt>
                  <c:pt idx="15">
                    <c:v>2487.6204161484279</c:v>
                  </c:pt>
                  <c:pt idx="16">
                    <c:v>5006.9522675938861</c:v>
                  </c:pt>
                  <c:pt idx="17">
                    <c:v>6821.6859085730439</c:v>
                  </c:pt>
                  <c:pt idx="18">
                    <c:v>5025.8847472271391</c:v>
                  </c:pt>
                  <c:pt idx="19">
                    <c:v>3921.4587552992007</c:v>
                  </c:pt>
                  <c:pt idx="20">
                    <c:v>1809.3659185089834</c:v>
                  </c:pt>
                </c:numCache>
              </c:numRef>
            </c:plus>
            <c:minus>
              <c:numRef>
                <c:f>'YE harvest'!$W$157:$W$177</c:f>
                <c:numCache>
                  <c:formatCode>0</c:formatCode>
                  <c:ptCount val="21"/>
                  <c:pt idx="0">
                    <c:v>3636.8891786461281</c:v>
                  </c:pt>
                  <c:pt idx="1">
                    <c:v>3001.8640384108753</c:v>
                  </c:pt>
                  <c:pt idx="2">
                    <c:v>1930.6673820625729</c:v>
                  </c:pt>
                  <c:pt idx="3">
                    <c:v>8673.9922112716267</c:v>
                  </c:pt>
                  <c:pt idx="4">
                    <c:v>6672.5749049288297</c:v>
                  </c:pt>
                  <c:pt idx="5">
                    <c:v>3374.7917732810697</c:v>
                  </c:pt>
                  <c:pt idx="6">
                    <c:v>5426.396951116235</c:v>
                  </c:pt>
                  <c:pt idx="7">
                    <c:v>8146.5672379426742</c:v>
                  </c:pt>
                  <c:pt idx="8">
                    <c:v>3181.0583425604664</c:v>
                  </c:pt>
                  <c:pt idx="9">
                    <c:v>3129.4787033299781</c:v>
                  </c:pt>
                  <c:pt idx="10">
                    <c:v>2794.1178707856311</c:v>
                  </c:pt>
                  <c:pt idx="11">
                    <c:v>3271.1744116933164</c:v>
                  </c:pt>
                  <c:pt idx="12">
                    <c:v>2542.6931552804613</c:v>
                  </c:pt>
                  <c:pt idx="13">
                    <c:v>3381.2979708572598</c:v>
                  </c:pt>
                  <c:pt idx="14">
                    <c:v>3517.9610259027427</c:v>
                  </c:pt>
                  <c:pt idx="15">
                    <c:v>2487.6204161484279</c:v>
                  </c:pt>
                  <c:pt idx="16">
                    <c:v>5006.9522675938861</c:v>
                  </c:pt>
                  <c:pt idx="17">
                    <c:v>6821.6859085730439</c:v>
                  </c:pt>
                  <c:pt idx="18">
                    <c:v>5025.8847472271391</c:v>
                  </c:pt>
                  <c:pt idx="19">
                    <c:v>3921.4587552992007</c:v>
                  </c:pt>
                  <c:pt idx="20">
                    <c:v>1809.3659185089834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harvest'!$T$157:$T$177</c:f>
              <c:numCache>
                <c:formatCode>_(* #,##0_);_(* \(#,##0\);_(* "-"??_);_(@_)</c:formatCode>
                <c:ptCount val="21"/>
                <c:pt idx="0">
                  <c:v>2913.5557125168589</c:v>
                </c:pt>
                <c:pt idx="1">
                  <c:v>4888.3243301137445</c:v>
                </c:pt>
                <c:pt idx="2">
                  <c:v>2920.6002851339726</c:v>
                </c:pt>
                <c:pt idx="3">
                  <c:v>14539.181256042302</c:v>
                </c:pt>
                <c:pt idx="4">
                  <c:v>11037.393504111156</c:v>
                </c:pt>
                <c:pt idx="5">
                  <c:v>5365.3409433173529</c:v>
                </c:pt>
                <c:pt idx="6">
                  <c:v>8787.3789914991394</c:v>
                </c:pt>
                <c:pt idx="7">
                  <c:v>13464.969764932121</c:v>
                </c:pt>
                <c:pt idx="8">
                  <c:v>5150.6247000212579</c:v>
                </c:pt>
                <c:pt idx="9">
                  <c:v>4868.5266224150455</c:v>
                </c:pt>
                <c:pt idx="10">
                  <c:v>4525.3625949699981</c:v>
                </c:pt>
                <c:pt idx="11">
                  <c:v>5350.4104345946271</c:v>
                </c:pt>
                <c:pt idx="12">
                  <c:v>4010.5222992868262</c:v>
                </c:pt>
                <c:pt idx="13">
                  <c:v>8570.1492817260678</c:v>
                </c:pt>
                <c:pt idx="14">
                  <c:v>9566.9703631396951</c:v>
                </c:pt>
                <c:pt idx="15">
                  <c:v>7163.6810594375947</c:v>
                </c:pt>
                <c:pt idx="16">
                  <c:v>13411.883454497516</c:v>
                </c:pt>
                <c:pt idx="17">
                  <c:v>22143.877389538386</c:v>
                </c:pt>
                <c:pt idx="18">
                  <c:v>9573.1258592419326</c:v>
                </c:pt>
                <c:pt idx="19">
                  <c:v>8920.7207659911419</c:v>
                </c:pt>
                <c:pt idx="20">
                  <c:v>3906.3968911926117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A1-4EF2-B5B4-470E7E75D687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harvest'!$AB$157:$AB$177</c:f>
                <c:numCache>
                  <c:formatCode>0</c:formatCode>
                  <c:ptCount val="21"/>
                  <c:pt idx="0">
                    <c:v>3639.131069261935</c:v>
                  </c:pt>
                  <c:pt idx="1">
                    <c:v>3003.7700175019118</c:v>
                  </c:pt>
                  <c:pt idx="2">
                    <c:v>1936.9754652922813</c:v>
                  </c:pt>
                  <c:pt idx="3">
                    <c:v>8676.1366298657922</c:v>
                  </c:pt>
                  <c:pt idx="4">
                    <c:v>6674.8341028829791</c:v>
                  </c:pt>
                  <c:pt idx="5">
                    <c:v>3378.9779269421865</c:v>
                  </c:pt>
                  <c:pt idx="6">
                    <c:v>5428.5255060727604</c:v>
                  </c:pt>
                  <c:pt idx="7">
                    <c:v>8148.7068246179851</c:v>
                  </c:pt>
                  <c:pt idx="8">
                    <c:v>3181.0583425604664</c:v>
                  </c:pt>
                  <c:pt idx="9">
                    <c:v>3129.4787033299781</c:v>
                  </c:pt>
                  <c:pt idx="10">
                    <c:v>2794.1178707856311</c:v>
                  </c:pt>
                  <c:pt idx="11">
                    <c:v>3271.1744116933164</c:v>
                  </c:pt>
                  <c:pt idx="12">
                    <c:v>2542.6931552804613</c:v>
                  </c:pt>
                  <c:pt idx="13">
                    <c:v>3381.2979708572598</c:v>
                  </c:pt>
                  <c:pt idx="14">
                    <c:v>3517.9610259027427</c:v>
                  </c:pt>
                  <c:pt idx="15">
                    <c:v>2487.6204161484279</c:v>
                  </c:pt>
                  <c:pt idx="16">
                    <c:v>5006.9522675938861</c:v>
                  </c:pt>
                  <c:pt idx="17">
                    <c:v>6821.6859085730439</c:v>
                  </c:pt>
                  <c:pt idx="18">
                    <c:v>5025.8847472271391</c:v>
                  </c:pt>
                  <c:pt idx="19">
                    <c:v>3921.4587552992007</c:v>
                  </c:pt>
                  <c:pt idx="20">
                    <c:v>1809.3659185089834</c:v>
                  </c:pt>
                </c:numCache>
              </c:numRef>
            </c:plus>
            <c:minus>
              <c:numRef>
                <c:f>'YE harvest'!$AB$157:$AB$177</c:f>
                <c:numCache>
                  <c:formatCode>0</c:formatCode>
                  <c:ptCount val="21"/>
                  <c:pt idx="0">
                    <c:v>3639.131069261935</c:v>
                  </c:pt>
                  <c:pt idx="1">
                    <c:v>3003.7700175019118</c:v>
                  </c:pt>
                  <c:pt idx="2">
                    <c:v>1936.9754652922813</c:v>
                  </c:pt>
                  <c:pt idx="3">
                    <c:v>8676.1366298657922</c:v>
                  </c:pt>
                  <c:pt idx="4">
                    <c:v>6674.8341028829791</c:v>
                  </c:pt>
                  <c:pt idx="5">
                    <c:v>3378.9779269421865</c:v>
                  </c:pt>
                  <c:pt idx="6">
                    <c:v>5428.5255060727604</c:v>
                  </c:pt>
                  <c:pt idx="7">
                    <c:v>8148.7068246179851</c:v>
                  </c:pt>
                  <c:pt idx="8">
                    <c:v>3181.0583425604664</c:v>
                  </c:pt>
                  <c:pt idx="9">
                    <c:v>3129.4787033299781</c:v>
                  </c:pt>
                  <c:pt idx="10">
                    <c:v>2794.1178707856311</c:v>
                  </c:pt>
                  <c:pt idx="11">
                    <c:v>3271.1744116933164</c:v>
                  </c:pt>
                  <c:pt idx="12">
                    <c:v>2542.6931552804613</c:v>
                  </c:pt>
                  <c:pt idx="13">
                    <c:v>3381.2979708572598</c:v>
                  </c:pt>
                  <c:pt idx="14">
                    <c:v>3517.9610259027427</c:v>
                  </c:pt>
                  <c:pt idx="15">
                    <c:v>2487.6204161484279</c:v>
                  </c:pt>
                  <c:pt idx="16">
                    <c:v>5006.9522675938861</c:v>
                  </c:pt>
                  <c:pt idx="17">
                    <c:v>6821.6859085730439</c:v>
                  </c:pt>
                  <c:pt idx="18">
                    <c:v>5025.8847472271391</c:v>
                  </c:pt>
                  <c:pt idx="19">
                    <c:v>3921.4587552992007</c:v>
                  </c:pt>
                  <c:pt idx="20">
                    <c:v>1809.3659185089834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harvest'!$Y$157:$Y$177</c:f>
              <c:numCache>
                <c:formatCode>_(* #,##0_);_(* \(#,##0\);_(* "-"??_);_(@_)</c:formatCode>
                <c:ptCount val="21"/>
                <c:pt idx="0">
                  <c:v>4323.3091952068589</c:v>
                </c:pt>
                <c:pt idx="1">
                  <c:v>6232.4939588887446</c:v>
                </c:pt>
                <c:pt idx="2">
                  <c:v>4193.5807750539725</c:v>
                </c:pt>
                <c:pt idx="3">
                  <c:v>16006.251354019303</c:v>
                </c:pt>
                <c:pt idx="4">
                  <c:v>12764.663929567156</c:v>
                </c:pt>
                <c:pt idx="5">
                  <c:v>7553.370735548353</c:v>
                </c:pt>
                <c:pt idx="6">
                  <c:v>10754.231952603139</c:v>
                </c:pt>
                <c:pt idx="7">
                  <c:v>15412.96534265212</c:v>
                </c:pt>
                <c:pt idx="8">
                  <c:v>7057.6247000212579</c:v>
                </c:pt>
                <c:pt idx="9">
                  <c:v>6812.5266224150455</c:v>
                </c:pt>
                <c:pt idx="10">
                  <c:v>6020.3625949699981</c:v>
                </c:pt>
                <c:pt idx="11">
                  <c:v>6656.4104345946271</c:v>
                </c:pt>
                <c:pt idx="12">
                  <c:v>5890.5222992868257</c:v>
                </c:pt>
                <c:pt idx="13">
                  <c:v>10013.149281726068</c:v>
                </c:pt>
                <c:pt idx="14">
                  <c:v>11293.970363139695</c:v>
                </c:pt>
                <c:pt idx="15">
                  <c:v>8547.6810594375947</c:v>
                </c:pt>
                <c:pt idx="16">
                  <c:v>14881.883454497516</c:v>
                </c:pt>
                <c:pt idx="17">
                  <c:v>23885.877389538386</c:v>
                </c:pt>
                <c:pt idx="18">
                  <c:v>12059.125859241933</c:v>
                </c:pt>
                <c:pt idx="19">
                  <c:v>10753.720765991142</c:v>
                </c:pt>
                <c:pt idx="20">
                  <c:v>5220.3968911926113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A1-4EF2-B5B4-470E7E75D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PWSO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harvest'!$L$179:$L$199</c:f>
                <c:numCache>
                  <c:formatCode>0</c:formatCode>
                  <c:ptCount val="21"/>
                  <c:pt idx="0">
                    <c:v>127.37583851006069</c:v>
                  </c:pt>
                  <c:pt idx="1">
                    <c:v>56.491705350096915</c:v>
                  </c:pt>
                  <c:pt idx="2">
                    <c:v>83.937534963830316</c:v>
                  </c:pt>
                  <c:pt idx="3">
                    <c:v>139.18678920760127</c:v>
                  </c:pt>
                  <c:pt idx="4">
                    <c:v>88.928818659813871</c:v>
                  </c:pt>
                  <c:pt idx="5">
                    <c:v>101.80661978514715</c:v>
                  </c:pt>
                  <c:pt idx="6">
                    <c:v>111.61746564231852</c:v>
                  </c:pt>
                  <c:pt idx="7">
                    <c:v>189.14477171440473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'YE harvest'!$L$179:$L$199</c:f>
                <c:numCache>
                  <c:formatCode>0</c:formatCode>
                  <c:ptCount val="21"/>
                  <c:pt idx="0">
                    <c:v>127.37583851006069</c:v>
                  </c:pt>
                  <c:pt idx="1">
                    <c:v>56.491705350096915</c:v>
                  </c:pt>
                  <c:pt idx="2">
                    <c:v>83.937534963830316</c:v>
                  </c:pt>
                  <c:pt idx="3">
                    <c:v>139.18678920760127</c:v>
                  </c:pt>
                  <c:pt idx="4">
                    <c:v>88.928818659813871</c:v>
                  </c:pt>
                  <c:pt idx="5">
                    <c:v>101.80661978514715</c:v>
                  </c:pt>
                  <c:pt idx="6">
                    <c:v>111.61746564231852</c:v>
                  </c:pt>
                  <c:pt idx="7">
                    <c:v>189.14477171440473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harvest'!$I$179:$I$199</c:f>
              <c:numCache>
                <c:formatCode>_(* #,##0_);_(* \(#,##0\);_(* "-"??_);_(@_)</c:formatCode>
                <c:ptCount val="21"/>
                <c:pt idx="0">
                  <c:v>1292.5859008719999</c:v>
                </c:pt>
                <c:pt idx="1">
                  <c:v>1222.0372710270001</c:v>
                </c:pt>
                <c:pt idx="2">
                  <c:v>1930.4948329099998</c:v>
                </c:pt>
                <c:pt idx="3">
                  <c:v>2460.3332614559999</c:v>
                </c:pt>
                <c:pt idx="4">
                  <c:v>2109.877639928</c:v>
                </c:pt>
                <c:pt idx="5">
                  <c:v>2074.7963656800002</c:v>
                </c:pt>
                <c:pt idx="6">
                  <c:v>2591.8712881920001</c:v>
                </c:pt>
                <c:pt idx="7">
                  <c:v>1563.4971133880001</c:v>
                </c:pt>
                <c:pt idx="8">
                  <c:v>2437</c:v>
                </c:pt>
                <c:pt idx="9">
                  <c:v>3287</c:v>
                </c:pt>
                <c:pt idx="10">
                  <c:v>2906</c:v>
                </c:pt>
                <c:pt idx="11">
                  <c:v>2889</c:v>
                </c:pt>
                <c:pt idx="12">
                  <c:v>3537</c:v>
                </c:pt>
                <c:pt idx="13">
                  <c:v>3189</c:v>
                </c:pt>
                <c:pt idx="14">
                  <c:v>3484</c:v>
                </c:pt>
                <c:pt idx="15">
                  <c:v>3409</c:v>
                </c:pt>
                <c:pt idx="16">
                  <c:v>3473</c:v>
                </c:pt>
                <c:pt idx="17">
                  <c:v>4084</c:v>
                </c:pt>
                <c:pt idx="18">
                  <c:v>5233</c:v>
                </c:pt>
                <c:pt idx="19">
                  <c:v>5242</c:v>
                </c:pt>
                <c:pt idx="20">
                  <c:v>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1-46E8-9162-C55784E17C65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harvest'!$W$179:$W$199</c:f>
                <c:numCache>
                  <c:formatCode>0</c:formatCode>
                  <c:ptCount val="21"/>
                  <c:pt idx="0">
                    <c:v>292.96594619650347</c:v>
                  </c:pt>
                  <c:pt idx="1">
                    <c:v>189.80194004043679</c:v>
                  </c:pt>
                  <c:pt idx="2">
                    <c:v>381.91753019891115</c:v>
                  </c:pt>
                  <c:pt idx="3">
                    <c:v>807.35639897175759</c:v>
                  </c:pt>
                  <c:pt idx="4">
                    <c:v>372.58029936540248</c:v>
                  </c:pt>
                  <c:pt idx="5">
                    <c:v>175.83872424702258</c:v>
                  </c:pt>
                  <c:pt idx="6">
                    <c:v>240.12008450886913</c:v>
                  </c:pt>
                  <c:pt idx="7">
                    <c:v>189.54575266393914</c:v>
                  </c:pt>
                  <c:pt idx="8">
                    <c:v>377.16628442079838</c:v>
                  </c:pt>
                  <c:pt idx="9">
                    <c:v>503.9625739253915</c:v>
                  </c:pt>
                  <c:pt idx="10">
                    <c:v>553.08632375300988</c:v>
                  </c:pt>
                  <c:pt idx="11">
                    <c:v>551.84216255183765</c:v>
                  </c:pt>
                  <c:pt idx="12">
                    <c:v>336.83417283669803</c:v>
                  </c:pt>
                  <c:pt idx="13">
                    <c:v>331.80222021409497</c:v>
                  </c:pt>
                  <c:pt idx="14">
                    <c:v>264.61527247769629</c:v>
                  </c:pt>
                  <c:pt idx="15">
                    <c:v>393.78170876580538</c:v>
                  </c:pt>
                  <c:pt idx="16">
                    <c:v>742.23919806027357</c:v>
                  </c:pt>
                  <c:pt idx="17">
                    <c:v>239.42496312314083</c:v>
                  </c:pt>
                  <c:pt idx="18">
                    <c:v>413.75233724279485</c:v>
                  </c:pt>
                  <c:pt idx="19">
                    <c:v>872.61868704358119</c:v>
                  </c:pt>
                  <c:pt idx="20">
                    <c:v>697.16836694247411</c:v>
                  </c:pt>
                </c:numCache>
              </c:numRef>
            </c:plus>
            <c:minus>
              <c:numRef>
                <c:f>'YE harvest'!$W$179:$W$199</c:f>
                <c:numCache>
                  <c:formatCode>0</c:formatCode>
                  <c:ptCount val="21"/>
                  <c:pt idx="0">
                    <c:v>292.96594619650347</c:v>
                  </c:pt>
                  <c:pt idx="1">
                    <c:v>189.80194004043679</c:v>
                  </c:pt>
                  <c:pt idx="2">
                    <c:v>381.91753019891115</c:v>
                  </c:pt>
                  <c:pt idx="3">
                    <c:v>807.35639897175759</c:v>
                  </c:pt>
                  <c:pt idx="4">
                    <c:v>372.58029936540248</c:v>
                  </c:pt>
                  <c:pt idx="5">
                    <c:v>175.83872424702258</c:v>
                  </c:pt>
                  <c:pt idx="6">
                    <c:v>240.12008450886913</c:v>
                  </c:pt>
                  <c:pt idx="7">
                    <c:v>189.54575266393914</c:v>
                  </c:pt>
                  <c:pt idx="8">
                    <c:v>377.16628442079838</c:v>
                  </c:pt>
                  <c:pt idx="9">
                    <c:v>503.9625739253915</c:v>
                  </c:pt>
                  <c:pt idx="10">
                    <c:v>553.08632375300988</c:v>
                  </c:pt>
                  <c:pt idx="11">
                    <c:v>551.84216255183765</c:v>
                  </c:pt>
                  <c:pt idx="12">
                    <c:v>336.83417283669803</c:v>
                  </c:pt>
                  <c:pt idx="13">
                    <c:v>331.80222021409497</c:v>
                  </c:pt>
                  <c:pt idx="14">
                    <c:v>264.61527247769629</c:v>
                  </c:pt>
                  <c:pt idx="15">
                    <c:v>393.78170876580538</c:v>
                  </c:pt>
                  <c:pt idx="16">
                    <c:v>742.23919806027357</c:v>
                  </c:pt>
                  <c:pt idx="17">
                    <c:v>239.42496312314083</c:v>
                  </c:pt>
                  <c:pt idx="18">
                    <c:v>413.75233724279485</c:v>
                  </c:pt>
                  <c:pt idx="19">
                    <c:v>872.61868704358119</c:v>
                  </c:pt>
                  <c:pt idx="20">
                    <c:v>697.16836694247411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harvest'!$T$179:$T$199</c:f>
              <c:numCache>
                <c:formatCode>_(* #,##0_);_(* \(#,##0\);_(* "-"??_);_(@_)</c:formatCode>
                <c:ptCount val="21"/>
                <c:pt idx="0">
                  <c:v>232.12721421788498</c:v>
                </c:pt>
                <c:pt idx="1">
                  <c:v>150.38674687871443</c:v>
                </c:pt>
                <c:pt idx="2">
                  <c:v>302.60668004937673</c:v>
                </c:pt>
                <c:pt idx="3">
                  <c:v>813.25735663541172</c:v>
                </c:pt>
                <c:pt idx="4">
                  <c:v>295.20846394258746</c:v>
                </c:pt>
                <c:pt idx="5">
                  <c:v>142.34781173153203</c:v>
                </c:pt>
                <c:pt idx="6">
                  <c:v>193.39091390695697</c:v>
                </c:pt>
                <c:pt idx="7">
                  <c:v>155.55531687074389</c:v>
                </c:pt>
                <c:pt idx="8">
                  <c:v>298.84210105698401</c:v>
                </c:pt>
                <c:pt idx="9">
                  <c:v>399.30725694962115</c:v>
                </c:pt>
                <c:pt idx="10">
                  <c:v>438.22973018401194</c:v>
                </c:pt>
                <c:pt idx="11">
                  <c:v>551.35711539355316</c:v>
                </c:pt>
                <c:pt idx="12">
                  <c:v>322.34873136108013</c:v>
                </c:pt>
                <c:pt idx="13">
                  <c:v>442.43468675706418</c:v>
                </c:pt>
                <c:pt idx="14">
                  <c:v>414.82816060478376</c:v>
                </c:pt>
                <c:pt idx="15">
                  <c:v>574.71989366113291</c:v>
                </c:pt>
                <c:pt idx="16">
                  <c:v>1277.0547256455109</c:v>
                </c:pt>
                <c:pt idx="17">
                  <c:v>385.95773837717155</c:v>
                </c:pt>
                <c:pt idx="18">
                  <c:v>830.53221091107446</c:v>
                </c:pt>
                <c:pt idx="19">
                  <c:v>1170.5704511017502</c:v>
                </c:pt>
                <c:pt idx="20">
                  <c:v>984.021274198269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1-46E8-9162-C55784E17C65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harvest'!$AB$179:$AB$199</c:f>
                <c:numCache>
                  <c:formatCode>0</c:formatCode>
                  <c:ptCount val="21"/>
                  <c:pt idx="0">
                    <c:v>319.45836953655419</c:v>
                  </c:pt>
                  <c:pt idx="1">
                    <c:v>198.03052597131517</c:v>
                  </c:pt>
                  <c:pt idx="2">
                    <c:v>391.03261967390961</c:v>
                  </c:pt>
                  <c:pt idx="3">
                    <c:v>819.2663286444556</c:v>
                  </c:pt>
                  <c:pt idx="4">
                    <c:v>383.04622992981274</c:v>
                  </c:pt>
                  <c:pt idx="5">
                    <c:v>203.18426311330799</c:v>
                  </c:pt>
                  <c:pt idx="6">
                    <c:v>264.79447430216635</c:v>
                  </c:pt>
                  <c:pt idx="7">
                    <c:v>267.77478787188591</c:v>
                  </c:pt>
                  <c:pt idx="8">
                    <c:v>377.16628442079838</c:v>
                  </c:pt>
                  <c:pt idx="9">
                    <c:v>503.9625739253915</c:v>
                  </c:pt>
                  <c:pt idx="10">
                    <c:v>553.08632375300988</c:v>
                  </c:pt>
                  <c:pt idx="11">
                    <c:v>551.84216255183765</c:v>
                  </c:pt>
                  <c:pt idx="12">
                    <c:v>336.83417283669803</c:v>
                  </c:pt>
                  <c:pt idx="13">
                    <c:v>331.80222021409497</c:v>
                  </c:pt>
                  <c:pt idx="14">
                    <c:v>264.61527247769629</c:v>
                  </c:pt>
                  <c:pt idx="15">
                    <c:v>393.78170876580538</c:v>
                  </c:pt>
                  <c:pt idx="16">
                    <c:v>742.23919806027357</c:v>
                  </c:pt>
                  <c:pt idx="17">
                    <c:v>239.42496312314083</c:v>
                  </c:pt>
                  <c:pt idx="18">
                    <c:v>413.75233724279485</c:v>
                  </c:pt>
                  <c:pt idx="19">
                    <c:v>872.61868704358119</c:v>
                  </c:pt>
                  <c:pt idx="20">
                    <c:v>697.16836694247411</c:v>
                  </c:pt>
                </c:numCache>
              </c:numRef>
            </c:plus>
            <c:minus>
              <c:numRef>
                <c:f>'YE harvest'!$AB$179:$AB$199</c:f>
                <c:numCache>
                  <c:formatCode>0</c:formatCode>
                  <c:ptCount val="21"/>
                  <c:pt idx="0">
                    <c:v>319.45836953655419</c:v>
                  </c:pt>
                  <c:pt idx="1">
                    <c:v>198.03052597131517</c:v>
                  </c:pt>
                  <c:pt idx="2">
                    <c:v>391.03261967390961</c:v>
                  </c:pt>
                  <c:pt idx="3">
                    <c:v>819.2663286444556</c:v>
                  </c:pt>
                  <c:pt idx="4">
                    <c:v>383.04622992981274</c:v>
                  </c:pt>
                  <c:pt idx="5">
                    <c:v>203.18426311330799</c:v>
                  </c:pt>
                  <c:pt idx="6">
                    <c:v>264.79447430216635</c:v>
                  </c:pt>
                  <c:pt idx="7">
                    <c:v>267.77478787188591</c:v>
                  </c:pt>
                  <c:pt idx="8">
                    <c:v>377.16628442079838</c:v>
                  </c:pt>
                  <c:pt idx="9">
                    <c:v>503.9625739253915</c:v>
                  </c:pt>
                  <c:pt idx="10">
                    <c:v>553.08632375300988</c:v>
                  </c:pt>
                  <c:pt idx="11">
                    <c:v>551.84216255183765</c:v>
                  </c:pt>
                  <c:pt idx="12">
                    <c:v>336.83417283669803</c:v>
                  </c:pt>
                  <c:pt idx="13">
                    <c:v>331.80222021409497</c:v>
                  </c:pt>
                  <c:pt idx="14">
                    <c:v>264.61527247769629</c:v>
                  </c:pt>
                  <c:pt idx="15">
                    <c:v>393.78170876580538</c:v>
                  </c:pt>
                  <c:pt idx="16">
                    <c:v>742.23919806027357</c:v>
                  </c:pt>
                  <c:pt idx="17">
                    <c:v>239.42496312314083</c:v>
                  </c:pt>
                  <c:pt idx="18">
                    <c:v>413.75233724279485</c:v>
                  </c:pt>
                  <c:pt idx="19">
                    <c:v>872.61868704358119</c:v>
                  </c:pt>
                  <c:pt idx="20">
                    <c:v>697.16836694247411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harvest'!$Y$179:$Y$199</c:f>
              <c:numCache>
                <c:formatCode>_(* #,##0_);_(* \(#,##0\);_(* "-"??_);_(@_)</c:formatCode>
                <c:ptCount val="21"/>
                <c:pt idx="0">
                  <c:v>1524.7131150898849</c:v>
                </c:pt>
                <c:pt idx="1">
                  <c:v>1372.4240179057144</c:v>
                </c:pt>
                <c:pt idx="2">
                  <c:v>2233.1015129593766</c:v>
                </c:pt>
                <c:pt idx="3">
                  <c:v>3273.5906180914117</c:v>
                </c:pt>
                <c:pt idx="4">
                  <c:v>2405.0861038705875</c:v>
                </c:pt>
                <c:pt idx="5">
                  <c:v>2217.1441774115324</c:v>
                </c:pt>
                <c:pt idx="6">
                  <c:v>2785.262202098957</c:v>
                </c:pt>
                <c:pt idx="7">
                  <c:v>1719.0524302587439</c:v>
                </c:pt>
                <c:pt idx="8">
                  <c:v>2735.8421010569841</c:v>
                </c:pt>
                <c:pt idx="9">
                  <c:v>3686.3072569496212</c:v>
                </c:pt>
                <c:pt idx="10">
                  <c:v>3344.2297301840117</c:v>
                </c:pt>
                <c:pt idx="11">
                  <c:v>3440.3571153935532</c:v>
                </c:pt>
                <c:pt idx="12">
                  <c:v>3859.3487313610804</c:v>
                </c:pt>
                <c:pt idx="13">
                  <c:v>3631.4346867570644</c:v>
                </c:pt>
                <c:pt idx="14">
                  <c:v>3898.828160604784</c:v>
                </c:pt>
                <c:pt idx="15">
                  <c:v>3983.719893661133</c:v>
                </c:pt>
                <c:pt idx="16">
                  <c:v>4750.0547256455111</c:v>
                </c:pt>
                <c:pt idx="17">
                  <c:v>4469.9577383771712</c:v>
                </c:pt>
                <c:pt idx="18">
                  <c:v>6063.5322109110748</c:v>
                </c:pt>
                <c:pt idx="19">
                  <c:v>6412.5704511017502</c:v>
                </c:pt>
                <c:pt idx="20">
                  <c:v>4288.0212741982687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C1-46E8-9162-C55784E17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CSEO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harvest'!$L$201:$L$221</c:f>
                <c:numCache>
                  <c:formatCode>0</c:formatCode>
                  <c:ptCount val="21"/>
                  <c:pt idx="0">
                    <c:v>1499.1546106332517</c:v>
                  </c:pt>
                  <c:pt idx="1">
                    <c:v>1773.7855450169031</c:v>
                  </c:pt>
                  <c:pt idx="2">
                    <c:v>3387.9303909822847</c:v>
                  </c:pt>
                  <c:pt idx="3">
                    <c:v>3378.1439879752952</c:v>
                  </c:pt>
                  <c:pt idx="4">
                    <c:v>2690.6491767342609</c:v>
                  </c:pt>
                  <c:pt idx="5">
                    <c:v>2618.1686294637425</c:v>
                  </c:pt>
                  <c:pt idx="6">
                    <c:v>3672.0419032789578</c:v>
                  </c:pt>
                  <c:pt idx="7">
                    <c:v>4409.3862048368464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'YE harvest'!$L$201:$L$221</c:f>
                <c:numCache>
                  <c:formatCode>0</c:formatCode>
                  <c:ptCount val="21"/>
                  <c:pt idx="0">
                    <c:v>1499.1546106332517</c:v>
                  </c:pt>
                  <c:pt idx="1">
                    <c:v>1773.7855450169031</c:v>
                  </c:pt>
                  <c:pt idx="2">
                    <c:v>3387.9303909822847</c:v>
                  </c:pt>
                  <c:pt idx="3">
                    <c:v>3378.1439879752952</c:v>
                  </c:pt>
                  <c:pt idx="4">
                    <c:v>2690.6491767342609</c:v>
                  </c:pt>
                  <c:pt idx="5">
                    <c:v>2618.1686294637425</c:v>
                  </c:pt>
                  <c:pt idx="6">
                    <c:v>3672.0419032789578</c:v>
                  </c:pt>
                  <c:pt idx="7">
                    <c:v>4409.3862048368464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harvest'!$I$201:$I$221</c:f>
              <c:numCache>
                <c:formatCode>_(* #,##0_);_(* \(#,##0\);_(* "-"??_);_(@_)</c:formatCode>
                <c:ptCount val="21"/>
                <c:pt idx="0">
                  <c:v>2311.8284895780002</c:v>
                </c:pt>
                <c:pt idx="1">
                  <c:v>2735.3335861999999</c:v>
                </c:pt>
                <c:pt idx="2">
                  <c:v>5224.4871496420001</c:v>
                </c:pt>
                <c:pt idx="3">
                  <c:v>5209.395653994</c:v>
                </c:pt>
                <c:pt idx="4">
                  <c:v>4149.2180847219997</c:v>
                </c:pt>
                <c:pt idx="5">
                  <c:v>4037.4466950790002</c:v>
                </c:pt>
                <c:pt idx="6">
                  <c:v>5662.6121326729999</c:v>
                </c:pt>
                <c:pt idx="7">
                  <c:v>6799.6620079020004</c:v>
                </c:pt>
                <c:pt idx="8">
                  <c:v>9779</c:v>
                </c:pt>
                <c:pt idx="9">
                  <c:v>9950</c:v>
                </c:pt>
                <c:pt idx="10">
                  <c:v>8863</c:v>
                </c:pt>
                <c:pt idx="11">
                  <c:v>6423</c:v>
                </c:pt>
                <c:pt idx="12">
                  <c:v>7150</c:v>
                </c:pt>
                <c:pt idx="13">
                  <c:v>4215</c:v>
                </c:pt>
                <c:pt idx="14">
                  <c:v>4550</c:v>
                </c:pt>
                <c:pt idx="15">
                  <c:v>4216</c:v>
                </c:pt>
                <c:pt idx="16">
                  <c:v>4240</c:v>
                </c:pt>
                <c:pt idx="17">
                  <c:v>5352</c:v>
                </c:pt>
                <c:pt idx="18">
                  <c:v>5433</c:v>
                </c:pt>
                <c:pt idx="19">
                  <c:v>4871</c:v>
                </c:pt>
                <c:pt idx="20">
                  <c:v>4329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C-4FE8-9EDD-3DF1DFACEEAB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harvest'!$W$201:$W$221</c:f>
                <c:numCache>
                  <c:formatCode>0</c:formatCode>
                  <c:ptCount val="21"/>
                  <c:pt idx="0">
                    <c:v>171.94855667422163</c:v>
                  </c:pt>
                  <c:pt idx="1">
                    <c:v>176.905433708392</c:v>
                  </c:pt>
                  <c:pt idx="2">
                    <c:v>309.43763855904399</c:v>
                  </c:pt>
                  <c:pt idx="3">
                    <c:v>276.90583817182193</c:v>
                  </c:pt>
                  <c:pt idx="4">
                    <c:v>257.09668883897075</c:v>
                  </c:pt>
                  <c:pt idx="5">
                    <c:v>280.37565209574132</c:v>
                  </c:pt>
                  <c:pt idx="6">
                    <c:v>400.14848828436209</c:v>
                  </c:pt>
                  <c:pt idx="7">
                    <c:v>501.26877978143796</c:v>
                  </c:pt>
                  <c:pt idx="8">
                    <c:v>608.44356627403749</c:v>
                  </c:pt>
                  <c:pt idx="9">
                    <c:v>750.96213508228709</c:v>
                  </c:pt>
                  <c:pt idx="10">
                    <c:v>602.59615989611405</c:v>
                  </c:pt>
                  <c:pt idx="11">
                    <c:v>342.11706061084158</c:v>
                  </c:pt>
                  <c:pt idx="12">
                    <c:v>451.51177140638674</c:v>
                  </c:pt>
                  <c:pt idx="13">
                    <c:v>952.67388266284127</c:v>
                  </c:pt>
                  <c:pt idx="14">
                    <c:v>330.50704716403339</c:v>
                  </c:pt>
                  <c:pt idx="15">
                    <c:v>421.88573442467487</c:v>
                  </c:pt>
                  <c:pt idx="16">
                    <c:v>625.60957524577009</c:v>
                  </c:pt>
                  <c:pt idx="17">
                    <c:v>450.95713413063811</c:v>
                  </c:pt>
                  <c:pt idx="18">
                    <c:v>408.60643071143403</c:v>
                  </c:pt>
                  <c:pt idx="19">
                    <c:v>1539.2321886023558</c:v>
                  </c:pt>
                  <c:pt idx="20">
                    <c:v>420.12051817967136</c:v>
                  </c:pt>
                </c:numCache>
              </c:numRef>
            </c:plus>
            <c:minus>
              <c:numRef>
                <c:f>'YE harvest'!$W$201:$W$221</c:f>
                <c:numCache>
                  <c:formatCode>0</c:formatCode>
                  <c:ptCount val="21"/>
                  <c:pt idx="0">
                    <c:v>171.94855667422163</c:v>
                  </c:pt>
                  <c:pt idx="1">
                    <c:v>176.905433708392</c:v>
                  </c:pt>
                  <c:pt idx="2">
                    <c:v>309.43763855904399</c:v>
                  </c:pt>
                  <c:pt idx="3">
                    <c:v>276.90583817182193</c:v>
                  </c:pt>
                  <c:pt idx="4">
                    <c:v>257.09668883897075</c:v>
                  </c:pt>
                  <c:pt idx="5">
                    <c:v>280.37565209574132</c:v>
                  </c:pt>
                  <c:pt idx="6">
                    <c:v>400.14848828436209</c:v>
                  </c:pt>
                  <c:pt idx="7">
                    <c:v>501.26877978143796</c:v>
                  </c:pt>
                  <c:pt idx="8">
                    <c:v>608.44356627403749</c:v>
                  </c:pt>
                  <c:pt idx="9">
                    <c:v>750.96213508228709</c:v>
                  </c:pt>
                  <c:pt idx="10">
                    <c:v>602.59615989611405</c:v>
                  </c:pt>
                  <c:pt idx="11">
                    <c:v>342.11706061084158</c:v>
                  </c:pt>
                  <c:pt idx="12">
                    <c:v>451.51177140638674</c:v>
                  </c:pt>
                  <c:pt idx="13">
                    <c:v>952.67388266284127</c:v>
                  </c:pt>
                  <c:pt idx="14">
                    <c:v>330.50704716403339</c:v>
                  </c:pt>
                  <c:pt idx="15">
                    <c:v>421.88573442467487</c:v>
                  </c:pt>
                  <c:pt idx="16">
                    <c:v>625.60957524577009</c:v>
                  </c:pt>
                  <c:pt idx="17">
                    <c:v>450.95713413063811</c:v>
                  </c:pt>
                  <c:pt idx="18">
                    <c:v>408.60643071143403</c:v>
                  </c:pt>
                  <c:pt idx="19">
                    <c:v>1539.2321886023558</c:v>
                  </c:pt>
                  <c:pt idx="20">
                    <c:v>420.12051817967136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harvest'!$T$201:$T$221</c:f>
              <c:numCache>
                <c:formatCode>_(* #,##0_);_(* \(#,##0\);_(* "-"??_);_(@_)</c:formatCode>
                <c:ptCount val="21"/>
                <c:pt idx="0">
                  <c:v>203.71031942693546</c:v>
                </c:pt>
                <c:pt idx="1">
                  <c:v>209.58281422143384</c:v>
                </c:pt>
                <c:pt idx="2">
                  <c:v>366.59592504174634</c:v>
                </c:pt>
                <c:pt idx="3">
                  <c:v>328.05495920526005</c:v>
                </c:pt>
                <c:pt idx="4">
                  <c:v>304.58673000798683</c:v>
                </c:pt>
                <c:pt idx="5">
                  <c:v>332.1657055614092</c:v>
                </c:pt>
                <c:pt idx="6">
                  <c:v>474.06257978106834</c:v>
                </c:pt>
                <c:pt idx="7">
                  <c:v>593.86147358883682</c:v>
                </c:pt>
                <c:pt idx="8">
                  <c:v>898.58310906264887</c:v>
                </c:pt>
                <c:pt idx="9">
                  <c:v>1096.5808386395877</c:v>
                </c:pt>
                <c:pt idx="10">
                  <c:v>868.86353349129433</c:v>
                </c:pt>
                <c:pt idx="11">
                  <c:v>480.71832653257519</c:v>
                </c:pt>
                <c:pt idx="12">
                  <c:v>664.78173346799599</c:v>
                </c:pt>
                <c:pt idx="13">
                  <c:v>1687.3193343444468</c:v>
                </c:pt>
                <c:pt idx="14">
                  <c:v>892.07922331621342</c:v>
                </c:pt>
                <c:pt idx="15">
                  <c:v>954.60656776764029</c:v>
                </c:pt>
                <c:pt idx="16">
                  <c:v>1226.3257496092942</c:v>
                </c:pt>
                <c:pt idx="17">
                  <c:v>993.52481638521226</c:v>
                </c:pt>
                <c:pt idx="18">
                  <c:v>1044.1697656842371</c:v>
                </c:pt>
                <c:pt idx="19">
                  <c:v>3028.5093964802527</c:v>
                </c:pt>
                <c:pt idx="20">
                  <c:v>1079.5298174190741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C-4FE8-9EDD-3DF1DFACEEAB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harvest'!$AB$201:$AB$221</c:f>
                <c:numCache>
                  <c:formatCode>0</c:formatCode>
                  <c:ptCount val="21"/>
                  <c:pt idx="0">
                    <c:v>1508.9833838466493</c:v>
                  </c:pt>
                  <c:pt idx="1">
                    <c:v>1782.5853954822096</c:v>
                  </c:pt>
                  <c:pt idx="2">
                    <c:v>3402.0323317538259</c:v>
                  </c:pt>
                  <c:pt idx="3">
                    <c:v>3389.4739483741823</c:v>
                  </c:pt>
                  <c:pt idx="4">
                    <c:v>2702.9043082715157</c:v>
                  </c:pt>
                  <c:pt idx="5">
                    <c:v>2633.1383325978463</c:v>
                  </c:pt>
                  <c:pt idx="6">
                    <c:v>3693.7799815517992</c:v>
                  </c:pt>
                  <c:pt idx="7">
                    <c:v>4437.7874096208188</c:v>
                  </c:pt>
                  <c:pt idx="8">
                    <c:v>608.44356627403749</c:v>
                  </c:pt>
                  <c:pt idx="9">
                    <c:v>750.96213508228709</c:v>
                  </c:pt>
                  <c:pt idx="10">
                    <c:v>602.59615989611405</c:v>
                  </c:pt>
                  <c:pt idx="11">
                    <c:v>342.11706061084158</c:v>
                  </c:pt>
                  <c:pt idx="12">
                    <c:v>451.51177140638674</c:v>
                  </c:pt>
                  <c:pt idx="13">
                    <c:v>952.67388266284127</c:v>
                  </c:pt>
                  <c:pt idx="14">
                    <c:v>330.50704716403339</c:v>
                  </c:pt>
                  <c:pt idx="15">
                    <c:v>421.88573442467487</c:v>
                  </c:pt>
                  <c:pt idx="16">
                    <c:v>625.60957524577009</c:v>
                  </c:pt>
                  <c:pt idx="17">
                    <c:v>450.95713413063811</c:v>
                  </c:pt>
                  <c:pt idx="18">
                    <c:v>408.60643071143403</c:v>
                  </c:pt>
                  <c:pt idx="19">
                    <c:v>1539.2321886023558</c:v>
                  </c:pt>
                  <c:pt idx="20">
                    <c:v>420.12051817967136</c:v>
                  </c:pt>
                </c:numCache>
              </c:numRef>
            </c:plus>
            <c:minus>
              <c:numRef>
                <c:f>'YE harvest'!$AB$201:$AB$221</c:f>
                <c:numCache>
                  <c:formatCode>0</c:formatCode>
                  <c:ptCount val="21"/>
                  <c:pt idx="0">
                    <c:v>1508.9833838466493</c:v>
                  </c:pt>
                  <c:pt idx="1">
                    <c:v>1782.5853954822096</c:v>
                  </c:pt>
                  <c:pt idx="2">
                    <c:v>3402.0323317538259</c:v>
                  </c:pt>
                  <c:pt idx="3">
                    <c:v>3389.4739483741823</c:v>
                  </c:pt>
                  <c:pt idx="4">
                    <c:v>2702.9043082715157</c:v>
                  </c:pt>
                  <c:pt idx="5">
                    <c:v>2633.1383325978463</c:v>
                  </c:pt>
                  <c:pt idx="6">
                    <c:v>3693.7799815517992</c:v>
                  </c:pt>
                  <c:pt idx="7">
                    <c:v>4437.7874096208188</c:v>
                  </c:pt>
                  <c:pt idx="8">
                    <c:v>608.44356627403749</c:v>
                  </c:pt>
                  <c:pt idx="9">
                    <c:v>750.96213508228709</c:v>
                  </c:pt>
                  <c:pt idx="10">
                    <c:v>602.59615989611405</c:v>
                  </c:pt>
                  <c:pt idx="11">
                    <c:v>342.11706061084158</c:v>
                  </c:pt>
                  <c:pt idx="12">
                    <c:v>451.51177140638674</c:v>
                  </c:pt>
                  <c:pt idx="13">
                    <c:v>952.67388266284127</c:v>
                  </c:pt>
                  <c:pt idx="14">
                    <c:v>330.50704716403339</c:v>
                  </c:pt>
                  <c:pt idx="15">
                    <c:v>421.88573442467487</c:v>
                  </c:pt>
                  <c:pt idx="16">
                    <c:v>625.60957524577009</c:v>
                  </c:pt>
                  <c:pt idx="17">
                    <c:v>450.95713413063811</c:v>
                  </c:pt>
                  <c:pt idx="18">
                    <c:v>408.60643071143403</c:v>
                  </c:pt>
                  <c:pt idx="19">
                    <c:v>1539.2321886023558</c:v>
                  </c:pt>
                  <c:pt idx="20">
                    <c:v>420.12051817967136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harvest'!$Y$201:$Y$221</c:f>
              <c:numCache>
                <c:formatCode>_(* #,##0_);_(* \(#,##0\);_(* "-"??_);_(@_)</c:formatCode>
                <c:ptCount val="21"/>
                <c:pt idx="0">
                  <c:v>2515.5388090049355</c:v>
                </c:pt>
                <c:pt idx="1">
                  <c:v>2944.9164004214335</c:v>
                </c:pt>
                <c:pt idx="2">
                  <c:v>5591.0830746837464</c:v>
                </c:pt>
                <c:pt idx="3">
                  <c:v>5537.4506131992603</c:v>
                </c:pt>
                <c:pt idx="4">
                  <c:v>4453.8048147299869</c:v>
                </c:pt>
                <c:pt idx="5">
                  <c:v>4369.6124006404098</c:v>
                </c:pt>
                <c:pt idx="6">
                  <c:v>6136.674712454068</c:v>
                </c:pt>
                <c:pt idx="7">
                  <c:v>7393.5234814908372</c:v>
                </c:pt>
                <c:pt idx="8">
                  <c:v>10677.583109062649</c:v>
                </c:pt>
                <c:pt idx="9">
                  <c:v>11046.580838639587</c:v>
                </c:pt>
                <c:pt idx="10">
                  <c:v>9731.8635334912942</c:v>
                </c:pt>
                <c:pt idx="11">
                  <c:v>6903.7183265325748</c:v>
                </c:pt>
                <c:pt idx="12">
                  <c:v>7814.7817334679958</c:v>
                </c:pt>
                <c:pt idx="13">
                  <c:v>5902.3193343444473</c:v>
                </c:pt>
                <c:pt idx="14">
                  <c:v>5442.0792233162138</c:v>
                </c:pt>
                <c:pt idx="15">
                  <c:v>5170.6065677676406</c:v>
                </c:pt>
                <c:pt idx="16">
                  <c:v>5466.3257496092938</c:v>
                </c:pt>
                <c:pt idx="17">
                  <c:v>6345.524816385212</c:v>
                </c:pt>
                <c:pt idx="18">
                  <c:v>6477.1697656842371</c:v>
                </c:pt>
                <c:pt idx="19">
                  <c:v>7899.5093964802527</c:v>
                </c:pt>
                <c:pt idx="20">
                  <c:v>5408.5298174190739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2C-4FE8-9EDD-3DF1DFACE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EWYKT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harvest'!$L$223:$L$243</c:f>
                <c:numCache>
                  <c:formatCode>0</c:formatCode>
                  <c:ptCount val="21"/>
                  <c:pt idx="0">
                    <c:v>52.432575164272833</c:v>
                  </c:pt>
                  <c:pt idx="1">
                    <c:v>10.03659854629645</c:v>
                  </c:pt>
                  <c:pt idx="2">
                    <c:v>12.286180979087034</c:v>
                  </c:pt>
                  <c:pt idx="3">
                    <c:v>13.151404991698797</c:v>
                  </c:pt>
                  <c:pt idx="4">
                    <c:v>8.8252849286399808</c:v>
                  </c:pt>
                  <c:pt idx="5">
                    <c:v>38.329423758701097</c:v>
                  </c:pt>
                  <c:pt idx="6">
                    <c:v>32.705467676724631</c:v>
                  </c:pt>
                  <c:pt idx="7">
                    <c:v>24.572361958174067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'YE harvest'!$L$223:$L$243</c:f>
                <c:numCache>
                  <c:formatCode>0</c:formatCode>
                  <c:ptCount val="21"/>
                  <c:pt idx="0">
                    <c:v>52.432575164272833</c:v>
                  </c:pt>
                  <c:pt idx="1">
                    <c:v>10.03659854629645</c:v>
                  </c:pt>
                  <c:pt idx="2">
                    <c:v>12.286180979087034</c:v>
                  </c:pt>
                  <c:pt idx="3">
                    <c:v>13.151404991698797</c:v>
                  </c:pt>
                  <c:pt idx="4">
                    <c:v>8.8252849286399808</c:v>
                  </c:pt>
                  <c:pt idx="5">
                    <c:v>38.329423758701097</c:v>
                  </c:pt>
                  <c:pt idx="6">
                    <c:v>32.705467676724631</c:v>
                  </c:pt>
                  <c:pt idx="7">
                    <c:v>24.572361958174067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harvest'!$I$223:$I$243</c:f>
              <c:numCache>
                <c:formatCode>_(* #,##0_);_(* \(#,##0\);_(* "-"??_);_(@_)</c:formatCode>
                <c:ptCount val="21"/>
                <c:pt idx="0">
                  <c:v>116.144431668</c:v>
                </c:pt>
                <c:pt idx="1">
                  <c:v>22.232267447999998</c:v>
                </c:pt>
                <c:pt idx="2">
                  <c:v>27.215361875999999</c:v>
                </c:pt>
                <c:pt idx="3">
                  <c:v>29.131936656000001</c:v>
                </c:pt>
                <c:pt idx="4">
                  <c:v>19.549062755999998</c:v>
                </c:pt>
                <c:pt idx="5">
                  <c:v>84.904262754000001</c:v>
                </c:pt>
                <c:pt idx="6">
                  <c:v>72.446526683999991</c:v>
                </c:pt>
                <c:pt idx="7">
                  <c:v>54.430723751999999</c:v>
                </c:pt>
                <c:pt idx="8">
                  <c:v>167</c:v>
                </c:pt>
                <c:pt idx="9">
                  <c:v>108</c:v>
                </c:pt>
                <c:pt idx="10">
                  <c:v>161</c:v>
                </c:pt>
                <c:pt idx="11">
                  <c:v>79</c:v>
                </c:pt>
                <c:pt idx="12">
                  <c:v>119</c:v>
                </c:pt>
                <c:pt idx="13">
                  <c:v>111</c:v>
                </c:pt>
                <c:pt idx="14">
                  <c:v>147</c:v>
                </c:pt>
                <c:pt idx="15">
                  <c:v>56</c:v>
                </c:pt>
                <c:pt idx="16">
                  <c:v>125</c:v>
                </c:pt>
                <c:pt idx="17">
                  <c:v>215</c:v>
                </c:pt>
                <c:pt idx="18">
                  <c:v>314</c:v>
                </c:pt>
                <c:pt idx="19">
                  <c:v>230</c:v>
                </c:pt>
                <c:pt idx="20">
                  <c:v>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C-4732-8E69-FB22F07FF96D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harvest'!$W$223:$W$243</c:f>
                <c:numCache>
                  <c:formatCode>0</c:formatCode>
                  <c:ptCount val="21"/>
                  <c:pt idx="0">
                    <c:v>10.221120425128245</c:v>
                  </c:pt>
                  <c:pt idx="1">
                    <c:v>5.1927991125364201</c:v>
                  </c:pt>
                  <c:pt idx="2">
                    <c:v>9.3908991492174412</c:v>
                  </c:pt>
                  <c:pt idx="3">
                    <c:v>8.1690640639147567</c:v>
                  </c:pt>
                  <c:pt idx="4">
                    <c:v>6.9942226357390958</c:v>
                  </c:pt>
                  <c:pt idx="5">
                    <c:v>12.743113357612003</c:v>
                  </c:pt>
                  <c:pt idx="6">
                    <c:v>11.756246557944438</c:v>
                  </c:pt>
                  <c:pt idx="7">
                    <c:v>13.126894890816047</c:v>
                  </c:pt>
                  <c:pt idx="8">
                    <c:v>0</c:v>
                  </c:pt>
                  <c:pt idx="9">
                    <c:v>7.4492075696729936</c:v>
                  </c:pt>
                  <c:pt idx="10">
                    <c:v>45.348781645988268</c:v>
                  </c:pt>
                  <c:pt idx="11">
                    <c:v>13.886564694346935</c:v>
                  </c:pt>
                  <c:pt idx="12">
                    <c:v>12.952572613255265</c:v>
                  </c:pt>
                  <c:pt idx="13">
                    <c:v>30.37045314218966</c:v>
                  </c:pt>
                  <c:pt idx="14">
                    <c:v>15.489831114461275</c:v>
                  </c:pt>
                  <c:pt idx="15">
                    <c:v>17.77489240047063</c:v>
                  </c:pt>
                  <c:pt idx="16">
                    <c:v>30.755252337077451</c:v>
                  </c:pt>
                  <c:pt idx="17">
                    <c:v>0</c:v>
                  </c:pt>
                  <c:pt idx="18">
                    <c:v>98.496315457721792</c:v>
                  </c:pt>
                  <c:pt idx="19">
                    <c:v>0</c:v>
                  </c:pt>
                  <c:pt idx="20">
                    <c:v>43.59251332799203</c:v>
                  </c:pt>
                </c:numCache>
              </c:numRef>
            </c:plus>
            <c:minus>
              <c:numRef>
                <c:f>'YE harvest'!$W$223:$W$243</c:f>
                <c:numCache>
                  <c:formatCode>0</c:formatCode>
                  <c:ptCount val="21"/>
                  <c:pt idx="0">
                    <c:v>10.221120425128245</c:v>
                  </c:pt>
                  <c:pt idx="1">
                    <c:v>5.1927991125364201</c:v>
                  </c:pt>
                  <c:pt idx="2">
                    <c:v>9.3908991492174412</c:v>
                  </c:pt>
                  <c:pt idx="3">
                    <c:v>8.1690640639147567</c:v>
                  </c:pt>
                  <c:pt idx="4">
                    <c:v>6.9942226357390958</c:v>
                  </c:pt>
                  <c:pt idx="5">
                    <c:v>12.743113357612003</c:v>
                  </c:pt>
                  <c:pt idx="6">
                    <c:v>11.756246557944438</c:v>
                  </c:pt>
                  <c:pt idx="7">
                    <c:v>13.126894890816047</c:v>
                  </c:pt>
                  <c:pt idx="8">
                    <c:v>0</c:v>
                  </c:pt>
                  <c:pt idx="9">
                    <c:v>7.4492075696729936</c:v>
                  </c:pt>
                  <c:pt idx="10">
                    <c:v>45.348781645988268</c:v>
                  </c:pt>
                  <c:pt idx="11">
                    <c:v>13.886564694346935</c:v>
                  </c:pt>
                  <c:pt idx="12">
                    <c:v>12.952572613255265</c:v>
                  </c:pt>
                  <c:pt idx="13">
                    <c:v>30.37045314218966</c:v>
                  </c:pt>
                  <c:pt idx="14">
                    <c:v>15.489831114461275</c:v>
                  </c:pt>
                  <c:pt idx="15">
                    <c:v>17.77489240047063</c:v>
                  </c:pt>
                  <c:pt idx="16">
                    <c:v>30.755252337077451</c:v>
                  </c:pt>
                  <c:pt idx="17">
                    <c:v>0</c:v>
                  </c:pt>
                  <c:pt idx="18">
                    <c:v>98.496315457721792</c:v>
                  </c:pt>
                  <c:pt idx="19">
                    <c:v>0</c:v>
                  </c:pt>
                  <c:pt idx="20">
                    <c:v>43.59251332799203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harvest'!$T$223:$T$243</c:f>
              <c:numCache>
                <c:formatCode>_(* #,##0_);_(* \(#,##0\);_(* "-"??_);_(@_)</c:formatCode>
                <c:ptCount val="21"/>
                <c:pt idx="0">
                  <c:v>5.2024412672157769</c:v>
                </c:pt>
                <c:pt idx="1">
                  <c:v>2.6430793564475561</c:v>
                </c:pt>
                <c:pt idx="2">
                  <c:v>4.7798674937867549</c:v>
                </c:pt>
                <c:pt idx="3">
                  <c:v>4.1579664687402715</c:v>
                </c:pt>
                <c:pt idx="4">
                  <c:v>3.5599847138878831</c:v>
                </c:pt>
                <c:pt idx="5">
                  <c:v>6.4861087676322402</c:v>
                </c:pt>
                <c:pt idx="6">
                  <c:v>5.9838040935562296</c:v>
                </c:pt>
                <c:pt idx="7">
                  <c:v>6.6814494742173505</c:v>
                </c:pt>
                <c:pt idx="8">
                  <c:v>0</c:v>
                </c:pt>
                <c:pt idx="9">
                  <c:v>3.800616118034438</c:v>
                </c:pt>
                <c:pt idx="10">
                  <c:v>33.333034164758445</c:v>
                </c:pt>
                <c:pt idx="11">
                  <c:v>10.153940965522828</c:v>
                </c:pt>
                <c:pt idx="12">
                  <c:v>9.4698329472858216</c:v>
                </c:pt>
                <c:pt idx="13">
                  <c:v>26.022403603703051</c:v>
                </c:pt>
                <c:pt idx="14">
                  <c:v>11.892094925787113</c:v>
                </c:pt>
                <c:pt idx="15">
                  <c:v>9.0476381968018345</c:v>
                </c:pt>
                <c:pt idx="16">
                  <c:v>15.653573181075267</c:v>
                </c:pt>
                <c:pt idx="17">
                  <c:v>0</c:v>
                </c:pt>
                <c:pt idx="18">
                  <c:v>79.045028656865156</c:v>
                </c:pt>
                <c:pt idx="19">
                  <c:v>0</c:v>
                </c:pt>
                <c:pt idx="20">
                  <c:v>40.563364943813902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C-4732-8E69-FB22F07FF96D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harvest'!$AB$223:$AB$243</c:f>
                <c:numCache>
                  <c:formatCode>0</c:formatCode>
                  <c:ptCount val="21"/>
                  <c:pt idx="0">
                    <c:v>53.41953052116888</c:v>
                  </c:pt>
                  <c:pt idx="1">
                    <c:v>11.300374905403761</c:v>
                  </c:pt>
                  <c:pt idx="2">
                    <c:v>15.464127194305306</c:v>
                  </c:pt>
                  <c:pt idx="3">
                    <c:v>15.482023799749937</c:v>
                  </c:pt>
                  <c:pt idx="4">
                    <c:v>11.260763932787381</c:v>
                  </c:pt>
                  <c:pt idx="5">
                    <c:v>40.392222812306699</c:v>
                  </c:pt>
                  <c:pt idx="6">
                    <c:v>34.754236419240463</c:v>
                  </c:pt>
                  <c:pt idx="7">
                    <c:v>27.858864687529035</c:v>
                  </c:pt>
                  <c:pt idx="8">
                    <c:v>0</c:v>
                  </c:pt>
                  <c:pt idx="9">
                    <c:v>7.4492075696729936</c:v>
                  </c:pt>
                  <c:pt idx="10">
                    <c:v>45.348781645988268</c:v>
                  </c:pt>
                  <c:pt idx="11">
                    <c:v>13.886564694346935</c:v>
                  </c:pt>
                  <c:pt idx="12">
                    <c:v>12.952572613255265</c:v>
                  </c:pt>
                  <c:pt idx="13">
                    <c:v>30.37045314218966</c:v>
                  </c:pt>
                  <c:pt idx="14">
                    <c:v>15.489831114461275</c:v>
                  </c:pt>
                  <c:pt idx="15">
                    <c:v>17.77489240047063</c:v>
                  </c:pt>
                  <c:pt idx="16">
                    <c:v>30.755252337077451</c:v>
                  </c:pt>
                  <c:pt idx="17">
                    <c:v>0</c:v>
                  </c:pt>
                  <c:pt idx="18">
                    <c:v>98.496315457721792</c:v>
                  </c:pt>
                  <c:pt idx="19">
                    <c:v>0</c:v>
                  </c:pt>
                  <c:pt idx="20">
                    <c:v>43.59251332799203</c:v>
                  </c:pt>
                </c:numCache>
              </c:numRef>
            </c:plus>
            <c:minus>
              <c:numRef>
                <c:f>'YE harvest'!$AB$223:$AB$243</c:f>
                <c:numCache>
                  <c:formatCode>0</c:formatCode>
                  <c:ptCount val="21"/>
                  <c:pt idx="0">
                    <c:v>53.41953052116888</c:v>
                  </c:pt>
                  <c:pt idx="1">
                    <c:v>11.300374905403761</c:v>
                  </c:pt>
                  <c:pt idx="2">
                    <c:v>15.464127194305306</c:v>
                  </c:pt>
                  <c:pt idx="3">
                    <c:v>15.482023799749937</c:v>
                  </c:pt>
                  <c:pt idx="4">
                    <c:v>11.260763932787381</c:v>
                  </c:pt>
                  <c:pt idx="5">
                    <c:v>40.392222812306699</c:v>
                  </c:pt>
                  <c:pt idx="6">
                    <c:v>34.754236419240463</c:v>
                  </c:pt>
                  <c:pt idx="7">
                    <c:v>27.858864687529035</c:v>
                  </c:pt>
                  <c:pt idx="8">
                    <c:v>0</c:v>
                  </c:pt>
                  <c:pt idx="9">
                    <c:v>7.4492075696729936</c:v>
                  </c:pt>
                  <c:pt idx="10">
                    <c:v>45.348781645988268</c:v>
                  </c:pt>
                  <c:pt idx="11">
                    <c:v>13.886564694346935</c:v>
                  </c:pt>
                  <c:pt idx="12">
                    <c:v>12.952572613255265</c:v>
                  </c:pt>
                  <c:pt idx="13">
                    <c:v>30.37045314218966</c:v>
                  </c:pt>
                  <c:pt idx="14">
                    <c:v>15.489831114461275</c:v>
                  </c:pt>
                  <c:pt idx="15">
                    <c:v>17.77489240047063</c:v>
                  </c:pt>
                  <c:pt idx="16">
                    <c:v>30.755252337077451</c:v>
                  </c:pt>
                  <c:pt idx="17">
                    <c:v>0</c:v>
                  </c:pt>
                  <c:pt idx="18">
                    <c:v>98.496315457721792</c:v>
                  </c:pt>
                  <c:pt idx="19">
                    <c:v>0</c:v>
                  </c:pt>
                  <c:pt idx="20">
                    <c:v>43.59251332799203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harvest'!$Y$223:$Y$243</c:f>
              <c:numCache>
                <c:formatCode>_(* #,##0_);_(* \(#,##0\);_(* "-"??_);_(@_)</c:formatCode>
                <c:ptCount val="21"/>
                <c:pt idx="0">
                  <c:v>121.34687293521577</c:v>
                </c:pt>
                <c:pt idx="1">
                  <c:v>24.875346804447553</c:v>
                </c:pt>
                <c:pt idx="2">
                  <c:v>31.995229369786756</c:v>
                </c:pt>
                <c:pt idx="3">
                  <c:v>33.28990312474027</c:v>
                </c:pt>
                <c:pt idx="4">
                  <c:v>23.10904746988788</c:v>
                </c:pt>
                <c:pt idx="5">
                  <c:v>91.390371521632247</c:v>
                </c:pt>
                <c:pt idx="6">
                  <c:v>78.430330777556222</c:v>
                </c:pt>
                <c:pt idx="7">
                  <c:v>61.112173226217351</c:v>
                </c:pt>
                <c:pt idx="8">
                  <c:v>167</c:v>
                </c:pt>
                <c:pt idx="9">
                  <c:v>111.80061611803444</c:v>
                </c:pt>
                <c:pt idx="10">
                  <c:v>194.33303416475843</c:v>
                </c:pt>
                <c:pt idx="11">
                  <c:v>89.153940965522821</c:v>
                </c:pt>
                <c:pt idx="12">
                  <c:v>128.46983294728582</c:v>
                </c:pt>
                <c:pt idx="13">
                  <c:v>137.02240360370305</c:v>
                </c:pt>
                <c:pt idx="14">
                  <c:v>158.89209492578712</c:v>
                </c:pt>
                <c:pt idx="15">
                  <c:v>65.047638196801842</c:v>
                </c:pt>
                <c:pt idx="16">
                  <c:v>140.65357318107527</c:v>
                </c:pt>
                <c:pt idx="17">
                  <c:v>215</c:v>
                </c:pt>
                <c:pt idx="18">
                  <c:v>393.04502865686516</c:v>
                </c:pt>
                <c:pt idx="19">
                  <c:v>230</c:v>
                </c:pt>
                <c:pt idx="20">
                  <c:v>326.56336494381389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BC-4732-8E69-FB22F07FF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NSEI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harvest'!$L$245:$L$265</c:f>
                <c:numCache>
                  <c:formatCode>0</c:formatCode>
                  <c:ptCount val="21"/>
                  <c:pt idx="0">
                    <c:v>688.38084511440377</c:v>
                  </c:pt>
                  <c:pt idx="1">
                    <c:v>629.36242169160721</c:v>
                  </c:pt>
                  <c:pt idx="2">
                    <c:v>1045.7562346064856</c:v>
                  </c:pt>
                  <c:pt idx="3">
                    <c:v>837.05704369438433</c:v>
                  </c:pt>
                  <c:pt idx="4">
                    <c:v>461.59941383446699</c:v>
                  </c:pt>
                  <c:pt idx="5">
                    <c:v>632.37612841957991</c:v>
                  </c:pt>
                  <c:pt idx="6">
                    <c:v>684.11142724977594</c:v>
                  </c:pt>
                  <c:pt idx="7">
                    <c:v>806.91997641465855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'YE harvest'!$L$245:$L$265</c:f>
                <c:numCache>
                  <c:formatCode>0</c:formatCode>
                  <c:ptCount val="21"/>
                  <c:pt idx="0">
                    <c:v>688.38084511440377</c:v>
                  </c:pt>
                  <c:pt idx="1">
                    <c:v>629.36242169160721</c:v>
                  </c:pt>
                  <c:pt idx="2">
                    <c:v>1045.7562346064856</c:v>
                  </c:pt>
                  <c:pt idx="3">
                    <c:v>837.05704369438433</c:v>
                  </c:pt>
                  <c:pt idx="4">
                    <c:v>461.59941383446699</c:v>
                  </c:pt>
                  <c:pt idx="5">
                    <c:v>632.37612841957991</c:v>
                  </c:pt>
                  <c:pt idx="6">
                    <c:v>684.11142724977594</c:v>
                  </c:pt>
                  <c:pt idx="7">
                    <c:v>806.91997641465855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harvest'!$I$245:$I$265</c:f>
              <c:numCache>
                <c:formatCode>_(* #,##0_);_(* \(#,##0\);_(* "-"??_);_(@_)</c:formatCode>
                <c:ptCount val="21"/>
                <c:pt idx="0">
                  <c:v>832.48267794999992</c:v>
                </c:pt>
                <c:pt idx="1">
                  <c:v>761.10966469999994</c:v>
                </c:pt>
                <c:pt idx="2">
                  <c:v>1264.6690518</c:v>
                </c:pt>
                <c:pt idx="3">
                  <c:v>1012.2819283499999</c:v>
                </c:pt>
                <c:pt idx="4">
                  <c:v>558.22807809999995</c:v>
                </c:pt>
                <c:pt idx="5">
                  <c:v>764.75424409999994</c:v>
                </c:pt>
                <c:pt idx="6">
                  <c:v>827.31952379999996</c:v>
                </c:pt>
                <c:pt idx="7">
                  <c:v>975.83613434999995</c:v>
                </c:pt>
                <c:pt idx="8">
                  <c:v>1422</c:v>
                </c:pt>
                <c:pt idx="9">
                  <c:v>1191</c:v>
                </c:pt>
                <c:pt idx="10">
                  <c:v>1308</c:v>
                </c:pt>
                <c:pt idx="11">
                  <c:v>955</c:v>
                </c:pt>
                <c:pt idx="12">
                  <c:v>1377</c:v>
                </c:pt>
                <c:pt idx="13">
                  <c:v>1146</c:v>
                </c:pt>
                <c:pt idx="14">
                  <c:v>1252</c:v>
                </c:pt>
                <c:pt idx="15">
                  <c:v>1159</c:v>
                </c:pt>
                <c:pt idx="16">
                  <c:v>1206</c:v>
                </c:pt>
                <c:pt idx="17">
                  <c:v>1555</c:v>
                </c:pt>
                <c:pt idx="18">
                  <c:v>1642</c:v>
                </c:pt>
                <c:pt idx="19">
                  <c:v>1254</c:v>
                </c:pt>
                <c:pt idx="20">
                  <c:v>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8-44FB-8F67-916CBA6E4BA2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harvest'!$W$245:$W$265</c:f>
                <c:numCache>
                  <c:formatCode>0</c:formatCode>
                  <c:ptCount val="21"/>
                  <c:pt idx="0">
                    <c:v>442.20914736686552</c:v>
                  </c:pt>
                  <c:pt idx="1">
                    <c:v>532.40809928010708</c:v>
                  </c:pt>
                  <c:pt idx="2">
                    <c:v>815.472157093183</c:v>
                  </c:pt>
                  <c:pt idx="3">
                    <c:v>605.95622426316766</c:v>
                  </c:pt>
                  <c:pt idx="4">
                    <c:v>414.84824080320152</c:v>
                  </c:pt>
                  <c:pt idx="5">
                    <c:v>507.80838512195032</c:v>
                  </c:pt>
                  <c:pt idx="6">
                    <c:v>506.38595267062834</c:v>
                  </c:pt>
                  <c:pt idx="7">
                    <c:v>642.43743301471977</c:v>
                  </c:pt>
                  <c:pt idx="8">
                    <c:v>373.20820342450196</c:v>
                  </c:pt>
                  <c:pt idx="9">
                    <c:v>626.95964690514325</c:v>
                  </c:pt>
                  <c:pt idx="10">
                    <c:v>840.5474165316507</c:v>
                  </c:pt>
                  <c:pt idx="11">
                    <c:v>724.6729838896191</c:v>
                  </c:pt>
                  <c:pt idx="12">
                    <c:v>677.10810421775432</c:v>
                  </c:pt>
                  <c:pt idx="13">
                    <c:v>687.27401767975357</c:v>
                  </c:pt>
                  <c:pt idx="14">
                    <c:v>548.56127252280976</c:v>
                  </c:pt>
                  <c:pt idx="15">
                    <c:v>297.21341711925623</c:v>
                  </c:pt>
                  <c:pt idx="16">
                    <c:v>429.87252106351673</c:v>
                  </c:pt>
                  <c:pt idx="17">
                    <c:v>328.18970321244564</c:v>
                  </c:pt>
                  <c:pt idx="18">
                    <c:v>375.32809569115358</c:v>
                  </c:pt>
                  <c:pt idx="19">
                    <c:v>630.79816095613569</c:v>
                  </c:pt>
                  <c:pt idx="20">
                    <c:v>509.14754389073073</c:v>
                  </c:pt>
                </c:numCache>
              </c:numRef>
            </c:plus>
            <c:minus>
              <c:numRef>
                <c:f>'YE harvest'!$W$245:$W$265</c:f>
                <c:numCache>
                  <c:formatCode>0</c:formatCode>
                  <c:ptCount val="21"/>
                  <c:pt idx="0">
                    <c:v>442.20914736686552</c:v>
                  </c:pt>
                  <c:pt idx="1">
                    <c:v>532.40809928010708</c:v>
                  </c:pt>
                  <c:pt idx="2">
                    <c:v>815.472157093183</c:v>
                  </c:pt>
                  <c:pt idx="3">
                    <c:v>605.95622426316766</c:v>
                  </c:pt>
                  <c:pt idx="4">
                    <c:v>414.84824080320152</c:v>
                  </c:pt>
                  <c:pt idx="5">
                    <c:v>507.80838512195032</c:v>
                  </c:pt>
                  <c:pt idx="6">
                    <c:v>506.38595267062834</c:v>
                  </c:pt>
                  <c:pt idx="7">
                    <c:v>642.43743301471977</c:v>
                  </c:pt>
                  <c:pt idx="8">
                    <c:v>373.20820342450196</c:v>
                  </c:pt>
                  <c:pt idx="9">
                    <c:v>626.95964690514325</c:v>
                  </c:pt>
                  <c:pt idx="10">
                    <c:v>840.5474165316507</c:v>
                  </c:pt>
                  <c:pt idx="11">
                    <c:v>724.6729838896191</c:v>
                  </c:pt>
                  <c:pt idx="12">
                    <c:v>677.10810421775432</c:v>
                  </c:pt>
                  <c:pt idx="13">
                    <c:v>687.27401767975357</c:v>
                  </c:pt>
                  <c:pt idx="14">
                    <c:v>548.56127252280976</c:v>
                  </c:pt>
                  <c:pt idx="15">
                    <c:v>297.21341711925623</c:v>
                  </c:pt>
                  <c:pt idx="16">
                    <c:v>429.87252106351673</c:v>
                  </c:pt>
                  <c:pt idx="17">
                    <c:v>328.18970321244564</c:v>
                  </c:pt>
                  <c:pt idx="18">
                    <c:v>375.32809569115358</c:v>
                  </c:pt>
                  <c:pt idx="19">
                    <c:v>630.79816095613569</c:v>
                  </c:pt>
                  <c:pt idx="20">
                    <c:v>509.14754389073073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harvest'!$T$245:$T$265</c:f>
              <c:numCache>
                <c:formatCode>_(* #,##0_);_(* \(#,##0\);_(* "-"??_);_(@_)</c:formatCode>
                <c:ptCount val="21"/>
                <c:pt idx="0">
                  <c:v>391.41029270896144</c:v>
                </c:pt>
                <c:pt idx="1">
                  <c:v>471.24762393701457</c:v>
                </c:pt>
                <c:pt idx="2">
                  <c:v>721.79464763321448</c:v>
                </c:pt>
                <c:pt idx="3">
                  <c:v>536.34689494764427</c:v>
                </c:pt>
                <c:pt idx="4">
                  <c:v>367.19247516575808</c:v>
                </c:pt>
                <c:pt idx="5">
                  <c:v>449.47380632936381</c:v>
                </c:pt>
                <c:pt idx="6">
                  <c:v>448.21477605953356</c:v>
                </c:pt>
                <c:pt idx="7">
                  <c:v>568.63731833858208</c:v>
                </c:pt>
                <c:pt idx="8">
                  <c:v>584.54898578852635</c:v>
                </c:pt>
                <c:pt idx="9">
                  <c:v>1046.0348480921978</c:v>
                </c:pt>
                <c:pt idx="10">
                  <c:v>1360.2194903680272</c:v>
                </c:pt>
                <c:pt idx="11">
                  <c:v>1205.0104384189569</c:v>
                </c:pt>
                <c:pt idx="12">
                  <c:v>1146.5439290308943</c:v>
                </c:pt>
                <c:pt idx="13">
                  <c:v>1444.2563911614645</c:v>
                </c:pt>
                <c:pt idx="14">
                  <c:v>1027.4500443035918</c:v>
                </c:pt>
                <c:pt idx="15">
                  <c:v>656.77199080656703</c:v>
                </c:pt>
                <c:pt idx="16">
                  <c:v>807.29808499173839</c:v>
                </c:pt>
                <c:pt idx="17">
                  <c:v>707.6733731446817</c:v>
                </c:pt>
                <c:pt idx="18">
                  <c:v>909.15371566889576</c:v>
                </c:pt>
                <c:pt idx="19">
                  <c:v>1298.4618918452031</c:v>
                </c:pt>
                <c:pt idx="20">
                  <c:v>1245.5254131869192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8-44FB-8F67-916CBA6E4BA2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harvest'!$AB$245:$AB$265</c:f>
                <c:numCache>
                  <c:formatCode>0</c:formatCode>
                  <c:ptCount val="21"/>
                  <c:pt idx="0">
                    <c:v>818.17914782482137</c:v>
                  </c:pt>
                  <c:pt idx="1">
                    <c:v>824.35152818235304</c:v>
                  </c:pt>
                  <c:pt idx="2">
                    <c:v>1326.1225211919689</c:v>
                  </c:pt>
                  <c:pt idx="3">
                    <c:v>1033.3670403693245</c:v>
                  </c:pt>
                  <c:pt idx="4">
                    <c:v>620.62313987623327</c:v>
                  </c:pt>
                  <c:pt idx="5">
                    <c:v>811.02954557469729</c:v>
                  </c:pt>
                  <c:pt idx="6">
                    <c:v>851.13757874732869</c:v>
                  </c:pt>
                  <c:pt idx="7">
                    <c:v>1031.4289620112359</c:v>
                  </c:pt>
                  <c:pt idx="8">
                    <c:v>373.20820342450196</c:v>
                  </c:pt>
                  <c:pt idx="9">
                    <c:v>626.95964690514325</c:v>
                  </c:pt>
                  <c:pt idx="10">
                    <c:v>840.5474165316507</c:v>
                  </c:pt>
                  <c:pt idx="11">
                    <c:v>724.6729838896191</c:v>
                  </c:pt>
                  <c:pt idx="12">
                    <c:v>677.10810421775432</c:v>
                  </c:pt>
                  <c:pt idx="13">
                    <c:v>687.27401767975357</c:v>
                  </c:pt>
                  <c:pt idx="14">
                    <c:v>548.56127252280976</c:v>
                  </c:pt>
                  <c:pt idx="15">
                    <c:v>297.21341711925623</c:v>
                  </c:pt>
                  <c:pt idx="16">
                    <c:v>429.87252106351673</c:v>
                  </c:pt>
                  <c:pt idx="17">
                    <c:v>328.18970321244564</c:v>
                  </c:pt>
                  <c:pt idx="18">
                    <c:v>375.32809569115358</c:v>
                  </c:pt>
                  <c:pt idx="19">
                    <c:v>630.79816095613569</c:v>
                  </c:pt>
                  <c:pt idx="20">
                    <c:v>509.14754389073073</c:v>
                  </c:pt>
                </c:numCache>
              </c:numRef>
            </c:plus>
            <c:minus>
              <c:numRef>
                <c:f>'YE harvest'!$AB$245:$AB$265</c:f>
                <c:numCache>
                  <c:formatCode>0</c:formatCode>
                  <c:ptCount val="21"/>
                  <c:pt idx="0">
                    <c:v>818.17914782482137</c:v>
                  </c:pt>
                  <c:pt idx="1">
                    <c:v>824.35152818235304</c:v>
                  </c:pt>
                  <c:pt idx="2">
                    <c:v>1326.1225211919689</c:v>
                  </c:pt>
                  <c:pt idx="3">
                    <c:v>1033.3670403693245</c:v>
                  </c:pt>
                  <c:pt idx="4">
                    <c:v>620.62313987623327</c:v>
                  </c:pt>
                  <c:pt idx="5">
                    <c:v>811.02954557469729</c:v>
                  </c:pt>
                  <c:pt idx="6">
                    <c:v>851.13757874732869</c:v>
                  </c:pt>
                  <c:pt idx="7">
                    <c:v>1031.4289620112359</c:v>
                  </c:pt>
                  <c:pt idx="8">
                    <c:v>373.20820342450196</c:v>
                  </c:pt>
                  <c:pt idx="9">
                    <c:v>626.95964690514325</c:v>
                  </c:pt>
                  <c:pt idx="10">
                    <c:v>840.5474165316507</c:v>
                  </c:pt>
                  <c:pt idx="11">
                    <c:v>724.6729838896191</c:v>
                  </c:pt>
                  <c:pt idx="12">
                    <c:v>677.10810421775432</c:v>
                  </c:pt>
                  <c:pt idx="13">
                    <c:v>687.27401767975357</c:v>
                  </c:pt>
                  <c:pt idx="14">
                    <c:v>548.56127252280976</c:v>
                  </c:pt>
                  <c:pt idx="15">
                    <c:v>297.21341711925623</c:v>
                  </c:pt>
                  <c:pt idx="16">
                    <c:v>429.87252106351673</c:v>
                  </c:pt>
                  <c:pt idx="17">
                    <c:v>328.18970321244564</c:v>
                  </c:pt>
                  <c:pt idx="18">
                    <c:v>375.32809569115358</c:v>
                  </c:pt>
                  <c:pt idx="19">
                    <c:v>630.79816095613569</c:v>
                  </c:pt>
                  <c:pt idx="20">
                    <c:v>509.14754389073073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harvest'!$Y$245:$Y$265</c:f>
              <c:numCache>
                <c:formatCode>_(* #,##0_);_(* \(#,##0\);_(* "-"??_);_(@_)</c:formatCode>
                <c:ptCount val="21"/>
                <c:pt idx="0">
                  <c:v>1223.8929706589613</c:v>
                </c:pt>
                <c:pt idx="1">
                  <c:v>1232.3572886370146</c:v>
                </c:pt>
                <c:pt idx="2">
                  <c:v>1986.4636994332145</c:v>
                </c:pt>
                <c:pt idx="3">
                  <c:v>1548.6288232976442</c:v>
                </c:pt>
                <c:pt idx="4">
                  <c:v>925.42055326575803</c:v>
                </c:pt>
                <c:pt idx="5">
                  <c:v>1214.2280504293637</c:v>
                </c:pt>
                <c:pt idx="6">
                  <c:v>1275.5342998595336</c:v>
                </c:pt>
                <c:pt idx="7">
                  <c:v>1544.473452688582</c:v>
                </c:pt>
                <c:pt idx="8">
                  <c:v>2006.5489857885264</c:v>
                </c:pt>
                <c:pt idx="9">
                  <c:v>2237.0348480921975</c:v>
                </c:pt>
                <c:pt idx="10">
                  <c:v>2668.2194903680274</c:v>
                </c:pt>
                <c:pt idx="11">
                  <c:v>2160.0104384189572</c:v>
                </c:pt>
                <c:pt idx="12">
                  <c:v>2523.5439290308941</c:v>
                </c:pt>
                <c:pt idx="13">
                  <c:v>2590.2563911614643</c:v>
                </c:pt>
                <c:pt idx="14">
                  <c:v>2279.4500443035918</c:v>
                </c:pt>
                <c:pt idx="15">
                  <c:v>1815.7719908065669</c:v>
                </c:pt>
                <c:pt idx="16">
                  <c:v>2013.2980849917385</c:v>
                </c:pt>
                <c:pt idx="17">
                  <c:v>2262.6733731446816</c:v>
                </c:pt>
                <c:pt idx="18">
                  <c:v>2551.1537156688955</c:v>
                </c:pt>
                <c:pt idx="19">
                  <c:v>2552.4618918452034</c:v>
                </c:pt>
                <c:pt idx="20">
                  <c:v>2615.5254131869192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58-44FB-8F67-916CBA6E4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harvest'!$L$267:$L$287</c:f>
                <c:numCache>
                  <c:formatCode>0</c:formatCode>
                  <c:ptCount val="21"/>
                  <c:pt idx="0">
                    <c:v>94.925021771315869</c:v>
                  </c:pt>
                  <c:pt idx="1">
                    <c:v>106.74518731755252</c:v>
                  </c:pt>
                  <c:pt idx="2">
                    <c:v>259.316247214361</c:v>
                  </c:pt>
                  <c:pt idx="3">
                    <c:v>291.68531594097828</c:v>
                  </c:pt>
                  <c:pt idx="4">
                    <c:v>244.04095635460902</c:v>
                  </c:pt>
                  <c:pt idx="5">
                    <c:v>301.68699448010165</c:v>
                  </c:pt>
                  <c:pt idx="6">
                    <c:v>349.87690016860483</c:v>
                  </c:pt>
                  <c:pt idx="7">
                    <c:v>292.4127107438236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'YE harvest'!$L$267:$L$287</c:f>
                <c:numCache>
                  <c:formatCode>0</c:formatCode>
                  <c:ptCount val="21"/>
                  <c:pt idx="0">
                    <c:v>94.925021771315869</c:v>
                  </c:pt>
                  <c:pt idx="1">
                    <c:v>106.74518731755252</c:v>
                  </c:pt>
                  <c:pt idx="2">
                    <c:v>259.316247214361</c:v>
                  </c:pt>
                  <c:pt idx="3">
                    <c:v>291.68531594097828</c:v>
                  </c:pt>
                  <c:pt idx="4">
                    <c:v>244.04095635460902</c:v>
                  </c:pt>
                  <c:pt idx="5">
                    <c:v>301.68699448010165</c:v>
                  </c:pt>
                  <c:pt idx="6">
                    <c:v>349.87690016860483</c:v>
                  </c:pt>
                  <c:pt idx="7">
                    <c:v>292.4127107438236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harvest'!$I$267:$I$287</c:f>
              <c:numCache>
                <c:formatCode>_(* #,##0_);_(* \(#,##0\);_(* "-"??_);_(@_)</c:formatCode>
                <c:ptCount val="21"/>
                <c:pt idx="0">
                  <c:v>229.67076843000001</c:v>
                </c:pt>
                <c:pt idx="1">
                  <c:v>258.26961890500002</c:v>
                </c:pt>
                <c:pt idx="2">
                  <c:v>627.41478118999999</c:v>
                </c:pt>
                <c:pt idx="3">
                  <c:v>705.73163325999997</c:v>
                </c:pt>
                <c:pt idx="4">
                  <c:v>590.45626673000004</c:v>
                </c:pt>
                <c:pt idx="5">
                  <c:v>729.93066058500006</c:v>
                </c:pt>
                <c:pt idx="6">
                  <c:v>846.52597406000007</c:v>
                </c:pt>
                <c:pt idx="7">
                  <c:v>707.49156252</c:v>
                </c:pt>
                <c:pt idx="8">
                  <c:v>931</c:v>
                </c:pt>
                <c:pt idx="9">
                  <c:v>1014</c:v>
                </c:pt>
                <c:pt idx="10">
                  <c:v>1009</c:v>
                </c:pt>
                <c:pt idx="11">
                  <c:v>580</c:v>
                </c:pt>
                <c:pt idx="12">
                  <c:v>737</c:v>
                </c:pt>
                <c:pt idx="13">
                  <c:v>831</c:v>
                </c:pt>
                <c:pt idx="14">
                  <c:v>737</c:v>
                </c:pt>
                <c:pt idx="15">
                  <c:v>713</c:v>
                </c:pt>
                <c:pt idx="16">
                  <c:v>820</c:v>
                </c:pt>
                <c:pt idx="17">
                  <c:v>911</c:v>
                </c:pt>
                <c:pt idx="18">
                  <c:v>698</c:v>
                </c:pt>
                <c:pt idx="19">
                  <c:v>756</c:v>
                </c:pt>
                <c:pt idx="20">
                  <c:v>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2-4F8B-8342-7A0D0F8BF369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harvest'!$W$267:$W$287</c:f>
                <c:numCache>
                  <c:formatCode>0</c:formatCode>
                  <c:ptCount val="21"/>
                  <c:pt idx="0">
                    <c:v>161.58412850909107</c:v>
                  </c:pt>
                  <c:pt idx="1">
                    <c:v>154.10204953983663</c:v>
                  </c:pt>
                  <c:pt idx="2">
                    <c:v>414.82372439154898</c:v>
                  </c:pt>
                  <c:pt idx="3">
                    <c:v>408.49273449448754</c:v>
                  </c:pt>
                  <c:pt idx="4">
                    <c:v>291.94496593494728</c:v>
                  </c:pt>
                  <c:pt idx="5">
                    <c:v>443.60095119637384</c:v>
                  </c:pt>
                  <c:pt idx="6">
                    <c:v>420.57916975251396</c:v>
                  </c:pt>
                  <c:pt idx="7">
                    <c:v>402.30563073145021</c:v>
                  </c:pt>
                  <c:pt idx="8">
                    <c:v>663.37687425380363</c:v>
                  </c:pt>
                  <c:pt idx="9">
                    <c:v>1036.1290501027352</c:v>
                  </c:pt>
                  <c:pt idx="10">
                    <c:v>558.25489501944867</c:v>
                  </c:pt>
                  <c:pt idx="11">
                    <c:v>367.21765210192297</c:v>
                  </c:pt>
                  <c:pt idx="12">
                    <c:v>683.56325729450668</c:v>
                  </c:pt>
                  <c:pt idx="13">
                    <c:v>376.7095861103756</c:v>
                  </c:pt>
                  <c:pt idx="14">
                    <c:v>444.50423528843254</c:v>
                  </c:pt>
                  <c:pt idx="15">
                    <c:v>381.5331315938792</c:v>
                  </c:pt>
                  <c:pt idx="16">
                    <c:v>486.78341128092245</c:v>
                  </c:pt>
                  <c:pt idx="17">
                    <c:v>697.48535970329738</c:v>
                  </c:pt>
                  <c:pt idx="18">
                    <c:v>142.97139134380225</c:v>
                  </c:pt>
                  <c:pt idx="19">
                    <c:v>469.80791930872539</c:v>
                  </c:pt>
                  <c:pt idx="20">
                    <c:v>580.10589621964073</c:v>
                  </c:pt>
                </c:numCache>
              </c:numRef>
            </c:plus>
            <c:minus>
              <c:numRef>
                <c:f>'YE harvest'!$W$267:$W$287</c:f>
                <c:numCache>
                  <c:formatCode>0</c:formatCode>
                  <c:ptCount val="21"/>
                  <c:pt idx="0">
                    <c:v>161.58412850909107</c:v>
                  </c:pt>
                  <c:pt idx="1">
                    <c:v>154.10204953983663</c:v>
                  </c:pt>
                  <c:pt idx="2">
                    <c:v>414.82372439154898</c:v>
                  </c:pt>
                  <c:pt idx="3">
                    <c:v>408.49273449448754</c:v>
                  </c:pt>
                  <c:pt idx="4">
                    <c:v>291.94496593494728</c:v>
                  </c:pt>
                  <c:pt idx="5">
                    <c:v>443.60095119637384</c:v>
                  </c:pt>
                  <c:pt idx="6">
                    <c:v>420.57916975251396</c:v>
                  </c:pt>
                  <c:pt idx="7">
                    <c:v>402.30563073145021</c:v>
                  </c:pt>
                  <c:pt idx="8">
                    <c:v>663.37687425380363</c:v>
                  </c:pt>
                  <c:pt idx="9">
                    <c:v>1036.1290501027352</c:v>
                  </c:pt>
                  <c:pt idx="10">
                    <c:v>558.25489501944867</c:v>
                  </c:pt>
                  <c:pt idx="11">
                    <c:v>367.21765210192297</c:v>
                  </c:pt>
                  <c:pt idx="12">
                    <c:v>683.56325729450668</c:v>
                  </c:pt>
                  <c:pt idx="13">
                    <c:v>376.7095861103756</c:v>
                  </c:pt>
                  <c:pt idx="14">
                    <c:v>444.50423528843254</c:v>
                  </c:pt>
                  <c:pt idx="15">
                    <c:v>381.5331315938792</c:v>
                  </c:pt>
                  <c:pt idx="16">
                    <c:v>486.78341128092245</c:v>
                  </c:pt>
                  <c:pt idx="17">
                    <c:v>697.48535970329738</c:v>
                  </c:pt>
                  <c:pt idx="18">
                    <c:v>142.97139134380225</c:v>
                  </c:pt>
                  <c:pt idx="19">
                    <c:v>469.80791930872539</c:v>
                  </c:pt>
                  <c:pt idx="20">
                    <c:v>580.10589621964073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harvest'!$T$267:$T$287</c:f>
              <c:numCache>
                <c:formatCode>_(* #,##0_);_(* \(#,##0\);_(* "-"??_);_(@_)</c:formatCode>
                <c:ptCount val="21"/>
                <c:pt idx="0">
                  <c:v>113.32655602552302</c:v>
                </c:pt>
                <c:pt idx="1">
                  <c:v>108.07902181953263</c:v>
                </c:pt>
                <c:pt idx="2">
                  <c:v>290.93540607442804</c:v>
                </c:pt>
                <c:pt idx="3">
                  <c:v>286.49518482320553</c:v>
                </c:pt>
                <c:pt idx="4">
                  <c:v>204.75474815297079</c:v>
                </c:pt>
                <c:pt idx="5">
                  <c:v>311.118229943622</c:v>
                </c:pt>
                <c:pt idx="6">
                  <c:v>294.97197084826689</c:v>
                </c:pt>
                <c:pt idx="7">
                  <c:v>282.15587769132884</c:v>
                </c:pt>
                <c:pt idx="8">
                  <c:v>638.97251272614392</c:v>
                </c:pt>
                <c:pt idx="9">
                  <c:v>1001.5440678710887</c:v>
                </c:pt>
                <c:pt idx="10">
                  <c:v>526.21306940319107</c:v>
                </c:pt>
                <c:pt idx="11">
                  <c:v>344.9325461128285</c:v>
                </c:pt>
                <c:pt idx="12">
                  <c:v>664.56336829718032</c:v>
                </c:pt>
                <c:pt idx="13">
                  <c:v>447.5468817012532</c:v>
                </c:pt>
                <c:pt idx="14">
                  <c:v>552.39265305263154</c:v>
                </c:pt>
                <c:pt idx="15">
                  <c:v>465.81226097848275</c:v>
                </c:pt>
                <c:pt idx="16">
                  <c:v>687.8951098995143</c:v>
                </c:pt>
                <c:pt idx="17">
                  <c:v>810.38626158617774</c:v>
                </c:pt>
                <c:pt idx="18" formatCode="_(* #,##0.00_);_(* \(#,##0.00\);_(* &quot;-&quot;??_);_(@_)">
                  <c:v>181.94129841344036</c:v>
                </c:pt>
                <c:pt idx="19">
                  <c:v>709.45791082232461</c:v>
                </c:pt>
                <c:pt idx="20">
                  <c:v>798.66330076398742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02-4F8B-8342-7A0D0F8BF369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harvest'!$AB$267:$AB$287</c:f>
                <c:numCache>
                  <c:formatCode>0</c:formatCode>
                  <c:ptCount val="21"/>
                  <c:pt idx="0">
                    <c:v>187.40381624803496</c:v>
                  </c:pt>
                  <c:pt idx="1">
                    <c:v>187.46193397017336</c:v>
                  </c:pt>
                  <c:pt idx="2">
                    <c:v>489.20715283754316</c:v>
                  </c:pt>
                  <c:pt idx="3">
                    <c:v>501.94286295391458</c:v>
                  </c:pt>
                  <c:pt idx="4">
                    <c:v>380.5099887167612</c:v>
                  </c:pt>
                  <c:pt idx="5">
                    <c:v>536.4670041491504</c:v>
                  </c:pt>
                  <c:pt idx="6">
                    <c:v>547.08379915814157</c:v>
                  </c:pt>
                  <c:pt idx="7">
                    <c:v>497.34798071650096</c:v>
                  </c:pt>
                  <c:pt idx="8">
                    <c:v>663.37687425380363</c:v>
                  </c:pt>
                  <c:pt idx="9">
                    <c:v>1036.1290501027352</c:v>
                  </c:pt>
                  <c:pt idx="10">
                    <c:v>558.25489501944867</c:v>
                  </c:pt>
                  <c:pt idx="11">
                    <c:v>367.21765210192297</c:v>
                  </c:pt>
                  <c:pt idx="12">
                    <c:v>683.56325729450668</c:v>
                  </c:pt>
                  <c:pt idx="13">
                    <c:v>376.7095861103756</c:v>
                  </c:pt>
                  <c:pt idx="14">
                    <c:v>444.50423528843254</c:v>
                  </c:pt>
                  <c:pt idx="15">
                    <c:v>381.5331315938792</c:v>
                  </c:pt>
                  <c:pt idx="16">
                    <c:v>486.78341128092245</c:v>
                  </c:pt>
                  <c:pt idx="17">
                    <c:v>697.48535970329738</c:v>
                  </c:pt>
                  <c:pt idx="18">
                    <c:v>142.97139134380225</c:v>
                  </c:pt>
                  <c:pt idx="19">
                    <c:v>469.80791930872539</c:v>
                  </c:pt>
                  <c:pt idx="20">
                    <c:v>580.10589621964073</c:v>
                  </c:pt>
                </c:numCache>
              </c:numRef>
            </c:plus>
            <c:minus>
              <c:numRef>
                <c:f>'YE harvest'!$AB$267:$AB$287</c:f>
                <c:numCache>
                  <c:formatCode>0</c:formatCode>
                  <c:ptCount val="21"/>
                  <c:pt idx="0">
                    <c:v>187.40381624803496</c:v>
                  </c:pt>
                  <c:pt idx="1">
                    <c:v>187.46193397017336</c:v>
                  </c:pt>
                  <c:pt idx="2">
                    <c:v>489.20715283754316</c:v>
                  </c:pt>
                  <c:pt idx="3">
                    <c:v>501.94286295391458</c:v>
                  </c:pt>
                  <c:pt idx="4">
                    <c:v>380.5099887167612</c:v>
                  </c:pt>
                  <c:pt idx="5">
                    <c:v>536.4670041491504</c:v>
                  </c:pt>
                  <c:pt idx="6">
                    <c:v>547.08379915814157</c:v>
                  </c:pt>
                  <c:pt idx="7">
                    <c:v>497.34798071650096</c:v>
                  </c:pt>
                  <c:pt idx="8">
                    <c:v>663.37687425380363</c:v>
                  </c:pt>
                  <c:pt idx="9">
                    <c:v>1036.1290501027352</c:v>
                  </c:pt>
                  <c:pt idx="10">
                    <c:v>558.25489501944867</c:v>
                  </c:pt>
                  <c:pt idx="11">
                    <c:v>367.21765210192297</c:v>
                  </c:pt>
                  <c:pt idx="12">
                    <c:v>683.56325729450668</c:v>
                  </c:pt>
                  <c:pt idx="13">
                    <c:v>376.7095861103756</c:v>
                  </c:pt>
                  <c:pt idx="14">
                    <c:v>444.50423528843254</c:v>
                  </c:pt>
                  <c:pt idx="15">
                    <c:v>381.5331315938792</c:v>
                  </c:pt>
                  <c:pt idx="16">
                    <c:v>486.78341128092245</c:v>
                  </c:pt>
                  <c:pt idx="17">
                    <c:v>697.48535970329738</c:v>
                  </c:pt>
                  <c:pt idx="18">
                    <c:v>142.97139134380225</c:v>
                  </c:pt>
                  <c:pt idx="19">
                    <c:v>469.80791930872539</c:v>
                  </c:pt>
                  <c:pt idx="20">
                    <c:v>580.10589621964073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harvest'!$Y$267:$Y$287</c:f>
              <c:numCache>
                <c:formatCode>_(* #,##0_);_(* \(#,##0\);_(* "-"??_);_(@_)</c:formatCode>
                <c:ptCount val="21"/>
                <c:pt idx="0">
                  <c:v>342.99732445552303</c:v>
                </c:pt>
                <c:pt idx="1">
                  <c:v>366.34864072453263</c:v>
                </c:pt>
                <c:pt idx="2">
                  <c:v>918.35018726442809</c:v>
                </c:pt>
                <c:pt idx="3">
                  <c:v>992.22681808320544</c:v>
                </c:pt>
                <c:pt idx="4">
                  <c:v>795.21101488297086</c:v>
                </c:pt>
                <c:pt idx="5">
                  <c:v>1041.048890528622</c:v>
                </c:pt>
                <c:pt idx="6">
                  <c:v>1141.4979449082671</c:v>
                </c:pt>
                <c:pt idx="7">
                  <c:v>989.64744021132879</c:v>
                </c:pt>
                <c:pt idx="8">
                  <c:v>1569.972512726144</c:v>
                </c:pt>
                <c:pt idx="9">
                  <c:v>2015.5440678710888</c:v>
                </c:pt>
                <c:pt idx="10">
                  <c:v>1535.2130694031912</c:v>
                </c:pt>
                <c:pt idx="11">
                  <c:v>924.9325461128285</c:v>
                </c:pt>
                <c:pt idx="12">
                  <c:v>1401.5633682971802</c:v>
                </c:pt>
                <c:pt idx="13">
                  <c:v>1278.5468817012531</c:v>
                </c:pt>
                <c:pt idx="14">
                  <c:v>1289.3926530526314</c:v>
                </c:pt>
                <c:pt idx="15">
                  <c:v>1178.8122609784828</c:v>
                </c:pt>
                <c:pt idx="16">
                  <c:v>1507.8951098995144</c:v>
                </c:pt>
                <c:pt idx="17">
                  <c:v>1721.3862615861776</c:v>
                </c:pt>
                <c:pt idx="18">
                  <c:v>879.94129841344034</c:v>
                </c:pt>
                <c:pt idx="19">
                  <c:v>1465.4579108223247</c:v>
                </c:pt>
                <c:pt idx="20">
                  <c:v>1656.6633007639875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02-4F8B-8342-7A0D0F8BF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EASTSIDE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'rockfish harvests'!$B$2:$B$22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'rockfish harvests'!$D$90:$D$110</c:f>
              <c:numCache>
                <c:formatCode>_(* #,##0_);_(* \(#,##0\);_(* "-"??_);_(@_)</c:formatCode>
                <c:ptCount val="21"/>
                <c:pt idx="0">
                  <c:v>157</c:v>
                </c:pt>
                <c:pt idx="1">
                  <c:v>121</c:v>
                </c:pt>
                <c:pt idx="2">
                  <c:v>423</c:v>
                </c:pt>
                <c:pt idx="3">
                  <c:v>298</c:v>
                </c:pt>
                <c:pt idx="4">
                  <c:v>319</c:v>
                </c:pt>
                <c:pt idx="5">
                  <c:v>1012</c:v>
                </c:pt>
                <c:pt idx="6">
                  <c:v>730</c:v>
                </c:pt>
                <c:pt idx="7">
                  <c:v>1242</c:v>
                </c:pt>
                <c:pt idx="8">
                  <c:v>1516</c:v>
                </c:pt>
                <c:pt idx="9">
                  <c:v>3481</c:v>
                </c:pt>
                <c:pt idx="10">
                  <c:v>2311</c:v>
                </c:pt>
                <c:pt idx="11">
                  <c:v>2296</c:v>
                </c:pt>
                <c:pt idx="12">
                  <c:v>2555</c:v>
                </c:pt>
                <c:pt idx="13">
                  <c:v>1928</c:v>
                </c:pt>
                <c:pt idx="14">
                  <c:v>3433</c:v>
                </c:pt>
                <c:pt idx="15">
                  <c:v>2207</c:v>
                </c:pt>
                <c:pt idx="16">
                  <c:v>3551</c:v>
                </c:pt>
                <c:pt idx="17">
                  <c:v>2787</c:v>
                </c:pt>
                <c:pt idx="18">
                  <c:v>3561</c:v>
                </c:pt>
                <c:pt idx="19">
                  <c:v>3933</c:v>
                </c:pt>
                <c:pt idx="20">
                  <c:v>3914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2-4D69-A2CD-D0F37A805D15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harvests'!$N$90:$N$110</c:f>
                <c:numCache>
                  <c:formatCode>_(* #,##0_);_(* \(#,##0\);_(* "-"??_);_(@_)</c:formatCode>
                  <c:ptCount val="21"/>
                  <c:pt idx="0">
                    <c:v>36.520156731330772</c:v>
                  </c:pt>
                  <c:pt idx="1">
                    <c:v>28.146108054082951</c:v>
                  </c:pt>
                  <c:pt idx="2">
                    <c:v>98.395071957661884</c:v>
                  </c:pt>
                  <c:pt idx="3">
                    <c:v>69.318514050551386</c:v>
                  </c:pt>
                  <c:pt idx="4">
                    <c:v>74.203375778945968</c:v>
                  </c:pt>
                  <c:pt idx="5">
                    <c:v>235.40381281596652</c:v>
                  </c:pt>
                  <c:pt idx="6">
                    <c:v>169.80709817752526</c:v>
                  </c:pt>
                  <c:pt idx="7">
                    <c:v>288.90467936504979</c:v>
                  </c:pt>
                  <c:pt idx="8">
                    <c:v>352.64049429743602</c:v>
                  </c:pt>
                  <c:pt idx="9">
                    <c:v>809.72398459721296</c:v>
                  </c:pt>
                  <c:pt idx="10">
                    <c:v>537.56740258665866</c:v>
                  </c:pt>
                  <c:pt idx="11">
                    <c:v>534.07821563780544</c:v>
                  </c:pt>
                  <c:pt idx="12">
                    <c:v>594.32484362133835</c:v>
                  </c:pt>
                  <c:pt idx="13">
                    <c:v>79.614661624529717</c:v>
                  </c:pt>
                  <c:pt idx="14">
                    <c:v>310.63362586787167</c:v>
                  </c:pt>
                  <c:pt idx="15">
                    <c:v>600.72086297750116</c:v>
                  </c:pt>
                  <c:pt idx="16">
                    <c:v>301.83078172473444</c:v>
                  </c:pt>
                  <c:pt idx="17">
                    <c:v>1176.6501860960075</c:v>
                  </c:pt>
                  <c:pt idx="18">
                    <c:v>574.84357402599733</c:v>
                  </c:pt>
                  <c:pt idx="19">
                    <c:v>2023.1930311074125</c:v>
                  </c:pt>
                  <c:pt idx="20">
                    <c:v>380.04015373014391</c:v>
                  </c:pt>
                </c:numCache>
              </c:numRef>
            </c:plus>
            <c:minus>
              <c:numRef>
                <c:f>'rockfish harvests'!$N$90:$N$110</c:f>
                <c:numCache>
                  <c:formatCode>_(* #,##0_);_(* \(#,##0\);_(* "-"??_);_(@_)</c:formatCode>
                  <c:ptCount val="21"/>
                  <c:pt idx="0">
                    <c:v>36.520156731330772</c:v>
                  </c:pt>
                  <c:pt idx="1">
                    <c:v>28.146108054082951</c:v>
                  </c:pt>
                  <c:pt idx="2">
                    <c:v>98.395071957661884</c:v>
                  </c:pt>
                  <c:pt idx="3">
                    <c:v>69.318514050551386</c:v>
                  </c:pt>
                  <c:pt idx="4">
                    <c:v>74.203375778945968</c:v>
                  </c:pt>
                  <c:pt idx="5">
                    <c:v>235.40381281596652</c:v>
                  </c:pt>
                  <c:pt idx="6">
                    <c:v>169.80709817752526</c:v>
                  </c:pt>
                  <c:pt idx="7">
                    <c:v>288.90467936504979</c:v>
                  </c:pt>
                  <c:pt idx="8">
                    <c:v>352.64049429743602</c:v>
                  </c:pt>
                  <c:pt idx="9">
                    <c:v>809.72398459721296</c:v>
                  </c:pt>
                  <c:pt idx="10">
                    <c:v>537.56740258665866</c:v>
                  </c:pt>
                  <c:pt idx="11">
                    <c:v>534.07821563780544</c:v>
                  </c:pt>
                  <c:pt idx="12">
                    <c:v>594.32484362133835</c:v>
                  </c:pt>
                  <c:pt idx="13">
                    <c:v>79.614661624529717</c:v>
                  </c:pt>
                  <c:pt idx="14">
                    <c:v>310.63362586787167</c:v>
                  </c:pt>
                  <c:pt idx="15">
                    <c:v>600.72086297750116</c:v>
                  </c:pt>
                  <c:pt idx="16">
                    <c:v>301.83078172473444</c:v>
                  </c:pt>
                  <c:pt idx="17">
                    <c:v>1176.6501860960075</c:v>
                  </c:pt>
                  <c:pt idx="18">
                    <c:v>574.84357402599733</c:v>
                  </c:pt>
                  <c:pt idx="19">
                    <c:v>2023.1930311074125</c:v>
                  </c:pt>
                  <c:pt idx="20">
                    <c:v>380.04015373014391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'rockfish harvests'!$O$90:$O$110</c:f>
              <c:numCache>
                <c:formatCode>_(* #,##0_);_(* \(#,##0\);_(* "-"??_);_(@_)</c:formatCode>
                <c:ptCount val="21"/>
                <c:pt idx="0">
                  <c:v>21.651794412950807</c:v>
                </c:pt>
                <c:pt idx="1">
                  <c:v>16.687051745013036</c:v>
                </c:pt>
                <c:pt idx="2">
                  <c:v>58.335726348268736</c:v>
                </c:pt>
                <c:pt idx="3">
                  <c:v>41.097036529040395</c:v>
                </c:pt>
                <c:pt idx="4">
                  <c:v>43.993136418670758</c:v>
                </c:pt>
                <c:pt idx="5">
                  <c:v>139.56443277647281</c:v>
                </c:pt>
                <c:pt idx="6">
                  <c:v>100.67394854429358</c:v>
                </c:pt>
                <c:pt idx="7">
                  <c:v>171.28362204385303</c:v>
                </c:pt>
                <c:pt idx="8">
                  <c:v>209.07083012760154</c:v>
                </c:pt>
                <c:pt idx="9">
                  <c:v>480.0630340858711</c:v>
                </c:pt>
                <c:pt idx="10">
                  <c:v>318.70889737789366</c:v>
                </c:pt>
                <c:pt idx="11">
                  <c:v>316.64025459958657</c:v>
                </c:pt>
                <c:pt idx="12">
                  <c:v>352.35881990502776</c:v>
                </c:pt>
                <c:pt idx="13">
                  <c:v>51.46120422098079</c:v>
                </c:pt>
                <c:pt idx="14">
                  <c:v>276.3989021043003</c:v>
                </c:pt>
                <c:pt idx="15">
                  <c:v>351.77988614800779</c:v>
                </c:pt>
                <c:pt idx="16">
                  <c:v>250.87949818421885</c:v>
                </c:pt>
                <c:pt idx="17">
                  <c:v>932.19872110181996</c:v>
                </c:pt>
                <c:pt idx="18">
                  <c:v>418.19068471337596</c:v>
                </c:pt>
                <c:pt idx="19">
                  <c:v>1229.4512387981022</c:v>
                </c:pt>
                <c:pt idx="20">
                  <c:v>302.2796271637817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2-4D69-A2CD-D0F37A805D15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harvests'!$N$90:$N$110</c:f>
                <c:numCache>
                  <c:formatCode>_(* #,##0_);_(* \(#,##0\);_(* "-"??_);_(@_)</c:formatCode>
                  <c:ptCount val="21"/>
                  <c:pt idx="0">
                    <c:v>36.520156731330772</c:v>
                  </c:pt>
                  <c:pt idx="1">
                    <c:v>28.146108054082951</c:v>
                  </c:pt>
                  <c:pt idx="2">
                    <c:v>98.395071957661884</c:v>
                  </c:pt>
                  <c:pt idx="3">
                    <c:v>69.318514050551386</c:v>
                  </c:pt>
                  <c:pt idx="4">
                    <c:v>74.203375778945968</c:v>
                  </c:pt>
                  <c:pt idx="5">
                    <c:v>235.40381281596652</c:v>
                  </c:pt>
                  <c:pt idx="6">
                    <c:v>169.80709817752526</c:v>
                  </c:pt>
                  <c:pt idx="7">
                    <c:v>288.90467936504979</c:v>
                  </c:pt>
                  <c:pt idx="8">
                    <c:v>352.64049429743602</c:v>
                  </c:pt>
                  <c:pt idx="9">
                    <c:v>809.72398459721296</c:v>
                  </c:pt>
                  <c:pt idx="10">
                    <c:v>537.56740258665866</c:v>
                  </c:pt>
                  <c:pt idx="11">
                    <c:v>534.07821563780544</c:v>
                  </c:pt>
                  <c:pt idx="12">
                    <c:v>594.32484362133835</c:v>
                  </c:pt>
                  <c:pt idx="13">
                    <c:v>79.614661624529717</c:v>
                  </c:pt>
                  <c:pt idx="14">
                    <c:v>310.63362586787167</c:v>
                  </c:pt>
                  <c:pt idx="15">
                    <c:v>600.72086297750116</c:v>
                  </c:pt>
                  <c:pt idx="16">
                    <c:v>301.83078172473444</c:v>
                  </c:pt>
                  <c:pt idx="17">
                    <c:v>1176.6501860960075</c:v>
                  </c:pt>
                  <c:pt idx="18">
                    <c:v>574.84357402599733</c:v>
                  </c:pt>
                  <c:pt idx="19">
                    <c:v>2023.1930311074125</c:v>
                  </c:pt>
                  <c:pt idx="20">
                    <c:v>380.04015373014391</c:v>
                  </c:pt>
                </c:numCache>
              </c:numRef>
            </c:plus>
            <c:minus>
              <c:numRef>
                <c:f>'rockfish harvests'!$N$90:$N$110</c:f>
                <c:numCache>
                  <c:formatCode>_(* #,##0_);_(* \(#,##0\);_(* "-"??_);_(@_)</c:formatCode>
                  <c:ptCount val="21"/>
                  <c:pt idx="0">
                    <c:v>36.520156731330772</c:v>
                  </c:pt>
                  <c:pt idx="1">
                    <c:v>28.146108054082951</c:v>
                  </c:pt>
                  <c:pt idx="2">
                    <c:v>98.395071957661884</c:v>
                  </c:pt>
                  <c:pt idx="3">
                    <c:v>69.318514050551386</c:v>
                  </c:pt>
                  <c:pt idx="4">
                    <c:v>74.203375778945968</c:v>
                  </c:pt>
                  <c:pt idx="5">
                    <c:v>235.40381281596652</c:v>
                  </c:pt>
                  <c:pt idx="6">
                    <c:v>169.80709817752526</c:v>
                  </c:pt>
                  <c:pt idx="7">
                    <c:v>288.90467936504979</c:v>
                  </c:pt>
                  <c:pt idx="8">
                    <c:v>352.64049429743602</c:v>
                  </c:pt>
                  <c:pt idx="9">
                    <c:v>809.72398459721296</c:v>
                  </c:pt>
                  <c:pt idx="10">
                    <c:v>537.56740258665866</c:v>
                  </c:pt>
                  <c:pt idx="11">
                    <c:v>534.07821563780544</c:v>
                  </c:pt>
                  <c:pt idx="12">
                    <c:v>594.32484362133835</c:v>
                  </c:pt>
                  <c:pt idx="13">
                    <c:v>79.614661624529717</c:v>
                  </c:pt>
                  <c:pt idx="14">
                    <c:v>310.63362586787167</c:v>
                  </c:pt>
                  <c:pt idx="15">
                    <c:v>600.72086297750116</c:v>
                  </c:pt>
                  <c:pt idx="16">
                    <c:v>301.83078172473444</c:v>
                  </c:pt>
                  <c:pt idx="17">
                    <c:v>1176.6501860960075</c:v>
                  </c:pt>
                  <c:pt idx="18">
                    <c:v>574.84357402599733</c:v>
                  </c:pt>
                  <c:pt idx="19">
                    <c:v>2023.1930311074125</c:v>
                  </c:pt>
                  <c:pt idx="20">
                    <c:v>380.04015373014391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val>
            <c:numRef>
              <c:f>'rockfish harvests'!$K$90:$K$110</c:f>
              <c:numCache>
                <c:formatCode>_(* #,##0_);_(* \(#,##0\);_(* "-"??_);_(@_)</c:formatCode>
                <c:ptCount val="21"/>
                <c:pt idx="0">
                  <c:v>178.65179441295081</c:v>
                </c:pt>
                <c:pt idx="1">
                  <c:v>137.68705174501304</c:v>
                </c:pt>
                <c:pt idx="2">
                  <c:v>481.33572634826874</c:v>
                </c:pt>
                <c:pt idx="3">
                  <c:v>339.09703652904039</c:v>
                </c:pt>
                <c:pt idx="4">
                  <c:v>362.99313641867076</c:v>
                </c:pt>
                <c:pt idx="5">
                  <c:v>1151.5644327764728</c:v>
                </c:pt>
                <c:pt idx="6">
                  <c:v>830.67394854429358</c:v>
                </c:pt>
                <c:pt idx="7">
                  <c:v>1413.283622043853</c:v>
                </c:pt>
                <c:pt idx="8">
                  <c:v>1725.0708301276015</c:v>
                </c:pt>
                <c:pt idx="9">
                  <c:v>3961.0630340858711</c:v>
                </c:pt>
                <c:pt idx="10">
                  <c:v>2629.7088973778937</c:v>
                </c:pt>
                <c:pt idx="11">
                  <c:v>2612.6402545995866</c:v>
                </c:pt>
                <c:pt idx="12">
                  <c:v>2907.3588199050278</c:v>
                </c:pt>
                <c:pt idx="13">
                  <c:v>1979.4612042209808</c:v>
                </c:pt>
                <c:pt idx="14">
                  <c:v>3709.3989021043003</c:v>
                </c:pt>
                <c:pt idx="15">
                  <c:v>2558.7798861480078</c:v>
                </c:pt>
                <c:pt idx="16">
                  <c:v>3801.8794981842188</c:v>
                </c:pt>
                <c:pt idx="17">
                  <c:v>3719.19872110182</c:v>
                </c:pt>
                <c:pt idx="18">
                  <c:v>3979.190684713376</c:v>
                </c:pt>
                <c:pt idx="19">
                  <c:v>5162.4512387981022</c:v>
                </c:pt>
                <c:pt idx="20">
                  <c:v>4216.2796271637817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22-4D69-A2CD-D0F37A805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SSEI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harvest'!$L$289:$L$309</c:f>
                <c:numCache>
                  <c:formatCode>0</c:formatCode>
                  <c:ptCount val="21"/>
                  <c:pt idx="0">
                    <c:v>306.3048463505765</c:v>
                  </c:pt>
                  <c:pt idx="1">
                    <c:v>310.33978991647757</c:v>
                  </c:pt>
                  <c:pt idx="2">
                    <c:v>603.22406310220913</c:v>
                  </c:pt>
                  <c:pt idx="3">
                    <c:v>424.01993907751626</c:v>
                  </c:pt>
                  <c:pt idx="4">
                    <c:v>356.4784924309115</c:v>
                  </c:pt>
                  <c:pt idx="5">
                    <c:v>492.52626353335825</c:v>
                  </c:pt>
                  <c:pt idx="6">
                    <c:v>695.50146813107699</c:v>
                  </c:pt>
                  <c:pt idx="7">
                    <c:v>840.67172033903921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'YE harvest'!$L$289:$L$309</c:f>
                <c:numCache>
                  <c:formatCode>0</c:formatCode>
                  <c:ptCount val="21"/>
                  <c:pt idx="0">
                    <c:v>306.3048463505765</c:v>
                  </c:pt>
                  <c:pt idx="1">
                    <c:v>310.33978991647757</c:v>
                  </c:pt>
                  <c:pt idx="2">
                    <c:v>603.22406310220913</c:v>
                  </c:pt>
                  <c:pt idx="3">
                    <c:v>424.01993907751626</c:v>
                  </c:pt>
                  <c:pt idx="4">
                    <c:v>356.4784924309115</c:v>
                  </c:pt>
                  <c:pt idx="5">
                    <c:v>492.52626353335825</c:v>
                  </c:pt>
                  <c:pt idx="6">
                    <c:v>695.50146813107699</c:v>
                  </c:pt>
                  <c:pt idx="7">
                    <c:v>840.67172033903921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harvest'!$I$289:$I$309</c:f>
              <c:numCache>
                <c:formatCode>_(* #,##0_);_(* \(#,##0\);_(* "-"??_);_(@_)</c:formatCode>
                <c:ptCount val="21"/>
                <c:pt idx="0">
                  <c:v>922.09935329999996</c:v>
                </c:pt>
                <c:pt idx="1">
                  <c:v>934.24613744999999</c:v>
                </c:pt>
                <c:pt idx="2">
                  <c:v>1815.9442304249999</c:v>
                </c:pt>
                <c:pt idx="3">
                  <c:v>1276.46857785</c:v>
                </c:pt>
                <c:pt idx="4">
                  <c:v>1073.1419736</c:v>
                </c:pt>
                <c:pt idx="5">
                  <c:v>1482.6998478749999</c:v>
                </c:pt>
                <c:pt idx="6">
                  <c:v>2093.735902725</c:v>
                </c:pt>
                <c:pt idx="7">
                  <c:v>2530.7560715999998</c:v>
                </c:pt>
                <c:pt idx="8">
                  <c:v>4211</c:v>
                </c:pt>
                <c:pt idx="9">
                  <c:v>3637</c:v>
                </c:pt>
                <c:pt idx="10">
                  <c:v>3569</c:v>
                </c:pt>
                <c:pt idx="11">
                  <c:v>2902</c:v>
                </c:pt>
                <c:pt idx="12">
                  <c:v>3159</c:v>
                </c:pt>
                <c:pt idx="13">
                  <c:v>2407</c:v>
                </c:pt>
                <c:pt idx="14">
                  <c:v>3147</c:v>
                </c:pt>
                <c:pt idx="15">
                  <c:v>3164</c:v>
                </c:pt>
                <c:pt idx="16">
                  <c:v>2923</c:v>
                </c:pt>
                <c:pt idx="17">
                  <c:v>4271</c:v>
                </c:pt>
                <c:pt idx="18">
                  <c:v>4529</c:v>
                </c:pt>
                <c:pt idx="19">
                  <c:v>3574</c:v>
                </c:pt>
                <c:pt idx="20">
                  <c:v>3678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1-4A10-B6F2-C898B50D98ED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harvest'!$W$289:$W$309</c:f>
                <c:numCache>
                  <c:formatCode>0</c:formatCode>
                  <c:ptCount val="21"/>
                  <c:pt idx="0">
                    <c:v>865.66756947406031</c:v>
                  </c:pt>
                  <c:pt idx="1">
                    <c:v>1019.0017548353019</c:v>
                  </c:pt>
                  <c:pt idx="2">
                    <c:v>1657.6407108168837</c:v>
                  </c:pt>
                  <c:pt idx="3">
                    <c:v>1292.4868933786163</c:v>
                  </c:pt>
                  <c:pt idx="4">
                    <c:v>1110.6704337302551</c:v>
                  </c:pt>
                  <c:pt idx="5">
                    <c:v>1557.2614334748985</c:v>
                  </c:pt>
                  <c:pt idx="6">
                    <c:v>1824.386452517206</c:v>
                  </c:pt>
                  <c:pt idx="7">
                    <c:v>2119.4406919769799</c:v>
                  </c:pt>
                  <c:pt idx="8">
                    <c:v>2229.5566640538409</c:v>
                  </c:pt>
                  <c:pt idx="9">
                    <c:v>2420.788590746577</c:v>
                  </c:pt>
                  <c:pt idx="10">
                    <c:v>1980.0129927521673</c:v>
                  </c:pt>
                  <c:pt idx="11">
                    <c:v>1596.8656557837332</c:v>
                  </c:pt>
                  <c:pt idx="12">
                    <c:v>2857.7373020417367</c:v>
                  </c:pt>
                  <c:pt idx="13">
                    <c:v>2645.7455881296646</c:v>
                  </c:pt>
                  <c:pt idx="14">
                    <c:v>2622.379441013059</c:v>
                  </c:pt>
                  <c:pt idx="15">
                    <c:v>2341.2167555052943</c:v>
                  </c:pt>
                  <c:pt idx="16">
                    <c:v>1551.8229646591647</c:v>
                  </c:pt>
                  <c:pt idx="17">
                    <c:v>1587.0208326173129</c:v>
                  </c:pt>
                  <c:pt idx="18">
                    <c:v>1799.2238541634629</c:v>
                  </c:pt>
                  <c:pt idx="19">
                    <c:v>2180.5628307976431</c:v>
                  </c:pt>
                  <c:pt idx="20">
                    <c:v>1901.8772156610946</c:v>
                  </c:pt>
                </c:numCache>
              </c:numRef>
            </c:plus>
            <c:minus>
              <c:numRef>
                <c:f>'YE harvest'!$W$289:$W$309</c:f>
                <c:numCache>
                  <c:formatCode>0</c:formatCode>
                  <c:ptCount val="21"/>
                  <c:pt idx="0">
                    <c:v>865.66756947406031</c:v>
                  </c:pt>
                  <c:pt idx="1">
                    <c:v>1019.0017548353019</c:v>
                  </c:pt>
                  <c:pt idx="2">
                    <c:v>1657.6407108168837</c:v>
                  </c:pt>
                  <c:pt idx="3">
                    <c:v>1292.4868933786163</c:v>
                  </c:pt>
                  <c:pt idx="4">
                    <c:v>1110.6704337302551</c:v>
                  </c:pt>
                  <c:pt idx="5">
                    <c:v>1557.2614334748985</c:v>
                  </c:pt>
                  <c:pt idx="6">
                    <c:v>1824.386452517206</c:v>
                  </c:pt>
                  <c:pt idx="7">
                    <c:v>2119.4406919769799</c:v>
                  </c:pt>
                  <c:pt idx="8">
                    <c:v>2229.5566640538409</c:v>
                  </c:pt>
                  <c:pt idx="9">
                    <c:v>2420.788590746577</c:v>
                  </c:pt>
                  <c:pt idx="10">
                    <c:v>1980.0129927521673</c:v>
                  </c:pt>
                  <c:pt idx="11">
                    <c:v>1596.8656557837332</c:v>
                  </c:pt>
                  <c:pt idx="12">
                    <c:v>2857.7373020417367</c:v>
                  </c:pt>
                  <c:pt idx="13">
                    <c:v>2645.7455881296646</c:v>
                  </c:pt>
                  <c:pt idx="14">
                    <c:v>2622.379441013059</c:v>
                  </c:pt>
                  <c:pt idx="15">
                    <c:v>2341.2167555052943</c:v>
                  </c:pt>
                  <c:pt idx="16">
                    <c:v>1551.8229646591647</c:v>
                  </c:pt>
                  <c:pt idx="17">
                    <c:v>1587.0208326173129</c:v>
                  </c:pt>
                  <c:pt idx="18">
                    <c:v>1799.2238541634629</c:v>
                  </c:pt>
                  <c:pt idx="19">
                    <c:v>2180.5628307976431</c:v>
                  </c:pt>
                  <c:pt idx="20">
                    <c:v>1901.8772156610946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harvest'!$T$289:$T$309</c:f>
              <c:numCache>
                <c:formatCode>_(* #,##0_);_(* \(#,##0\);_(* "-"??_);_(@_)</c:formatCode>
                <c:ptCount val="21"/>
                <c:pt idx="0">
                  <c:v>1639.2137707817747</c:v>
                </c:pt>
                <c:pt idx="1">
                  <c:v>1929.5648443797602</c:v>
                </c:pt>
                <c:pt idx="2">
                  <c:v>3138.8809931165461</c:v>
                </c:pt>
                <c:pt idx="3">
                  <c:v>2447.4317727628222</c:v>
                </c:pt>
                <c:pt idx="4">
                  <c:v>2103.1471363504224</c:v>
                </c:pt>
                <c:pt idx="5">
                  <c:v>2948.8044562074952</c:v>
                </c:pt>
                <c:pt idx="6">
                  <c:v>3454.6279676514159</c:v>
                </c:pt>
                <c:pt idx="7">
                  <c:v>4013.3377882628693</c:v>
                </c:pt>
                <c:pt idx="8">
                  <c:v>5176.9338506472895</c:v>
                </c:pt>
                <c:pt idx="9">
                  <c:v>5645.8104111834882</c:v>
                </c:pt>
                <c:pt idx="10">
                  <c:v>4565.3774814509916</c:v>
                </c:pt>
                <c:pt idx="11">
                  <c:v>3666.5722189691242</c:v>
                </c:pt>
                <c:pt idx="12">
                  <c:v>6648.9321537632122</c:v>
                </c:pt>
                <c:pt idx="13">
                  <c:v>7169.4097096110918</c:v>
                </c:pt>
                <c:pt idx="14">
                  <c:v>8086.0638738359448</c:v>
                </c:pt>
                <c:pt idx="15">
                  <c:v>6412.9507179541833</c:v>
                </c:pt>
                <c:pt idx="16">
                  <c:v>5561.6414185115264</c:v>
                </c:pt>
                <c:pt idx="17">
                  <c:v>5648.0883221388831</c:v>
                </c:pt>
                <c:pt idx="18">
                  <c:v>6037.1204526798119</c:v>
                </c:pt>
                <c:pt idx="19">
                  <c:v>7477.3786229365887</c:v>
                </c:pt>
                <c:pt idx="20">
                  <c:v>7314.0162735439044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1-4A10-B6F2-C898B50D98ED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harvest'!$AB$289:$AB$309</c:f>
                <c:numCache>
                  <c:formatCode>0</c:formatCode>
                  <c:ptCount val="21"/>
                  <c:pt idx="0">
                    <c:v>918.26085604090588</c:v>
                  </c:pt>
                  <c:pt idx="1">
                    <c:v>1065.2114163689891</c:v>
                  </c:pt>
                  <c:pt idx="2">
                    <c:v>1763.9875272980366</c:v>
                  </c:pt>
                  <c:pt idx="3">
                    <c:v>1360.2629445407997</c:v>
                  </c:pt>
                  <c:pt idx="4">
                    <c:v>1166.475772542391</c:v>
                  </c:pt>
                  <c:pt idx="5">
                    <c:v>1633.2927760993823</c:v>
                  </c:pt>
                  <c:pt idx="6">
                    <c:v>1952.4620918985336</c:v>
                  </c:pt>
                  <c:pt idx="7">
                    <c:v>2280.0784609713892</c:v>
                  </c:pt>
                  <c:pt idx="8">
                    <c:v>2229.5566640538409</c:v>
                  </c:pt>
                  <c:pt idx="9">
                    <c:v>2420.788590746577</c:v>
                  </c:pt>
                  <c:pt idx="10">
                    <c:v>1980.0129927521673</c:v>
                  </c:pt>
                  <c:pt idx="11">
                    <c:v>1596.8656557837332</c:v>
                  </c:pt>
                  <c:pt idx="12">
                    <c:v>2857.7373020417367</c:v>
                  </c:pt>
                  <c:pt idx="13">
                    <c:v>2645.7455881296646</c:v>
                  </c:pt>
                  <c:pt idx="14">
                    <c:v>2622.379441013059</c:v>
                  </c:pt>
                  <c:pt idx="15">
                    <c:v>2341.2167555052943</c:v>
                  </c:pt>
                  <c:pt idx="16">
                    <c:v>1551.8229646591647</c:v>
                  </c:pt>
                  <c:pt idx="17">
                    <c:v>1587.0208326173129</c:v>
                  </c:pt>
                  <c:pt idx="18">
                    <c:v>1799.2238541634629</c:v>
                  </c:pt>
                  <c:pt idx="19">
                    <c:v>2180.5628307976431</c:v>
                  </c:pt>
                  <c:pt idx="20">
                    <c:v>1901.8772156610946</c:v>
                  </c:pt>
                </c:numCache>
              </c:numRef>
            </c:plus>
            <c:minus>
              <c:numRef>
                <c:f>'YE harvest'!$AB$289:$AB$309</c:f>
                <c:numCache>
                  <c:formatCode>0</c:formatCode>
                  <c:ptCount val="21"/>
                  <c:pt idx="0">
                    <c:v>918.26085604090588</c:v>
                  </c:pt>
                  <c:pt idx="1">
                    <c:v>1065.2114163689891</c:v>
                  </c:pt>
                  <c:pt idx="2">
                    <c:v>1763.9875272980366</c:v>
                  </c:pt>
                  <c:pt idx="3">
                    <c:v>1360.2629445407997</c:v>
                  </c:pt>
                  <c:pt idx="4">
                    <c:v>1166.475772542391</c:v>
                  </c:pt>
                  <c:pt idx="5">
                    <c:v>1633.2927760993823</c:v>
                  </c:pt>
                  <c:pt idx="6">
                    <c:v>1952.4620918985336</c:v>
                  </c:pt>
                  <c:pt idx="7">
                    <c:v>2280.0784609713892</c:v>
                  </c:pt>
                  <c:pt idx="8">
                    <c:v>2229.5566640538409</c:v>
                  </c:pt>
                  <c:pt idx="9">
                    <c:v>2420.788590746577</c:v>
                  </c:pt>
                  <c:pt idx="10">
                    <c:v>1980.0129927521673</c:v>
                  </c:pt>
                  <c:pt idx="11">
                    <c:v>1596.8656557837332</c:v>
                  </c:pt>
                  <c:pt idx="12">
                    <c:v>2857.7373020417367</c:v>
                  </c:pt>
                  <c:pt idx="13">
                    <c:v>2645.7455881296646</c:v>
                  </c:pt>
                  <c:pt idx="14">
                    <c:v>2622.379441013059</c:v>
                  </c:pt>
                  <c:pt idx="15">
                    <c:v>2341.2167555052943</c:v>
                  </c:pt>
                  <c:pt idx="16">
                    <c:v>1551.8229646591647</c:v>
                  </c:pt>
                  <c:pt idx="17">
                    <c:v>1587.0208326173129</c:v>
                  </c:pt>
                  <c:pt idx="18">
                    <c:v>1799.2238541634629</c:v>
                  </c:pt>
                  <c:pt idx="19">
                    <c:v>2180.5628307976431</c:v>
                  </c:pt>
                  <c:pt idx="20">
                    <c:v>1901.8772156610946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harvest'!$Y$289:$Y$309</c:f>
              <c:numCache>
                <c:formatCode>_(* #,##0_);_(* \(#,##0\);_(* "-"??_);_(@_)</c:formatCode>
                <c:ptCount val="21"/>
                <c:pt idx="0">
                  <c:v>2561.3131240817747</c:v>
                </c:pt>
                <c:pt idx="1">
                  <c:v>2863.8109818297603</c:v>
                </c:pt>
                <c:pt idx="2">
                  <c:v>4954.8252235415457</c:v>
                </c:pt>
                <c:pt idx="3">
                  <c:v>3723.900350612822</c:v>
                </c:pt>
                <c:pt idx="4">
                  <c:v>3176.2891099504222</c:v>
                </c:pt>
                <c:pt idx="5">
                  <c:v>4431.5043040824949</c:v>
                </c:pt>
                <c:pt idx="6">
                  <c:v>5548.3638703764154</c:v>
                </c:pt>
                <c:pt idx="7">
                  <c:v>6544.0938598628691</c:v>
                </c:pt>
                <c:pt idx="8">
                  <c:v>9387.9338506472886</c:v>
                </c:pt>
                <c:pt idx="9">
                  <c:v>9282.8104111834873</c:v>
                </c:pt>
                <c:pt idx="10">
                  <c:v>8134.3774814509916</c:v>
                </c:pt>
                <c:pt idx="11">
                  <c:v>6568.5722189691242</c:v>
                </c:pt>
                <c:pt idx="12">
                  <c:v>9807.9321537632131</c:v>
                </c:pt>
                <c:pt idx="13">
                  <c:v>9576.4097096110927</c:v>
                </c:pt>
                <c:pt idx="14">
                  <c:v>11233.063873835945</c:v>
                </c:pt>
                <c:pt idx="15">
                  <c:v>9576.9507179541833</c:v>
                </c:pt>
                <c:pt idx="16">
                  <c:v>8484.6414185115264</c:v>
                </c:pt>
                <c:pt idx="17">
                  <c:v>9919.0883221388831</c:v>
                </c:pt>
                <c:pt idx="18">
                  <c:v>10566.120452679812</c:v>
                </c:pt>
                <c:pt idx="19">
                  <c:v>11051.378622936589</c:v>
                </c:pt>
                <c:pt idx="20">
                  <c:v>10992.016273543904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1-4A10-B6F2-C898B50D9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harvest'!$L$311:$L$331</c:f>
                <c:numCache>
                  <c:formatCode>0</c:formatCode>
                  <c:ptCount val="21"/>
                  <c:pt idx="0">
                    <c:v>364.37657213558413</c:v>
                  </c:pt>
                  <c:pt idx="1">
                    <c:v>644.58490532168332</c:v>
                  </c:pt>
                  <c:pt idx="2">
                    <c:v>1006.6352195968545</c:v>
                  </c:pt>
                  <c:pt idx="3">
                    <c:v>819.90015680189197</c:v>
                  </c:pt>
                  <c:pt idx="4">
                    <c:v>872.34669765483727</c:v>
                  </c:pt>
                  <c:pt idx="5">
                    <c:v>864.94496809897794</c:v>
                  </c:pt>
                  <c:pt idx="6">
                    <c:v>1251.5267289021399</c:v>
                  </c:pt>
                  <c:pt idx="7">
                    <c:v>1531.7350620882391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'YE harvest'!$L$311:$L$331</c:f>
                <c:numCache>
                  <c:formatCode>0</c:formatCode>
                  <c:ptCount val="21"/>
                  <c:pt idx="0">
                    <c:v>364.37657213558413</c:v>
                  </c:pt>
                  <c:pt idx="1">
                    <c:v>644.58490532168332</c:v>
                  </c:pt>
                  <c:pt idx="2">
                    <c:v>1006.6352195968545</c:v>
                  </c:pt>
                  <c:pt idx="3">
                    <c:v>819.90015680189197</c:v>
                  </c:pt>
                  <c:pt idx="4">
                    <c:v>872.34669765483727</c:v>
                  </c:pt>
                  <c:pt idx="5">
                    <c:v>864.94496809897794</c:v>
                  </c:pt>
                  <c:pt idx="6">
                    <c:v>1251.5267289021399</c:v>
                  </c:pt>
                  <c:pt idx="7">
                    <c:v>1531.7350620882391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harvest'!$I$311:$I$331</c:f>
              <c:numCache>
                <c:formatCode>_(* #,##0_);_(* \(#,##0\);_(* "-"??_);_(@_)</c:formatCode>
                <c:ptCount val="21"/>
                <c:pt idx="0">
                  <c:v>616.66460842399999</c:v>
                </c:pt>
                <c:pt idx="1">
                  <c:v>1090.8843450239999</c:v>
                </c:pt>
                <c:pt idx="2">
                  <c:v>1703.61203488</c:v>
                </c:pt>
                <c:pt idx="3">
                  <c:v>1387.5848443760001</c:v>
                </c:pt>
                <c:pt idx="4">
                  <c:v>1476.3444629999999</c:v>
                </c:pt>
                <c:pt idx="5">
                  <c:v>1463.8179039199999</c:v>
                </c:pt>
                <c:pt idx="6">
                  <c:v>2118.062189584</c:v>
                </c:pt>
                <c:pt idx="7">
                  <c:v>2592.281926184</c:v>
                </c:pt>
                <c:pt idx="8">
                  <c:v>4257</c:v>
                </c:pt>
                <c:pt idx="9">
                  <c:v>3554</c:v>
                </c:pt>
                <c:pt idx="10">
                  <c:v>3418</c:v>
                </c:pt>
                <c:pt idx="11">
                  <c:v>1788</c:v>
                </c:pt>
                <c:pt idx="12">
                  <c:v>2393</c:v>
                </c:pt>
                <c:pt idx="13">
                  <c:v>1424</c:v>
                </c:pt>
                <c:pt idx="14">
                  <c:v>1749</c:v>
                </c:pt>
                <c:pt idx="15">
                  <c:v>1811</c:v>
                </c:pt>
                <c:pt idx="16">
                  <c:v>1522</c:v>
                </c:pt>
                <c:pt idx="17">
                  <c:v>1419</c:v>
                </c:pt>
                <c:pt idx="18">
                  <c:v>1399</c:v>
                </c:pt>
                <c:pt idx="19">
                  <c:v>1924</c:v>
                </c:pt>
                <c:pt idx="20">
                  <c:v>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5-42D0-AB7B-1E98B4CAD6D5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harvest'!$W$311:$W$331</c:f>
                <c:numCache>
                  <c:formatCode>0</c:formatCode>
                  <c:ptCount val="21"/>
                  <c:pt idx="0">
                    <c:v>188.59129182899656</c:v>
                  </c:pt>
                  <c:pt idx="1">
                    <c:v>273.32414539486592</c:v>
                  </c:pt>
                  <c:pt idx="2">
                    <c:v>409.15724538096265</c:v>
                  </c:pt>
                  <c:pt idx="3">
                    <c:v>340.8262090322462</c:v>
                  </c:pt>
                  <c:pt idx="4">
                    <c:v>451.02036730344315</c:v>
                  </c:pt>
                  <c:pt idx="5">
                    <c:v>408.32827266962641</c:v>
                  </c:pt>
                  <c:pt idx="6">
                    <c:v>595.73531776814252</c:v>
                  </c:pt>
                  <c:pt idx="7">
                    <c:v>749.98345441320862</c:v>
                  </c:pt>
                  <c:pt idx="8">
                    <c:v>884.10998033456247</c:v>
                  </c:pt>
                  <c:pt idx="9">
                    <c:v>621.17397308397733</c:v>
                  </c:pt>
                  <c:pt idx="10">
                    <c:v>760.0740681760409</c:v>
                  </c:pt>
                  <c:pt idx="11">
                    <c:v>393.41179507786495</c:v>
                  </c:pt>
                  <c:pt idx="12">
                    <c:v>761.21138535339139</c:v>
                  </c:pt>
                  <c:pt idx="13">
                    <c:v>464.52607936037225</c:v>
                  </c:pt>
                  <c:pt idx="14">
                    <c:v>544.73159423663549</c:v>
                  </c:pt>
                  <c:pt idx="15">
                    <c:v>584.99138369128639</c:v>
                  </c:pt>
                  <c:pt idx="16">
                    <c:v>507.54557062790491</c:v>
                  </c:pt>
                  <c:pt idx="17">
                    <c:v>938.96781986837289</c:v>
                  </c:pt>
                  <c:pt idx="18">
                    <c:v>1187.5585335286287</c:v>
                  </c:pt>
                  <c:pt idx="19">
                    <c:v>653.68233594211836</c:v>
                  </c:pt>
                  <c:pt idx="20">
                    <c:v>1108.728090154789</c:v>
                  </c:pt>
                </c:numCache>
              </c:numRef>
            </c:plus>
            <c:minus>
              <c:numRef>
                <c:f>'YE harvest'!$W$311:$W$331</c:f>
                <c:numCache>
                  <c:formatCode>0</c:formatCode>
                  <c:ptCount val="21"/>
                  <c:pt idx="0">
                    <c:v>188.59129182899656</c:v>
                  </c:pt>
                  <c:pt idx="1">
                    <c:v>273.32414539486592</c:v>
                  </c:pt>
                  <c:pt idx="2">
                    <c:v>409.15724538096265</c:v>
                  </c:pt>
                  <c:pt idx="3">
                    <c:v>340.8262090322462</c:v>
                  </c:pt>
                  <c:pt idx="4">
                    <c:v>451.02036730344315</c:v>
                  </c:pt>
                  <c:pt idx="5">
                    <c:v>408.32827266962641</c:v>
                  </c:pt>
                  <c:pt idx="6">
                    <c:v>595.73531776814252</c:v>
                  </c:pt>
                  <c:pt idx="7">
                    <c:v>749.98345441320862</c:v>
                  </c:pt>
                  <c:pt idx="8">
                    <c:v>884.10998033456247</c:v>
                  </c:pt>
                  <c:pt idx="9">
                    <c:v>621.17397308397733</c:v>
                  </c:pt>
                  <c:pt idx="10">
                    <c:v>760.0740681760409</c:v>
                  </c:pt>
                  <c:pt idx="11">
                    <c:v>393.41179507786495</c:v>
                  </c:pt>
                  <c:pt idx="12">
                    <c:v>761.21138535339139</c:v>
                  </c:pt>
                  <c:pt idx="13">
                    <c:v>464.52607936037225</c:v>
                  </c:pt>
                  <c:pt idx="14">
                    <c:v>544.73159423663549</c:v>
                  </c:pt>
                  <c:pt idx="15">
                    <c:v>584.99138369128639</c:v>
                  </c:pt>
                  <c:pt idx="16">
                    <c:v>507.54557062790491</c:v>
                  </c:pt>
                  <c:pt idx="17">
                    <c:v>938.96781986837289</c:v>
                  </c:pt>
                  <c:pt idx="18">
                    <c:v>1187.5585335286287</c:v>
                  </c:pt>
                  <c:pt idx="19">
                    <c:v>653.68233594211836</c:v>
                  </c:pt>
                  <c:pt idx="20">
                    <c:v>1108.728090154789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harvest'!$T$311:$T$331</c:f>
              <c:numCache>
                <c:formatCode>_(* #,##0_);_(* \(#,##0\);_(* "-"??_);_(@_)</c:formatCode>
                <c:ptCount val="21"/>
                <c:pt idx="0">
                  <c:v>225.36098818495751</c:v>
                </c:pt>
                <c:pt idx="1">
                  <c:v>326.61422965832452</c:v>
                </c:pt>
                <c:pt idx="2">
                  <c:v>488.93074673722333</c:v>
                </c:pt>
                <c:pt idx="3">
                  <c:v>407.27718932264213</c:v>
                </c:pt>
                <c:pt idx="4">
                  <c:v>538.9559331255324</c:v>
                </c:pt>
                <c:pt idx="5">
                  <c:v>487.9401489869598</c:v>
                </c:pt>
                <c:pt idx="6">
                  <c:v>711.88599752868345</c:v>
                </c:pt>
                <c:pt idx="7">
                  <c:v>896.20793605986523</c:v>
                </c:pt>
                <c:pt idx="8">
                  <c:v>1197.9226157276132</c:v>
                </c:pt>
                <c:pt idx="9">
                  <c:v>879.06592669749523</c:v>
                </c:pt>
                <c:pt idx="10">
                  <c:v>1083.5139761225071</c:v>
                </c:pt>
                <c:pt idx="11">
                  <c:v>564.58158052697991</c:v>
                </c:pt>
                <c:pt idx="12">
                  <c:v>1114.1100554541044</c:v>
                </c:pt>
                <c:pt idx="13">
                  <c:v>667.29867674562706</c:v>
                </c:pt>
                <c:pt idx="14">
                  <c:v>1001.5950075531853</c:v>
                </c:pt>
                <c:pt idx="15">
                  <c:v>1055.9837745270725</c:v>
                </c:pt>
                <c:pt idx="16">
                  <c:v>627.81346858945562</c:v>
                </c:pt>
                <c:pt idx="17">
                  <c:v>1440.3397573578115</c:v>
                </c:pt>
                <c:pt idx="18">
                  <c:v>1606.0123283476919</c:v>
                </c:pt>
                <c:pt idx="19">
                  <c:v>762.07678772711085</c:v>
                </c:pt>
                <c:pt idx="20">
                  <c:v>1939.235546151782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5-42D0-AB7B-1E98B4CAD6D5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harvest'!$AB$311:$AB$330</c:f>
                <c:numCache>
                  <c:formatCode>0</c:formatCode>
                  <c:ptCount val="20"/>
                  <c:pt idx="0">
                    <c:v>410.28887588503818</c:v>
                  </c:pt>
                  <c:pt idx="1">
                    <c:v>700.13983505039721</c:v>
                  </c:pt>
                  <c:pt idx="2">
                    <c:v>1086.6112997666391</c:v>
                  </c:pt>
                  <c:pt idx="3">
                    <c:v>887.9182236484728</c:v>
                  </c:pt>
                  <c:pt idx="4">
                    <c:v>982.04283645461862</c:v>
                  </c:pt>
                  <c:pt idx="5">
                    <c:v>956.4840699672435</c:v>
                  </c:pt>
                  <c:pt idx="6">
                    <c:v>1386.0807054399104</c:v>
                  </c:pt>
                  <c:pt idx="7">
                    <c:v>1705.4874617903326</c:v>
                  </c:pt>
                  <c:pt idx="8">
                    <c:v>884.10998033456247</c:v>
                  </c:pt>
                  <c:pt idx="9">
                    <c:v>621.17397308397733</c:v>
                  </c:pt>
                  <c:pt idx="10">
                    <c:v>760.0740681760409</c:v>
                  </c:pt>
                  <c:pt idx="11">
                    <c:v>393.41179507786495</c:v>
                  </c:pt>
                  <c:pt idx="12">
                    <c:v>761.21138535339139</c:v>
                  </c:pt>
                  <c:pt idx="13">
                    <c:v>464.52607936037225</c:v>
                  </c:pt>
                  <c:pt idx="14">
                    <c:v>544.73159423663549</c:v>
                  </c:pt>
                  <c:pt idx="15">
                    <c:v>584.99138369128639</c:v>
                  </c:pt>
                  <c:pt idx="16">
                    <c:v>507.54557062790491</c:v>
                  </c:pt>
                  <c:pt idx="17">
                    <c:v>938.96781986837289</c:v>
                  </c:pt>
                  <c:pt idx="18">
                    <c:v>1187.5585335286287</c:v>
                  </c:pt>
                  <c:pt idx="19">
                    <c:v>653.68233594211836</c:v>
                  </c:pt>
                </c:numCache>
              </c:numRef>
            </c:plus>
            <c:minus>
              <c:numRef>
                <c:f>'YE harvest'!$AB$311:$AB$331</c:f>
                <c:numCache>
                  <c:formatCode>0</c:formatCode>
                  <c:ptCount val="21"/>
                  <c:pt idx="0">
                    <c:v>410.28887588503818</c:v>
                  </c:pt>
                  <c:pt idx="1">
                    <c:v>700.13983505039721</c:v>
                  </c:pt>
                  <c:pt idx="2">
                    <c:v>1086.6112997666391</c:v>
                  </c:pt>
                  <c:pt idx="3">
                    <c:v>887.9182236484728</c:v>
                  </c:pt>
                  <c:pt idx="4">
                    <c:v>982.04283645461862</c:v>
                  </c:pt>
                  <c:pt idx="5">
                    <c:v>956.4840699672435</c:v>
                  </c:pt>
                  <c:pt idx="6">
                    <c:v>1386.0807054399104</c:v>
                  </c:pt>
                  <c:pt idx="7">
                    <c:v>1705.4874617903326</c:v>
                  </c:pt>
                  <c:pt idx="8">
                    <c:v>884.10998033456247</c:v>
                  </c:pt>
                  <c:pt idx="9">
                    <c:v>621.17397308397733</c:v>
                  </c:pt>
                  <c:pt idx="10">
                    <c:v>760.0740681760409</c:v>
                  </c:pt>
                  <c:pt idx="11">
                    <c:v>393.41179507786495</c:v>
                  </c:pt>
                  <c:pt idx="12">
                    <c:v>761.21138535339139</c:v>
                  </c:pt>
                  <c:pt idx="13">
                    <c:v>464.52607936037225</c:v>
                  </c:pt>
                  <c:pt idx="14">
                    <c:v>544.73159423663549</c:v>
                  </c:pt>
                  <c:pt idx="15">
                    <c:v>584.99138369128639</c:v>
                  </c:pt>
                  <c:pt idx="16">
                    <c:v>507.54557062790491</c:v>
                  </c:pt>
                  <c:pt idx="17">
                    <c:v>938.96781986837289</c:v>
                  </c:pt>
                  <c:pt idx="18">
                    <c:v>1187.5585335286287</c:v>
                  </c:pt>
                  <c:pt idx="19">
                    <c:v>653.68233594211836</c:v>
                  </c:pt>
                  <c:pt idx="20">
                    <c:v>1108.728090154789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harvest'!$Y$311:$Y$331</c:f>
              <c:numCache>
                <c:formatCode>_(* #,##0_);_(* \(#,##0\);_(* "-"??_);_(@_)</c:formatCode>
                <c:ptCount val="21"/>
                <c:pt idx="0">
                  <c:v>842.02559660895747</c:v>
                </c:pt>
                <c:pt idx="1">
                  <c:v>1417.4985746823245</c:v>
                </c:pt>
                <c:pt idx="2">
                  <c:v>2192.5427816172232</c:v>
                </c:pt>
                <c:pt idx="3">
                  <c:v>1794.8620336986423</c:v>
                </c:pt>
                <c:pt idx="4">
                  <c:v>2015.3003961255322</c:v>
                </c:pt>
                <c:pt idx="5">
                  <c:v>1951.7580529069596</c:v>
                </c:pt>
                <c:pt idx="6">
                  <c:v>2829.9481871126836</c:v>
                </c:pt>
                <c:pt idx="7">
                  <c:v>3488.489862243865</c:v>
                </c:pt>
                <c:pt idx="8">
                  <c:v>5454.9226157276134</c:v>
                </c:pt>
                <c:pt idx="9">
                  <c:v>4433.0659266974953</c:v>
                </c:pt>
                <c:pt idx="10">
                  <c:v>4501.5139761225073</c:v>
                </c:pt>
                <c:pt idx="11">
                  <c:v>2352.5815805269799</c:v>
                </c:pt>
                <c:pt idx="12">
                  <c:v>3507.1100554541044</c:v>
                </c:pt>
                <c:pt idx="13">
                  <c:v>2091.2986767456268</c:v>
                </c:pt>
                <c:pt idx="14">
                  <c:v>2750.5950075531855</c:v>
                </c:pt>
                <c:pt idx="15">
                  <c:v>2866.9837745270725</c:v>
                </c:pt>
                <c:pt idx="16">
                  <c:v>2149.8134685894556</c:v>
                </c:pt>
                <c:pt idx="17">
                  <c:v>2859.3397573578113</c:v>
                </c:pt>
                <c:pt idx="18">
                  <c:v>3005.0123283476919</c:v>
                </c:pt>
                <c:pt idx="19">
                  <c:v>2686.076787727111</c:v>
                </c:pt>
                <c:pt idx="20">
                  <c:v>3734.2355461517818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25-42D0-AB7B-1E98B4CAD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KODIAK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AFOGNAK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harvest'!$AB$3:$AB$23</c:f>
                <c:numCache>
                  <c:formatCode>0</c:formatCode>
                  <c:ptCount val="21"/>
                  <c:pt idx="0">
                    <c:v>27.867713197257725</c:v>
                  </c:pt>
                  <c:pt idx="1">
                    <c:v>30.03458027134171</c:v>
                  </c:pt>
                  <c:pt idx="2">
                    <c:v>73.614832332296402</c:v>
                  </c:pt>
                  <c:pt idx="3">
                    <c:v>25.722371001053357</c:v>
                  </c:pt>
                  <c:pt idx="4">
                    <c:v>19.451304171323127</c:v>
                  </c:pt>
                  <c:pt idx="5">
                    <c:v>30.899493101621463</c:v>
                  </c:pt>
                  <c:pt idx="6">
                    <c:v>38.482930690723045</c:v>
                  </c:pt>
                  <c:pt idx="7">
                    <c:v>76.075311812846252</c:v>
                  </c:pt>
                  <c:pt idx="8">
                    <c:v>35.968227443175216</c:v>
                  </c:pt>
                  <c:pt idx="9">
                    <c:v>96.744810679589136</c:v>
                  </c:pt>
                  <c:pt idx="10">
                    <c:v>103.82180245759764</c:v>
                  </c:pt>
                  <c:pt idx="11">
                    <c:v>146.32263769585765</c:v>
                  </c:pt>
                  <c:pt idx="12">
                    <c:v>117.89801687319704</c:v>
                  </c:pt>
                  <c:pt idx="13">
                    <c:v>116.46552059557587</c:v>
                  </c:pt>
                  <c:pt idx="14">
                    <c:v>137.27932112298501</c:v>
                  </c:pt>
                  <c:pt idx="15">
                    <c:v>94.046353228661602</c:v>
                  </c:pt>
                  <c:pt idx="16">
                    <c:v>142.78822542926542</c:v>
                  </c:pt>
                  <c:pt idx="17">
                    <c:v>263.41961430024787</c:v>
                  </c:pt>
                  <c:pt idx="18">
                    <c:v>65.325593582905711</c:v>
                  </c:pt>
                  <c:pt idx="19">
                    <c:v>77.036140120345507</c:v>
                  </c:pt>
                  <c:pt idx="20">
                    <c:v>175.73241994244981</c:v>
                  </c:pt>
                </c:numCache>
              </c:numRef>
            </c:plus>
            <c:minus>
              <c:numRef>
                <c:f>'YE harvest'!$AB$3:$AB$23</c:f>
                <c:numCache>
                  <c:formatCode>0</c:formatCode>
                  <c:ptCount val="21"/>
                  <c:pt idx="0">
                    <c:v>27.867713197257725</c:v>
                  </c:pt>
                  <c:pt idx="1">
                    <c:v>30.03458027134171</c:v>
                  </c:pt>
                  <c:pt idx="2">
                    <c:v>73.614832332296402</c:v>
                  </c:pt>
                  <c:pt idx="3">
                    <c:v>25.722371001053357</c:v>
                  </c:pt>
                  <c:pt idx="4">
                    <c:v>19.451304171323127</c:v>
                  </c:pt>
                  <c:pt idx="5">
                    <c:v>30.899493101621463</c:v>
                  </c:pt>
                  <c:pt idx="6">
                    <c:v>38.482930690723045</c:v>
                  </c:pt>
                  <c:pt idx="7">
                    <c:v>76.075311812846252</c:v>
                  </c:pt>
                  <c:pt idx="8">
                    <c:v>35.968227443175216</c:v>
                  </c:pt>
                  <c:pt idx="9">
                    <c:v>96.744810679589136</c:v>
                  </c:pt>
                  <c:pt idx="10">
                    <c:v>103.82180245759764</c:v>
                  </c:pt>
                  <c:pt idx="11">
                    <c:v>146.32263769585765</c:v>
                  </c:pt>
                  <c:pt idx="12">
                    <c:v>117.89801687319704</c:v>
                  </c:pt>
                  <c:pt idx="13">
                    <c:v>116.46552059557587</c:v>
                  </c:pt>
                  <c:pt idx="14">
                    <c:v>137.27932112298501</c:v>
                  </c:pt>
                  <c:pt idx="15">
                    <c:v>94.046353228661602</c:v>
                  </c:pt>
                  <c:pt idx="16">
                    <c:v>142.78822542926542</c:v>
                  </c:pt>
                  <c:pt idx="17">
                    <c:v>263.41961430024787</c:v>
                  </c:pt>
                  <c:pt idx="18">
                    <c:v>65.325593582905711</c:v>
                  </c:pt>
                  <c:pt idx="19">
                    <c:v>77.036140120345507</c:v>
                  </c:pt>
                  <c:pt idx="20">
                    <c:v>175.73241994244981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harvest'!$Y$3:$Y$23</c:f>
              <c:numCache>
                <c:formatCode>_(* #,##0_);_(* \(#,##0\);_(* "-"??_);_(@_)</c:formatCode>
                <c:ptCount val="21"/>
                <c:pt idx="0">
                  <c:v>77.529566597432947</c:v>
                </c:pt>
                <c:pt idx="1">
                  <c:v>80.530931059124555</c:v>
                </c:pt>
                <c:pt idx="2">
                  <c:v>184.64484941770516</c:v>
                </c:pt>
                <c:pt idx="3">
                  <c:v>60.279173023798279</c:v>
                </c:pt>
                <c:pt idx="4">
                  <c:v>51.01621924824488</c:v>
                </c:pt>
                <c:pt idx="5">
                  <c:v>79.638449282288832</c:v>
                </c:pt>
                <c:pt idx="6">
                  <c:v>110.72614234021955</c:v>
                </c:pt>
                <c:pt idx="7">
                  <c:v>196.91476968311784</c:v>
                </c:pt>
                <c:pt idx="8">
                  <c:v>163.84735696738585</c:v>
                </c:pt>
                <c:pt idx="9">
                  <c:v>299.97105311876328</c:v>
                </c:pt>
                <c:pt idx="10">
                  <c:v>598.04047903018397</c:v>
                </c:pt>
                <c:pt idx="11">
                  <c:v>591.49038299272752</c:v>
                </c:pt>
                <c:pt idx="12">
                  <c:v>449.11263386498803</c:v>
                </c:pt>
                <c:pt idx="13">
                  <c:v>489.2280567907062</c:v>
                </c:pt>
                <c:pt idx="14">
                  <c:v>546.7642886690586</c:v>
                </c:pt>
                <c:pt idx="15">
                  <c:v>471.36378873137994</c:v>
                </c:pt>
                <c:pt idx="16">
                  <c:v>584.84791500588551</c:v>
                </c:pt>
                <c:pt idx="17">
                  <c:v>633.24689710973939</c:v>
                </c:pt>
                <c:pt idx="18">
                  <c:v>601.15175791549268</c:v>
                </c:pt>
                <c:pt idx="19">
                  <c:v>481.72733974363871</c:v>
                </c:pt>
                <c:pt idx="20">
                  <c:v>631.90086408720595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9-4724-9A4A-421733F8CCC5}"/>
            </c:ext>
          </c:extLst>
        </c:ser>
        <c:ser>
          <c:idx val="1"/>
          <c:order val="1"/>
          <c:tx>
            <c:v>WKMA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harvest'!$AB$25:$AB$45</c:f>
                <c:numCache>
                  <c:formatCode>0</c:formatCode>
                  <c:ptCount val="21"/>
                  <c:pt idx="0">
                    <c:v>9.6193416841676864</c:v>
                  </c:pt>
                  <c:pt idx="1">
                    <c:v>13.505336561619258</c:v>
                  </c:pt>
                  <c:pt idx="2">
                    <c:v>24.938937800278278</c:v>
                  </c:pt>
                  <c:pt idx="3">
                    <c:v>70.003210106029144</c:v>
                  </c:pt>
                  <c:pt idx="4">
                    <c:v>52.815675191473069</c:v>
                  </c:pt>
                  <c:pt idx="5">
                    <c:v>68.236132603719639</c:v>
                  </c:pt>
                  <c:pt idx="6">
                    <c:v>49.422438023800261</c:v>
                  </c:pt>
                  <c:pt idx="7">
                    <c:v>76.82832877812956</c:v>
                  </c:pt>
                  <c:pt idx="8">
                    <c:v>43.606029465402024</c:v>
                  </c:pt>
                  <c:pt idx="9">
                    <c:v>97.329604437701946</c:v>
                  </c:pt>
                  <c:pt idx="10">
                    <c:v>70.763651615496372</c:v>
                  </c:pt>
                  <c:pt idx="11">
                    <c:v>109.39965872663277</c:v>
                  </c:pt>
                  <c:pt idx="12">
                    <c:v>74.905336910717736</c:v>
                  </c:pt>
                  <c:pt idx="13">
                    <c:v>73.112384130241395</c:v>
                  </c:pt>
                  <c:pt idx="14">
                    <c:v>211.78890306889826</c:v>
                  </c:pt>
                  <c:pt idx="15">
                    <c:v>85.524563375685958</c:v>
                  </c:pt>
                  <c:pt idx="16">
                    <c:v>161.70117527671826</c:v>
                  </c:pt>
                  <c:pt idx="17">
                    <c:v>259.49563111571069</c:v>
                  </c:pt>
                  <c:pt idx="18">
                    <c:v>189.08050183672481</c:v>
                  </c:pt>
                  <c:pt idx="19">
                    <c:v>192.02476147518132</c:v>
                  </c:pt>
                  <c:pt idx="20">
                    <c:v>137.53622611636538</c:v>
                  </c:pt>
                </c:numCache>
              </c:numRef>
            </c:plus>
            <c:minus>
              <c:numRef>
                <c:f>'YE harvest'!$AB$25:$AB$45</c:f>
                <c:numCache>
                  <c:formatCode>0</c:formatCode>
                  <c:ptCount val="21"/>
                  <c:pt idx="0">
                    <c:v>9.6193416841676864</c:v>
                  </c:pt>
                  <c:pt idx="1">
                    <c:v>13.505336561619258</c:v>
                  </c:pt>
                  <c:pt idx="2">
                    <c:v>24.938937800278278</c:v>
                  </c:pt>
                  <c:pt idx="3">
                    <c:v>70.003210106029144</c:v>
                  </c:pt>
                  <c:pt idx="4">
                    <c:v>52.815675191473069</c:v>
                  </c:pt>
                  <c:pt idx="5">
                    <c:v>68.236132603719639</c:v>
                  </c:pt>
                  <c:pt idx="6">
                    <c:v>49.422438023800261</c:v>
                  </c:pt>
                  <c:pt idx="7">
                    <c:v>76.82832877812956</c:v>
                  </c:pt>
                  <c:pt idx="8">
                    <c:v>43.606029465402024</c:v>
                  </c:pt>
                  <c:pt idx="9">
                    <c:v>97.329604437701946</c:v>
                  </c:pt>
                  <c:pt idx="10">
                    <c:v>70.763651615496372</c:v>
                  </c:pt>
                  <c:pt idx="11">
                    <c:v>109.39965872663277</c:v>
                  </c:pt>
                  <c:pt idx="12">
                    <c:v>74.905336910717736</c:v>
                  </c:pt>
                  <c:pt idx="13">
                    <c:v>73.112384130241395</c:v>
                  </c:pt>
                  <c:pt idx="14">
                    <c:v>211.78890306889826</c:v>
                  </c:pt>
                  <c:pt idx="15">
                    <c:v>85.524563375685958</c:v>
                  </c:pt>
                  <c:pt idx="16">
                    <c:v>161.70117527671826</c:v>
                  </c:pt>
                  <c:pt idx="17">
                    <c:v>259.49563111571069</c:v>
                  </c:pt>
                  <c:pt idx="18">
                    <c:v>189.08050183672481</c:v>
                  </c:pt>
                  <c:pt idx="19">
                    <c:v>192.02476147518132</c:v>
                  </c:pt>
                  <c:pt idx="20">
                    <c:v>137.53622611636538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harvest'!$Y$25:$Y$45</c:f>
              <c:numCache>
                <c:formatCode>_(* #,##0_);_(* \(#,##0\);_(* "-"??_);_(@_)</c:formatCode>
                <c:ptCount val="21"/>
                <c:pt idx="0">
                  <c:v>30.401804517305138</c:v>
                </c:pt>
                <c:pt idx="1">
                  <c:v>14.850700378004955</c:v>
                </c:pt>
                <c:pt idx="2">
                  <c:v>77.158218137938334</c:v>
                </c:pt>
                <c:pt idx="3">
                  <c:v>75.55209941997542</c:v>
                </c:pt>
                <c:pt idx="4">
                  <c:v>94.498262143155898</c:v>
                </c:pt>
                <c:pt idx="5">
                  <c:v>165.40454412054945</c:v>
                </c:pt>
                <c:pt idx="6">
                  <c:v>109.78860760946546</c:v>
                </c:pt>
                <c:pt idx="7">
                  <c:v>161.18367547135787</c:v>
                </c:pt>
                <c:pt idx="8">
                  <c:v>153.91392254899017</c:v>
                </c:pt>
                <c:pt idx="9">
                  <c:v>322.16065480744749</c:v>
                </c:pt>
                <c:pt idx="10">
                  <c:v>269.28093808492844</c:v>
                </c:pt>
                <c:pt idx="11">
                  <c:v>339.10155060119786</c:v>
                </c:pt>
                <c:pt idx="12">
                  <c:v>378.69202977886238</c:v>
                </c:pt>
                <c:pt idx="13">
                  <c:v>214.63142224773912</c:v>
                </c:pt>
                <c:pt idx="14">
                  <c:v>515.80849328532713</c:v>
                </c:pt>
                <c:pt idx="15">
                  <c:v>343.61946766859126</c:v>
                </c:pt>
                <c:pt idx="16">
                  <c:v>533.71350317231952</c:v>
                </c:pt>
                <c:pt idx="17">
                  <c:v>433.63189712823385</c:v>
                </c:pt>
                <c:pt idx="18">
                  <c:v>683.622775903503</c:v>
                </c:pt>
                <c:pt idx="19">
                  <c:v>653.42088896401901</c:v>
                </c:pt>
                <c:pt idx="20">
                  <c:v>650.66255833011508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9-4724-9A4A-421733F8CCC5}"/>
            </c:ext>
          </c:extLst>
        </c:ser>
        <c:ser>
          <c:idx val="2"/>
          <c:order val="2"/>
          <c:tx>
            <c:v>SKMA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harvest'!$AB$47:$AB$67</c:f>
                <c:numCache>
                  <c:formatCode>0</c:formatCode>
                  <c:ptCount val="21"/>
                  <c:pt idx="0">
                    <c:v>2.6643715295493022</c:v>
                  </c:pt>
                  <c:pt idx="1">
                    <c:v>8.147872792656651</c:v>
                  </c:pt>
                  <c:pt idx="2">
                    <c:v>28.451686472448937</c:v>
                  </c:pt>
                  <c:pt idx="3">
                    <c:v>9.0454085295577737</c:v>
                  </c:pt>
                  <c:pt idx="4">
                    <c:v>6.8995275131974436</c:v>
                  </c:pt>
                  <c:pt idx="5">
                    <c:v>19.989921454008755</c:v>
                  </c:pt>
                  <c:pt idx="6">
                    <c:v>21.407630123140926</c:v>
                  </c:pt>
                  <c:pt idx="7">
                    <c:v>76.131326012577546</c:v>
                  </c:pt>
                  <c:pt idx="8">
                    <c:v>13.923298874125908</c:v>
                  </c:pt>
                  <c:pt idx="9">
                    <c:v>52.752300684807068</c:v>
                  </c:pt>
                  <c:pt idx="10">
                    <c:v>51.925174019017412</c:v>
                  </c:pt>
                  <c:pt idx="11">
                    <c:v>37.220699960534603</c:v>
                  </c:pt>
                  <c:pt idx="12">
                    <c:v>29.592754042696647</c:v>
                  </c:pt>
                  <c:pt idx="13">
                    <c:v>27.7359624954887</c:v>
                  </c:pt>
                  <c:pt idx="14">
                    <c:v>87.18417737476156</c:v>
                  </c:pt>
                  <c:pt idx="15">
                    <c:v>34.017343256295995</c:v>
                  </c:pt>
                  <c:pt idx="16">
                    <c:v>34.019417316544825</c:v>
                  </c:pt>
                  <c:pt idx="17">
                    <c:v>57.579793448458283</c:v>
                  </c:pt>
                  <c:pt idx="18">
                    <c:v>32.691273675355539</c:v>
                  </c:pt>
                  <c:pt idx="19">
                    <c:v>34.377338953037132</c:v>
                  </c:pt>
                  <c:pt idx="20">
                    <c:v>16.613640538481384</c:v>
                  </c:pt>
                </c:numCache>
              </c:numRef>
            </c:plus>
            <c:minus>
              <c:numRef>
                <c:f>'YE harvest'!$AB$47:$AB$67</c:f>
                <c:numCache>
                  <c:formatCode>0</c:formatCode>
                  <c:ptCount val="21"/>
                  <c:pt idx="0">
                    <c:v>2.6643715295493022</c:v>
                  </c:pt>
                  <c:pt idx="1">
                    <c:v>8.147872792656651</c:v>
                  </c:pt>
                  <c:pt idx="2">
                    <c:v>28.451686472448937</c:v>
                  </c:pt>
                  <c:pt idx="3">
                    <c:v>9.0454085295577737</c:v>
                  </c:pt>
                  <c:pt idx="4">
                    <c:v>6.8995275131974436</c:v>
                  </c:pt>
                  <c:pt idx="5">
                    <c:v>19.989921454008755</c:v>
                  </c:pt>
                  <c:pt idx="6">
                    <c:v>21.407630123140926</c:v>
                  </c:pt>
                  <c:pt idx="7">
                    <c:v>76.131326012577546</c:v>
                  </c:pt>
                  <c:pt idx="8">
                    <c:v>13.923298874125908</c:v>
                  </c:pt>
                  <c:pt idx="9">
                    <c:v>52.752300684807068</c:v>
                  </c:pt>
                  <c:pt idx="10">
                    <c:v>51.925174019017412</c:v>
                  </c:pt>
                  <c:pt idx="11">
                    <c:v>37.220699960534603</c:v>
                  </c:pt>
                  <c:pt idx="12">
                    <c:v>29.592754042696647</c:v>
                  </c:pt>
                  <c:pt idx="13">
                    <c:v>27.7359624954887</c:v>
                  </c:pt>
                  <c:pt idx="14">
                    <c:v>87.18417737476156</c:v>
                  </c:pt>
                  <c:pt idx="15">
                    <c:v>34.017343256295995</c:v>
                  </c:pt>
                  <c:pt idx="16">
                    <c:v>34.019417316544825</c:v>
                  </c:pt>
                  <c:pt idx="17">
                    <c:v>57.579793448458283</c:v>
                  </c:pt>
                  <c:pt idx="18">
                    <c:v>32.691273675355539</c:v>
                  </c:pt>
                  <c:pt idx="19">
                    <c:v>34.377338953037132</c:v>
                  </c:pt>
                  <c:pt idx="20">
                    <c:v>16.613640538481384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harvest'!$Y$47:$Y$67</c:f>
              <c:numCache>
                <c:formatCode>_(* #,##0_);_(* \(#,##0\);_(* "-"??_);_(@_)</c:formatCode>
                <c:ptCount val="21"/>
                <c:pt idx="0">
                  <c:v>4.5520774536791642</c:v>
                </c:pt>
                <c:pt idx="1">
                  <c:v>13.901239558319178</c:v>
                </c:pt>
                <c:pt idx="2">
                  <c:v>45.55966314472758</c:v>
                </c:pt>
                <c:pt idx="3">
                  <c:v>14.651816593338612</c:v>
                </c:pt>
                <c:pt idx="4">
                  <c:v>11.400611114144841</c:v>
                </c:pt>
                <c:pt idx="5">
                  <c:v>33.896545600250249</c:v>
                </c:pt>
                <c:pt idx="6">
                  <c:v>36.578013117050844</c:v>
                </c:pt>
                <c:pt idx="7">
                  <c:v>124.74947531753858</c:v>
                </c:pt>
                <c:pt idx="8">
                  <c:v>79.605311539478691</c:v>
                </c:pt>
                <c:pt idx="9">
                  <c:v>197.18118035419653</c:v>
                </c:pt>
                <c:pt idx="10">
                  <c:v>98.551161846900769</c:v>
                </c:pt>
                <c:pt idx="11">
                  <c:v>104.35083282830939</c:v>
                </c:pt>
                <c:pt idx="12">
                  <c:v>102.54066214991512</c:v>
                </c:pt>
                <c:pt idx="13">
                  <c:v>95.705445640643603</c:v>
                </c:pt>
                <c:pt idx="14">
                  <c:v>175.24236224831526</c:v>
                </c:pt>
                <c:pt idx="15">
                  <c:v>137.22514917238519</c:v>
                </c:pt>
                <c:pt idx="16">
                  <c:v>74.392005557007778</c:v>
                </c:pt>
                <c:pt idx="17">
                  <c:v>100.53705153351063</c:v>
                </c:pt>
                <c:pt idx="18">
                  <c:v>104.54804287684391</c:v>
                </c:pt>
                <c:pt idx="19">
                  <c:v>77.471123904545266</c:v>
                </c:pt>
                <c:pt idx="20">
                  <c:v>83.429399873829212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39-4724-9A4A-421733F8CCC5}"/>
            </c:ext>
          </c:extLst>
        </c:ser>
        <c:ser>
          <c:idx val="3"/>
          <c:order val="3"/>
          <c:tx>
            <c:v>EASTSIDE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harvest'!$AB$91:$AB$111</c:f>
                <c:numCache>
                  <c:formatCode>0</c:formatCode>
                  <c:ptCount val="21"/>
                  <c:pt idx="0">
                    <c:v>39.372224938327143</c:v>
                  </c:pt>
                  <c:pt idx="1">
                    <c:v>10.12486099545324</c:v>
                  </c:pt>
                  <c:pt idx="2">
                    <c:v>20.914599181114031</c:v>
                  </c:pt>
                  <c:pt idx="3">
                    <c:v>32.242711831658141</c:v>
                  </c:pt>
                  <c:pt idx="4">
                    <c:v>24.131994618157449</c:v>
                  </c:pt>
                  <c:pt idx="5">
                    <c:v>24.432241017626975</c:v>
                  </c:pt>
                  <c:pt idx="6">
                    <c:v>28.447357677236884</c:v>
                  </c:pt>
                  <c:pt idx="7">
                    <c:v>81.240547226312955</c:v>
                  </c:pt>
                  <c:pt idx="8">
                    <c:v>12.198536189552676</c:v>
                  </c:pt>
                  <c:pt idx="9">
                    <c:v>28.009963374559934</c:v>
                  </c:pt>
                  <c:pt idx="10">
                    <c:v>18.595525814021258</c:v>
                  </c:pt>
                  <c:pt idx="11">
                    <c:v>18.474827896578461</c:v>
                  </c:pt>
                  <c:pt idx="12">
                    <c:v>20.558878604424208</c:v>
                  </c:pt>
                  <c:pt idx="13">
                    <c:v>2.8730470947053153</c:v>
                  </c:pt>
                  <c:pt idx="14">
                    <c:v>13.533439455212186</c:v>
                  </c:pt>
                  <c:pt idx="15">
                    <c:v>20.661148004034715</c:v>
                  </c:pt>
                  <c:pt idx="16">
                    <c:v>12.580968723255346</c:v>
                  </c:pt>
                  <c:pt idx="17">
                    <c:v>47.602136929489227</c:v>
                  </c:pt>
                  <c:pt idx="18">
                    <c:v>22.113384731666759</c:v>
                  </c:pt>
                  <c:pt idx="19">
                    <c:v>70.809755203311312</c:v>
                  </c:pt>
                  <c:pt idx="20">
                    <c:v>15.412042667549711</c:v>
                  </c:pt>
                </c:numCache>
              </c:numRef>
            </c:plus>
            <c:minus>
              <c:numRef>
                <c:f>'YE harvest'!$AB$91:$AB$111</c:f>
                <c:numCache>
                  <c:formatCode>0</c:formatCode>
                  <c:ptCount val="21"/>
                  <c:pt idx="0">
                    <c:v>39.372224938327143</c:v>
                  </c:pt>
                  <c:pt idx="1">
                    <c:v>10.12486099545324</c:v>
                  </c:pt>
                  <c:pt idx="2">
                    <c:v>20.914599181114031</c:v>
                  </c:pt>
                  <c:pt idx="3">
                    <c:v>32.242711831658141</c:v>
                  </c:pt>
                  <c:pt idx="4">
                    <c:v>24.131994618157449</c:v>
                  </c:pt>
                  <c:pt idx="5">
                    <c:v>24.432241017626975</c:v>
                  </c:pt>
                  <c:pt idx="6">
                    <c:v>28.447357677236884</c:v>
                  </c:pt>
                  <c:pt idx="7">
                    <c:v>81.240547226312955</c:v>
                  </c:pt>
                  <c:pt idx="8">
                    <c:v>12.198536189552676</c:v>
                  </c:pt>
                  <c:pt idx="9">
                    <c:v>28.009963374559934</c:v>
                  </c:pt>
                  <c:pt idx="10">
                    <c:v>18.595525814021258</c:v>
                  </c:pt>
                  <c:pt idx="11">
                    <c:v>18.474827896578461</c:v>
                  </c:pt>
                  <c:pt idx="12">
                    <c:v>20.558878604424208</c:v>
                  </c:pt>
                  <c:pt idx="13">
                    <c:v>2.8730470947053153</c:v>
                  </c:pt>
                  <c:pt idx="14">
                    <c:v>13.533439455212186</c:v>
                  </c:pt>
                  <c:pt idx="15">
                    <c:v>20.661148004034715</c:v>
                  </c:pt>
                  <c:pt idx="16">
                    <c:v>12.580968723255346</c:v>
                  </c:pt>
                  <c:pt idx="17">
                    <c:v>47.602136929489227</c:v>
                  </c:pt>
                  <c:pt idx="18">
                    <c:v>22.113384731666759</c:v>
                  </c:pt>
                  <c:pt idx="19">
                    <c:v>70.809755203311312</c:v>
                  </c:pt>
                  <c:pt idx="20">
                    <c:v>15.412042667549711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val>
            <c:numRef>
              <c:f>'YE harvest'!$Y$91:$Y$111</c:f>
              <c:numCache>
                <c:formatCode>_(* #,##0_);_(* \(#,##0\);_(* "-"??_);_(@_)</c:formatCode>
                <c:ptCount val="21"/>
                <c:pt idx="0">
                  <c:v>50.227132203880068</c:v>
                </c:pt>
                <c:pt idx="1">
                  <c:v>13.22431368563848</c:v>
                </c:pt>
                <c:pt idx="2">
                  <c:v>27.861940573287892</c:v>
                </c:pt>
                <c:pt idx="3">
                  <c:v>41.798149586113958</c:v>
                </c:pt>
                <c:pt idx="4">
                  <c:v>31.624653004732249</c:v>
                </c:pt>
                <c:pt idx="5">
                  <c:v>33.515500256200497</c:v>
                </c:pt>
                <c:pt idx="6">
                  <c:v>38.294172667508576</c:v>
                </c:pt>
                <c:pt idx="7">
                  <c:v>107.01971117383229</c:v>
                </c:pt>
                <c:pt idx="8">
                  <c:v>128.77885313907396</c:v>
                </c:pt>
                <c:pt idx="9">
                  <c:v>123.56542729361242</c:v>
                </c:pt>
                <c:pt idx="10">
                  <c:v>150.33372665197882</c:v>
                </c:pt>
                <c:pt idx="11">
                  <c:v>40.266653566829682</c:v>
                </c:pt>
                <c:pt idx="12">
                  <c:v>85.424782170404981</c:v>
                </c:pt>
                <c:pt idx="13">
                  <c:v>40.668563450774123</c:v>
                </c:pt>
                <c:pt idx="14">
                  <c:v>84.961879397631805</c:v>
                </c:pt>
                <c:pt idx="15">
                  <c:v>65.406010986908484</c:v>
                </c:pt>
                <c:pt idx="16">
                  <c:v>139.13444550230858</c:v>
                </c:pt>
                <c:pt idx="17">
                  <c:v>179.22534622799841</c:v>
                </c:pt>
                <c:pt idx="18">
                  <c:v>112.5592958332378</c:v>
                </c:pt>
                <c:pt idx="19">
                  <c:v>76.863377327091712</c:v>
                </c:pt>
                <c:pt idx="20">
                  <c:v>111.80102866682397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639-4724-9A4A-421733F8CCC5}"/>
            </c:ext>
          </c:extLst>
        </c:ser>
        <c:ser>
          <c:idx val="4"/>
          <c:order val="4"/>
          <c:tx>
            <c:v>NORTHEAST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harvest'!$AB$135:$AB$155</c:f>
                <c:numCache>
                  <c:formatCode>0</c:formatCode>
                  <c:ptCount val="21"/>
                  <c:pt idx="0">
                    <c:v>182.18854313743302</c:v>
                  </c:pt>
                  <c:pt idx="1">
                    <c:v>71.752752852685688</c:v>
                  </c:pt>
                  <c:pt idx="2">
                    <c:v>87.645782774520541</c:v>
                  </c:pt>
                  <c:pt idx="3">
                    <c:v>78.149886750025104</c:v>
                  </c:pt>
                  <c:pt idx="4">
                    <c:v>119.82219507583729</c:v>
                  </c:pt>
                  <c:pt idx="5">
                    <c:v>94.273594563399143</c:v>
                  </c:pt>
                  <c:pt idx="6">
                    <c:v>134.9195398739499</c:v>
                  </c:pt>
                  <c:pt idx="7">
                    <c:v>116.15781644422169</c:v>
                  </c:pt>
                  <c:pt idx="8">
                    <c:v>121.95472324640998</c:v>
                  </c:pt>
                  <c:pt idx="9">
                    <c:v>91.219525367625096</c:v>
                  </c:pt>
                  <c:pt idx="10">
                    <c:v>127.39628571970665</c:v>
                  </c:pt>
                  <c:pt idx="11">
                    <c:v>463.744575198912</c:v>
                  </c:pt>
                  <c:pt idx="12">
                    <c:v>341.02486869354442</c:v>
                  </c:pt>
                  <c:pt idx="13">
                    <c:v>299.68574899328769</c:v>
                  </c:pt>
                  <c:pt idx="14">
                    <c:v>92.846383918986049</c:v>
                  </c:pt>
                  <c:pt idx="15">
                    <c:v>288.68085022498178</c:v>
                  </c:pt>
                  <c:pt idx="16">
                    <c:v>318.74388264025566</c:v>
                  </c:pt>
                  <c:pt idx="17">
                    <c:v>250.50745041130224</c:v>
                  </c:pt>
                  <c:pt idx="18">
                    <c:v>232.54216526059849</c:v>
                  </c:pt>
                  <c:pt idx="19">
                    <c:v>63.590165176094104</c:v>
                  </c:pt>
                  <c:pt idx="20">
                    <c:v>164.39187967530845</c:v>
                  </c:pt>
                </c:numCache>
              </c:numRef>
            </c:plus>
            <c:minus>
              <c:numRef>
                <c:f>'YE harvest'!$AB$135:$AB$155</c:f>
                <c:numCache>
                  <c:formatCode>0</c:formatCode>
                  <c:ptCount val="21"/>
                  <c:pt idx="0">
                    <c:v>182.18854313743302</c:v>
                  </c:pt>
                  <c:pt idx="1">
                    <c:v>71.752752852685688</c:v>
                  </c:pt>
                  <c:pt idx="2">
                    <c:v>87.645782774520541</c:v>
                  </c:pt>
                  <c:pt idx="3">
                    <c:v>78.149886750025104</c:v>
                  </c:pt>
                  <c:pt idx="4">
                    <c:v>119.82219507583729</c:v>
                  </c:pt>
                  <c:pt idx="5">
                    <c:v>94.273594563399143</c:v>
                  </c:pt>
                  <c:pt idx="6">
                    <c:v>134.9195398739499</c:v>
                  </c:pt>
                  <c:pt idx="7">
                    <c:v>116.15781644422169</c:v>
                  </c:pt>
                  <c:pt idx="8">
                    <c:v>121.95472324640998</c:v>
                  </c:pt>
                  <c:pt idx="9">
                    <c:v>91.219525367625096</c:v>
                  </c:pt>
                  <c:pt idx="10">
                    <c:v>127.39628571970665</c:v>
                  </c:pt>
                  <c:pt idx="11">
                    <c:v>463.744575198912</c:v>
                  </c:pt>
                  <c:pt idx="12">
                    <c:v>341.02486869354442</c:v>
                  </c:pt>
                  <c:pt idx="13">
                    <c:v>299.68574899328769</c:v>
                  </c:pt>
                  <c:pt idx="14">
                    <c:v>92.846383918986049</c:v>
                  </c:pt>
                  <c:pt idx="15">
                    <c:v>288.68085022498178</c:v>
                  </c:pt>
                  <c:pt idx="16">
                    <c:v>318.74388264025566</c:v>
                  </c:pt>
                  <c:pt idx="17">
                    <c:v>250.50745041130224</c:v>
                  </c:pt>
                  <c:pt idx="18">
                    <c:v>232.54216526059849</c:v>
                  </c:pt>
                  <c:pt idx="19">
                    <c:v>63.590165176094104</c:v>
                  </c:pt>
                  <c:pt idx="20">
                    <c:v>164.39187967530845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val>
            <c:numRef>
              <c:f>'YE harvest'!$Y$135:$Y$155</c:f>
              <c:numCache>
                <c:formatCode>_(* #,##0_);_(* \(#,##0\);_(* "-"??_);_(@_)</c:formatCode>
                <c:ptCount val="21"/>
                <c:pt idx="0">
                  <c:v>309.38958796062468</c:v>
                </c:pt>
                <c:pt idx="1">
                  <c:v>132.884503576572</c:v>
                </c:pt>
                <c:pt idx="2">
                  <c:v>140.91420803824388</c:v>
                </c:pt>
                <c:pt idx="3">
                  <c:v>120.2809200502856</c:v>
                </c:pt>
                <c:pt idx="4">
                  <c:v>227.99828452737285</c:v>
                </c:pt>
                <c:pt idx="5">
                  <c:v>152.36869876819111</c:v>
                </c:pt>
                <c:pt idx="6">
                  <c:v>226.75478893267817</c:v>
                </c:pt>
                <c:pt idx="7">
                  <c:v>188.21014860023024</c:v>
                </c:pt>
                <c:pt idx="8">
                  <c:v>206.60973084590142</c:v>
                </c:pt>
                <c:pt idx="9">
                  <c:v>202.5406207977955</c:v>
                </c:pt>
                <c:pt idx="10">
                  <c:v>332.99806682351112</c:v>
                </c:pt>
                <c:pt idx="11">
                  <c:v>700.5611384826675</c:v>
                </c:pt>
                <c:pt idx="12">
                  <c:v>480.06666277847205</c:v>
                </c:pt>
                <c:pt idx="13">
                  <c:v>393.54321341162193</c:v>
                </c:pt>
                <c:pt idx="14">
                  <c:v>269.55528331037937</c:v>
                </c:pt>
                <c:pt idx="15">
                  <c:v>678.51521660221351</c:v>
                </c:pt>
                <c:pt idx="16">
                  <c:v>821.44502977841535</c:v>
                </c:pt>
                <c:pt idx="17">
                  <c:v>705.95065724130154</c:v>
                </c:pt>
                <c:pt idx="18">
                  <c:v>646.05259874518742</c:v>
                </c:pt>
                <c:pt idx="19">
                  <c:v>244.33240969726234</c:v>
                </c:pt>
                <c:pt idx="20">
                  <c:v>383.39690436954675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639-4724-9A4A-421733F8C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CENTRAL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harvest'!$AB$113:$AB$133</c:f>
                <c:numCache>
                  <c:formatCode>0</c:formatCode>
                  <c:ptCount val="21"/>
                  <c:pt idx="0">
                    <c:v>412.16625141909594</c:v>
                  </c:pt>
                  <c:pt idx="1">
                    <c:v>555.30825543215815</c:v>
                  </c:pt>
                  <c:pt idx="2">
                    <c:v>393.09993222311067</c:v>
                  </c:pt>
                  <c:pt idx="3">
                    <c:v>1140.8204228949392</c:v>
                  </c:pt>
                  <c:pt idx="4">
                    <c:v>441.06722665833115</c:v>
                  </c:pt>
                  <c:pt idx="5">
                    <c:v>583.5619954837174</c:v>
                  </c:pt>
                  <c:pt idx="6">
                    <c:v>847.2721773766192</c:v>
                  </c:pt>
                  <c:pt idx="7">
                    <c:v>870.74640314847022</c:v>
                  </c:pt>
                  <c:pt idx="8">
                    <c:v>969.72465774591478</c:v>
                  </c:pt>
                  <c:pt idx="9">
                    <c:v>858.66719052708004</c:v>
                  </c:pt>
                  <c:pt idx="10">
                    <c:v>939.64066412777947</c:v>
                  </c:pt>
                  <c:pt idx="11">
                    <c:v>609.04708500818913</c:v>
                  </c:pt>
                  <c:pt idx="12">
                    <c:v>797.62084957653201</c:v>
                  </c:pt>
                  <c:pt idx="13">
                    <c:v>2080.7010604446946</c:v>
                  </c:pt>
                  <c:pt idx="14">
                    <c:v>1037.662629031028</c:v>
                  </c:pt>
                  <c:pt idx="15">
                    <c:v>569.83863811334754</c:v>
                  </c:pt>
                  <c:pt idx="16">
                    <c:v>979.17543095857422</c:v>
                  </c:pt>
                  <c:pt idx="17">
                    <c:v>1016.8377704806385</c:v>
                  </c:pt>
                  <c:pt idx="18">
                    <c:v>1094.4001818295358</c:v>
                  </c:pt>
                  <c:pt idx="19">
                    <c:v>683.46964045925915</c:v>
                  </c:pt>
                  <c:pt idx="20">
                    <c:v>1177.5742026284172</c:v>
                  </c:pt>
                </c:numCache>
              </c:numRef>
            </c:plus>
            <c:minus>
              <c:numRef>
                <c:f>'YE harvest'!$AB$113:$AB$133</c:f>
                <c:numCache>
                  <c:formatCode>0</c:formatCode>
                  <c:ptCount val="21"/>
                  <c:pt idx="0">
                    <c:v>412.16625141909594</c:v>
                  </c:pt>
                  <c:pt idx="1">
                    <c:v>555.30825543215815</c:v>
                  </c:pt>
                  <c:pt idx="2">
                    <c:v>393.09993222311067</c:v>
                  </c:pt>
                  <c:pt idx="3">
                    <c:v>1140.8204228949392</c:v>
                  </c:pt>
                  <c:pt idx="4">
                    <c:v>441.06722665833115</c:v>
                  </c:pt>
                  <c:pt idx="5">
                    <c:v>583.5619954837174</c:v>
                  </c:pt>
                  <c:pt idx="6">
                    <c:v>847.2721773766192</c:v>
                  </c:pt>
                  <c:pt idx="7">
                    <c:v>870.74640314847022</c:v>
                  </c:pt>
                  <c:pt idx="8">
                    <c:v>969.72465774591478</c:v>
                  </c:pt>
                  <c:pt idx="9">
                    <c:v>858.66719052708004</c:v>
                  </c:pt>
                  <c:pt idx="10">
                    <c:v>939.64066412777947</c:v>
                  </c:pt>
                  <c:pt idx="11">
                    <c:v>609.04708500818913</c:v>
                  </c:pt>
                  <c:pt idx="12">
                    <c:v>797.62084957653201</c:v>
                  </c:pt>
                  <c:pt idx="13">
                    <c:v>2080.7010604446946</c:v>
                  </c:pt>
                  <c:pt idx="14">
                    <c:v>1037.662629031028</c:v>
                  </c:pt>
                  <c:pt idx="15">
                    <c:v>569.83863811334754</c:v>
                  </c:pt>
                  <c:pt idx="16">
                    <c:v>979.17543095857422</c:v>
                  </c:pt>
                  <c:pt idx="17">
                    <c:v>1016.8377704806385</c:v>
                  </c:pt>
                  <c:pt idx="18">
                    <c:v>1094.4001818295358</c:v>
                  </c:pt>
                  <c:pt idx="19">
                    <c:v>683.46964045925915</c:v>
                  </c:pt>
                  <c:pt idx="20">
                    <c:v>1177.5742026284172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harvest'!$Y$113:$Y$133</c:f>
              <c:numCache>
                <c:formatCode>_(* #,##0_);_(* \(#,##0\);_(* "-"??_);_(@_)</c:formatCode>
                <c:ptCount val="21"/>
                <c:pt idx="0">
                  <c:v>1010.8472744741673</c:v>
                </c:pt>
                <c:pt idx="1">
                  <c:v>1972.8827593606434</c:v>
                </c:pt>
                <c:pt idx="2">
                  <c:v>2251.7961901175809</c:v>
                </c:pt>
                <c:pt idx="3">
                  <c:v>3630.8895239532312</c:v>
                </c:pt>
                <c:pt idx="4">
                  <c:v>2277.5040950429998</c:v>
                </c:pt>
                <c:pt idx="5">
                  <c:v>3741.5840380937025</c:v>
                </c:pt>
                <c:pt idx="6">
                  <c:v>4547.3562745164036</c:v>
                </c:pt>
                <c:pt idx="7">
                  <c:v>4442.565926288662</c:v>
                </c:pt>
                <c:pt idx="8">
                  <c:v>4727.1493236848582</c:v>
                </c:pt>
                <c:pt idx="9">
                  <c:v>4495.907789828324</c:v>
                </c:pt>
                <c:pt idx="10">
                  <c:v>4994.3702105900184</c:v>
                </c:pt>
                <c:pt idx="11">
                  <c:v>3701.4340015587459</c:v>
                </c:pt>
                <c:pt idx="12">
                  <c:v>4968.1559316658286</c:v>
                </c:pt>
                <c:pt idx="13">
                  <c:v>10669.006809314189</c:v>
                </c:pt>
                <c:pt idx="14">
                  <c:v>7206.7994962189441</c:v>
                </c:pt>
                <c:pt idx="15">
                  <c:v>5204.2948050256036</c:v>
                </c:pt>
                <c:pt idx="16">
                  <c:v>6051.9873365581861</c:v>
                </c:pt>
                <c:pt idx="17">
                  <c:v>6603.921463759305</c:v>
                </c:pt>
                <c:pt idx="18">
                  <c:v>7593.0449405866093</c:v>
                </c:pt>
                <c:pt idx="19">
                  <c:v>4799.5903715376362</c:v>
                </c:pt>
                <c:pt idx="20">
                  <c:v>7839.9500647929945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1-4D4C-BD0A-DB0BB95FDDB4}"/>
            </c:ext>
          </c:extLst>
        </c:ser>
        <c:ser>
          <c:idx val="1"/>
          <c:order val="1"/>
          <c:tx>
            <c:v>PWSO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harvest'!$AB$179:$AB$199</c:f>
                <c:numCache>
                  <c:formatCode>0</c:formatCode>
                  <c:ptCount val="21"/>
                  <c:pt idx="0">
                    <c:v>319.45836953655419</c:v>
                  </c:pt>
                  <c:pt idx="1">
                    <c:v>198.03052597131517</c:v>
                  </c:pt>
                  <c:pt idx="2">
                    <c:v>391.03261967390961</c:v>
                  </c:pt>
                  <c:pt idx="3">
                    <c:v>819.2663286444556</c:v>
                  </c:pt>
                  <c:pt idx="4">
                    <c:v>383.04622992981274</c:v>
                  </c:pt>
                  <c:pt idx="5">
                    <c:v>203.18426311330799</c:v>
                  </c:pt>
                  <c:pt idx="6">
                    <c:v>264.79447430216635</c:v>
                  </c:pt>
                  <c:pt idx="7">
                    <c:v>267.77478787188591</c:v>
                  </c:pt>
                  <c:pt idx="8">
                    <c:v>377.16628442079838</c:v>
                  </c:pt>
                  <c:pt idx="9">
                    <c:v>503.9625739253915</c:v>
                  </c:pt>
                  <c:pt idx="10">
                    <c:v>553.08632375300988</c:v>
                  </c:pt>
                  <c:pt idx="11">
                    <c:v>551.84216255183765</c:v>
                  </c:pt>
                  <c:pt idx="12">
                    <c:v>336.83417283669803</c:v>
                  </c:pt>
                  <c:pt idx="13">
                    <c:v>331.80222021409497</c:v>
                  </c:pt>
                  <c:pt idx="14">
                    <c:v>264.61527247769629</c:v>
                  </c:pt>
                  <c:pt idx="15">
                    <c:v>393.78170876580538</c:v>
                  </c:pt>
                  <c:pt idx="16">
                    <c:v>742.23919806027357</c:v>
                  </c:pt>
                  <c:pt idx="17">
                    <c:v>239.42496312314083</c:v>
                  </c:pt>
                  <c:pt idx="18">
                    <c:v>413.75233724279485</c:v>
                  </c:pt>
                  <c:pt idx="19">
                    <c:v>872.61868704358119</c:v>
                  </c:pt>
                  <c:pt idx="20">
                    <c:v>697.16836694247411</c:v>
                  </c:pt>
                </c:numCache>
              </c:numRef>
            </c:plus>
            <c:minus>
              <c:numRef>
                <c:f>'YE harvest'!$AB$179:$AB$199</c:f>
                <c:numCache>
                  <c:formatCode>0</c:formatCode>
                  <c:ptCount val="21"/>
                  <c:pt idx="0">
                    <c:v>319.45836953655419</c:v>
                  </c:pt>
                  <c:pt idx="1">
                    <c:v>198.03052597131517</c:v>
                  </c:pt>
                  <c:pt idx="2">
                    <c:v>391.03261967390961</c:v>
                  </c:pt>
                  <c:pt idx="3">
                    <c:v>819.2663286444556</c:v>
                  </c:pt>
                  <c:pt idx="4">
                    <c:v>383.04622992981274</c:v>
                  </c:pt>
                  <c:pt idx="5">
                    <c:v>203.18426311330799</c:v>
                  </c:pt>
                  <c:pt idx="6">
                    <c:v>264.79447430216635</c:v>
                  </c:pt>
                  <c:pt idx="7">
                    <c:v>267.77478787188591</c:v>
                  </c:pt>
                  <c:pt idx="8">
                    <c:v>377.16628442079838</c:v>
                  </c:pt>
                  <c:pt idx="9">
                    <c:v>503.9625739253915</c:v>
                  </c:pt>
                  <c:pt idx="10">
                    <c:v>553.08632375300988</c:v>
                  </c:pt>
                  <c:pt idx="11">
                    <c:v>551.84216255183765</c:v>
                  </c:pt>
                  <c:pt idx="12">
                    <c:v>336.83417283669803</c:v>
                  </c:pt>
                  <c:pt idx="13">
                    <c:v>331.80222021409497</c:v>
                  </c:pt>
                  <c:pt idx="14">
                    <c:v>264.61527247769629</c:v>
                  </c:pt>
                  <c:pt idx="15">
                    <c:v>393.78170876580538</c:v>
                  </c:pt>
                  <c:pt idx="16">
                    <c:v>742.23919806027357</c:v>
                  </c:pt>
                  <c:pt idx="17">
                    <c:v>239.42496312314083</c:v>
                  </c:pt>
                  <c:pt idx="18">
                    <c:v>413.75233724279485</c:v>
                  </c:pt>
                  <c:pt idx="19">
                    <c:v>872.61868704358119</c:v>
                  </c:pt>
                  <c:pt idx="20">
                    <c:v>697.16836694247411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harvest'!$Y$179:$Y$199</c:f>
              <c:numCache>
                <c:formatCode>_(* #,##0_);_(* \(#,##0\);_(* "-"??_);_(@_)</c:formatCode>
                <c:ptCount val="21"/>
                <c:pt idx="0">
                  <c:v>1524.7131150898849</c:v>
                </c:pt>
                <c:pt idx="1">
                  <c:v>1372.4240179057144</c:v>
                </c:pt>
                <c:pt idx="2">
                  <c:v>2233.1015129593766</c:v>
                </c:pt>
                <c:pt idx="3">
                  <c:v>3273.5906180914117</c:v>
                </c:pt>
                <c:pt idx="4">
                  <c:v>2405.0861038705875</c:v>
                </c:pt>
                <c:pt idx="5">
                  <c:v>2217.1441774115324</c:v>
                </c:pt>
                <c:pt idx="6">
                  <c:v>2785.262202098957</c:v>
                </c:pt>
                <c:pt idx="7">
                  <c:v>1719.0524302587439</c:v>
                </c:pt>
                <c:pt idx="8">
                  <c:v>2735.8421010569841</c:v>
                </c:pt>
                <c:pt idx="9">
                  <c:v>3686.3072569496212</c:v>
                </c:pt>
                <c:pt idx="10">
                  <c:v>3344.2297301840117</c:v>
                </c:pt>
                <c:pt idx="11">
                  <c:v>3440.3571153935532</c:v>
                </c:pt>
                <c:pt idx="12">
                  <c:v>3859.3487313610804</c:v>
                </c:pt>
                <c:pt idx="13">
                  <c:v>3631.4346867570644</c:v>
                </c:pt>
                <c:pt idx="14">
                  <c:v>3898.828160604784</c:v>
                </c:pt>
                <c:pt idx="15">
                  <c:v>3983.719893661133</c:v>
                </c:pt>
                <c:pt idx="16">
                  <c:v>4750.0547256455111</c:v>
                </c:pt>
                <c:pt idx="17">
                  <c:v>4469.9577383771712</c:v>
                </c:pt>
                <c:pt idx="18">
                  <c:v>6063.5322109110748</c:v>
                </c:pt>
                <c:pt idx="19">
                  <c:v>6412.5704511017502</c:v>
                </c:pt>
                <c:pt idx="20">
                  <c:v>4288.0212741982687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1-4D4C-BD0A-DB0BB95FDDB4}"/>
            </c:ext>
          </c:extLst>
        </c:ser>
        <c:ser>
          <c:idx val="2"/>
          <c:order val="2"/>
          <c:tx>
            <c:v>CI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harvest'!$AB$69:$AB$89</c:f>
                <c:numCache>
                  <c:formatCode>0</c:formatCode>
                  <c:ptCount val="21"/>
                  <c:pt idx="0">
                    <c:v>72.613534201473627</c:v>
                  </c:pt>
                  <c:pt idx="1">
                    <c:v>25.726788431771848</c:v>
                  </c:pt>
                  <c:pt idx="2">
                    <c:v>56.03390951647966</c:v>
                  </c:pt>
                  <c:pt idx="3">
                    <c:v>17.40341570384566</c:v>
                  </c:pt>
                  <c:pt idx="4">
                    <c:v>90.05461316040055</c:v>
                  </c:pt>
                  <c:pt idx="5">
                    <c:v>148.27874206134666</c:v>
                  </c:pt>
                  <c:pt idx="6">
                    <c:v>134.67331622040035</c:v>
                  </c:pt>
                  <c:pt idx="7">
                    <c:v>97.328984119220763</c:v>
                  </c:pt>
                  <c:pt idx="8">
                    <c:v>60.728215304490497</c:v>
                  </c:pt>
                  <c:pt idx="9">
                    <c:v>63.095210298088176</c:v>
                  </c:pt>
                  <c:pt idx="10">
                    <c:v>53.331355949497741</c:v>
                  </c:pt>
                  <c:pt idx="11">
                    <c:v>0</c:v>
                  </c:pt>
                  <c:pt idx="12">
                    <c:v>0</c:v>
                  </c:pt>
                  <c:pt idx="13">
                    <c:v>52.853460685519103</c:v>
                  </c:pt>
                  <c:pt idx="14">
                    <c:v>166.13161801839527</c:v>
                  </c:pt>
                  <c:pt idx="15">
                    <c:v>189.90136948616598</c:v>
                  </c:pt>
                  <c:pt idx="16">
                    <c:v>118.65182839485843</c:v>
                  </c:pt>
                  <c:pt idx="17">
                    <c:v>105.73431224117299</c:v>
                  </c:pt>
                  <c:pt idx="18">
                    <c:v>0</c:v>
                  </c:pt>
                  <c:pt idx="19">
                    <c:v>144.13076766873013</c:v>
                  </c:pt>
                  <c:pt idx="20">
                    <c:v>208.59159279510985</c:v>
                  </c:pt>
                </c:numCache>
              </c:numRef>
            </c:plus>
            <c:minus>
              <c:numRef>
                <c:f>'YE harvest'!$AB$69:$AB$89</c:f>
                <c:numCache>
                  <c:formatCode>0</c:formatCode>
                  <c:ptCount val="21"/>
                  <c:pt idx="0">
                    <c:v>72.613534201473627</c:v>
                  </c:pt>
                  <c:pt idx="1">
                    <c:v>25.726788431771848</c:v>
                  </c:pt>
                  <c:pt idx="2">
                    <c:v>56.03390951647966</c:v>
                  </c:pt>
                  <c:pt idx="3">
                    <c:v>17.40341570384566</c:v>
                  </c:pt>
                  <c:pt idx="4">
                    <c:v>90.05461316040055</c:v>
                  </c:pt>
                  <c:pt idx="5">
                    <c:v>148.27874206134666</c:v>
                  </c:pt>
                  <c:pt idx="6">
                    <c:v>134.67331622040035</c:v>
                  </c:pt>
                  <c:pt idx="7">
                    <c:v>97.328984119220763</c:v>
                  </c:pt>
                  <c:pt idx="8">
                    <c:v>60.728215304490497</c:v>
                  </c:pt>
                  <c:pt idx="9">
                    <c:v>63.095210298088176</c:v>
                  </c:pt>
                  <c:pt idx="10">
                    <c:v>53.331355949497741</c:v>
                  </c:pt>
                  <c:pt idx="11">
                    <c:v>0</c:v>
                  </c:pt>
                  <c:pt idx="12">
                    <c:v>0</c:v>
                  </c:pt>
                  <c:pt idx="13">
                    <c:v>52.853460685519103</c:v>
                  </c:pt>
                  <c:pt idx="14">
                    <c:v>166.13161801839527</c:v>
                  </c:pt>
                  <c:pt idx="15">
                    <c:v>189.90136948616598</c:v>
                  </c:pt>
                  <c:pt idx="16">
                    <c:v>118.65182839485843</c:v>
                  </c:pt>
                  <c:pt idx="17">
                    <c:v>105.73431224117299</c:v>
                  </c:pt>
                  <c:pt idx="18">
                    <c:v>0</c:v>
                  </c:pt>
                  <c:pt idx="19">
                    <c:v>144.13076766873013</c:v>
                  </c:pt>
                  <c:pt idx="20">
                    <c:v>208.59159279510985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harvest'!$Y$69:$Y$89</c:f>
              <c:numCache>
                <c:formatCode>_(* #,##0_);_(* \(#,##0\);_(* "-"??_);_(@_)</c:formatCode>
                <c:ptCount val="21"/>
                <c:pt idx="0">
                  <c:v>116.01581874217354</c:v>
                </c:pt>
                <c:pt idx="1">
                  <c:v>39.320130715706654</c:v>
                </c:pt>
                <c:pt idx="2">
                  <c:v>83.725273807950146</c:v>
                </c:pt>
                <c:pt idx="3">
                  <c:v>26.598911954742739</c:v>
                </c:pt>
                <c:pt idx="4">
                  <c:v>132.09420665237349</c:v>
                </c:pt>
                <c:pt idx="5">
                  <c:v>198.65172282574977</c:v>
                </c:pt>
                <c:pt idx="6">
                  <c:v>157.5604188396749</c:v>
                </c:pt>
                <c:pt idx="7">
                  <c:v>101.74783531155377</c:v>
                </c:pt>
                <c:pt idx="8">
                  <c:v>126.6134894673573</c:v>
                </c:pt>
                <c:pt idx="9">
                  <c:v>123.72875336864286</c:v>
                </c:pt>
                <c:pt idx="10">
                  <c:v>121.12828977583996</c:v>
                </c:pt>
                <c:pt idx="11">
                  <c:v>142</c:v>
                </c:pt>
                <c:pt idx="12">
                  <c:v>185</c:v>
                </c:pt>
                <c:pt idx="13">
                  <c:v>217.90577346278317</c:v>
                </c:pt>
                <c:pt idx="14">
                  <c:v>285.76097223449557</c:v>
                </c:pt>
                <c:pt idx="15">
                  <c:v>340.58643347341899</c:v>
                </c:pt>
                <c:pt idx="16">
                  <c:v>207.87273338704921</c:v>
                </c:pt>
                <c:pt idx="17">
                  <c:v>235.32596925154078</c:v>
                </c:pt>
                <c:pt idx="18">
                  <c:v>185</c:v>
                </c:pt>
                <c:pt idx="19">
                  <c:v>514.05519472633296</c:v>
                </c:pt>
                <c:pt idx="20">
                  <c:v>551.95790333136938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01-4D4C-BD0A-DB0BB95FDDB4}"/>
            </c:ext>
          </c:extLst>
        </c:ser>
        <c:ser>
          <c:idx val="3"/>
          <c:order val="3"/>
          <c:tx>
            <c:v>PWSI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harvest'!$AB$157:$AB$177</c:f>
                <c:numCache>
                  <c:formatCode>0</c:formatCode>
                  <c:ptCount val="21"/>
                  <c:pt idx="0">
                    <c:v>3639.131069261935</c:v>
                  </c:pt>
                  <c:pt idx="1">
                    <c:v>3003.7700175019118</c:v>
                  </c:pt>
                  <c:pt idx="2">
                    <c:v>1936.9754652922813</c:v>
                  </c:pt>
                  <c:pt idx="3">
                    <c:v>8676.1366298657922</c:v>
                  </c:pt>
                  <c:pt idx="4">
                    <c:v>6674.8341028829791</c:v>
                  </c:pt>
                  <c:pt idx="5">
                    <c:v>3378.9779269421865</c:v>
                  </c:pt>
                  <c:pt idx="6">
                    <c:v>5428.5255060727604</c:v>
                  </c:pt>
                  <c:pt idx="7">
                    <c:v>8148.7068246179851</c:v>
                  </c:pt>
                  <c:pt idx="8">
                    <c:v>3181.0583425604664</c:v>
                  </c:pt>
                  <c:pt idx="9">
                    <c:v>3129.4787033299781</c:v>
                  </c:pt>
                  <c:pt idx="10">
                    <c:v>2794.1178707856311</c:v>
                  </c:pt>
                  <c:pt idx="11">
                    <c:v>3271.1744116933164</c:v>
                  </c:pt>
                  <c:pt idx="12">
                    <c:v>2542.6931552804613</c:v>
                  </c:pt>
                  <c:pt idx="13">
                    <c:v>3381.2979708572598</c:v>
                  </c:pt>
                  <c:pt idx="14">
                    <c:v>3517.9610259027427</c:v>
                  </c:pt>
                  <c:pt idx="15">
                    <c:v>2487.6204161484279</c:v>
                  </c:pt>
                  <c:pt idx="16">
                    <c:v>5006.9522675938861</c:v>
                  </c:pt>
                  <c:pt idx="17">
                    <c:v>6821.6859085730439</c:v>
                  </c:pt>
                  <c:pt idx="18">
                    <c:v>5025.8847472271391</c:v>
                  </c:pt>
                  <c:pt idx="19">
                    <c:v>3921.4587552992007</c:v>
                  </c:pt>
                  <c:pt idx="20">
                    <c:v>1809.3659185089834</c:v>
                  </c:pt>
                </c:numCache>
              </c:numRef>
            </c:plus>
            <c:minus>
              <c:numRef>
                <c:f>'YE harvest'!$AB$157:$AB$177</c:f>
                <c:numCache>
                  <c:formatCode>0</c:formatCode>
                  <c:ptCount val="21"/>
                  <c:pt idx="0">
                    <c:v>3639.131069261935</c:v>
                  </c:pt>
                  <c:pt idx="1">
                    <c:v>3003.7700175019118</c:v>
                  </c:pt>
                  <c:pt idx="2">
                    <c:v>1936.9754652922813</c:v>
                  </c:pt>
                  <c:pt idx="3">
                    <c:v>8676.1366298657922</c:v>
                  </c:pt>
                  <c:pt idx="4">
                    <c:v>6674.8341028829791</c:v>
                  </c:pt>
                  <c:pt idx="5">
                    <c:v>3378.9779269421865</c:v>
                  </c:pt>
                  <c:pt idx="6">
                    <c:v>5428.5255060727604</c:v>
                  </c:pt>
                  <c:pt idx="7">
                    <c:v>8148.7068246179851</c:v>
                  </c:pt>
                  <c:pt idx="8">
                    <c:v>3181.0583425604664</c:v>
                  </c:pt>
                  <c:pt idx="9">
                    <c:v>3129.4787033299781</c:v>
                  </c:pt>
                  <c:pt idx="10">
                    <c:v>2794.1178707856311</c:v>
                  </c:pt>
                  <c:pt idx="11">
                    <c:v>3271.1744116933164</c:v>
                  </c:pt>
                  <c:pt idx="12">
                    <c:v>2542.6931552804613</c:v>
                  </c:pt>
                  <c:pt idx="13">
                    <c:v>3381.2979708572598</c:v>
                  </c:pt>
                  <c:pt idx="14">
                    <c:v>3517.9610259027427</c:v>
                  </c:pt>
                  <c:pt idx="15">
                    <c:v>2487.6204161484279</c:v>
                  </c:pt>
                  <c:pt idx="16">
                    <c:v>5006.9522675938861</c:v>
                  </c:pt>
                  <c:pt idx="17">
                    <c:v>6821.6859085730439</c:v>
                  </c:pt>
                  <c:pt idx="18">
                    <c:v>5025.8847472271391</c:v>
                  </c:pt>
                  <c:pt idx="19">
                    <c:v>3921.4587552992007</c:v>
                  </c:pt>
                  <c:pt idx="20">
                    <c:v>1809.3659185089834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val>
            <c:numRef>
              <c:f>'YE harvest'!$Y$157:$Y$177</c:f>
              <c:numCache>
                <c:formatCode>_(* #,##0_);_(* \(#,##0\);_(* "-"??_);_(@_)</c:formatCode>
                <c:ptCount val="21"/>
                <c:pt idx="0">
                  <c:v>4323.3091952068589</c:v>
                </c:pt>
                <c:pt idx="1">
                  <c:v>6232.4939588887446</c:v>
                </c:pt>
                <c:pt idx="2">
                  <c:v>4193.5807750539725</c:v>
                </c:pt>
                <c:pt idx="3">
                  <c:v>16006.251354019303</c:v>
                </c:pt>
                <c:pt idx="4">
                  <c:v>12764.663929567156</c:v>
                </c:pt>
                <c:pt idx="5">
                  <c:v>7553.370735548353</c:v>
                </c:pt>
                <c:pt idx="6">
                  <c:v>10754.231952603139</c:v>
                </c:pt>
                <c:pt idx="7">
                  <c:v>15412.96534265212</c:v>
                </c:pt>
                <c:pt idx="8">
                  <c:v>7057.6247000212579</c:v>
                </c:pt>
                <c:pt idx="9">
                  <c:v>6812.5266224150455</c:v>
                </c:pt>
                <c:pt idx="10">
                  <c:v>6020.3625949699981</c:v>
                </c:pt>
                <c:pt idx="11">
                  <c:v>6656.4104345946271</c:v>
                </c:pt>
                <c:pt idx="12">
                  <c:v>5890.5222992868257</c:v>
                </c:pt>
                <c:pt idx="13">
                  <c:v>10013.149281726068</c:v>
                </c:pt>
                <c:pt idx="14">
                  <c:v>11293.970363139695</c:v>
                </c:pt>
                <c:pt idx="15">
                  <c:v>8547.6810594375947</c:v>
                </c:pt>
                <c:pt idx="16">
                  <c:v>14881.883454497516</c:v>
                </c:pt>
                <c:pt idx="17">
                  <c:v>23885.877389538386</c:v>
                </c:pt>
                <c:pt idx="18">
                  <c:v>12059.125859241933</c:v>
                </c:pt>
                <c:pt idx="19">
                  <c:v>10753.720765991142</c:v>
                </c:pt>
                <c:pt idx="20">
                  <c:v>5220.3968911926113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01-4D4C-BD0A-DB0BB95FD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SEAK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NSEI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harvest'!$AB$245:$AB$265</c:f>
                <c:numCache>
                  <c:formatCode>0</c:formatCode>
                  <c:ptCount val="21"/>
                  <c:pt idx="0">
                    <c:v>818.17914782482137</c:v>
                  </c:pt>
                  <c:pt idx="1">
                    <c:v>824.35152818235304</c:v>
                  </c:pt>
                  <c:pt idx="2">
                    <c:v>1326.1225211919689</c:v>
                  </c:pt>
                  <c:pt idx="3">
                    <c:v>1033.3670403693245</c:v>
                  </c:pt>
                  <c:pt idx="4">
                    <c:v>620.62313987623327</c:v>
                  </c:pt>
                  <c:pt idx="5">
                    <c:v>811.02954557469729</c:v>
                  </c:pt>
                  <c:pt idx="6">
                    <c:v>851.13757874732869</c:v>
                  </c:pt>
                  <c:pt idx="7">
                    <c:v>1031.4289620112359</c:v>
                  </c:pt>
                  <c:pt idx="8">
                    <c:v>373.20820342450196</c:v>
                  </c:pt>
                  <c:pt idx="9">
                    <c:v>626.95964690514325</c:v>
                  </c:pt>
                  <c:pt idx="10">
                    <c:v>840.5474165316507</c:v>
                  </c:pt>
                  <c:pt idx="11">
                    <c:v>724.6729838896191</c:v>
                  </c:pt>
                  <c:pt idx="12">
                    <c:v>677.10810421775432</c:v>
                  </c:pt>
                  <c:pt idx="13">
                    <c:v>687.27401767975357</c:v>
                  </c:pt>
                  <c:pt idx="14">
                    <c:v>548.56127252280976</c:v>
                  </c:pt>
                  <c:pt idx="15">
                    <c:v>297.21341711925623</c:v>
                  </c:pt>
                  <c:pt idx="16">
                    <c:v>429.87252106351673</c:v>
                  </c:pt>
                  <c:pt idx="17">
                    <c:v>328.18970321244564</c:v>
                  </c:pt>
                  <c:pt idx="18">
                    <c:v>375.32809569115358</c:v>
                  </c:pt>
                  <c:pt idx="19">
                    <c:v>630.79816095613569</c:v>
                  </c:pt>
                  <c:pt idx="20">
                    <c:v>509.14754389073073</c:v>
                  </c:pt>
                </c:numCache>
              </c:numRef>
            </c:plus>
            <c:minus>
              <c:numRef>
                <c:f>'YE harvest'!$AB$245:$AB$265</c:f>
                <c:numCache>
                  <c:formatCode>0</c:formatCode>
                  <c:ptCount val="21"/>
                  <c:pt idx="0">
                    <c:v>818.17914782482137</c:v>
                  </c:pt>
                  <c:pt idx="1">
                    <c:v>824.35152818235304</c:v>
                  </c:pt>
                  <c:pt idx="2">
                    <c:v>1326.1225211919689</c:v>
                  </c:pt>
                  <c:pt idx="3">
                    <c:v>1033.3670403693245</c:v>
                  </c:pt>
                  <c:pt idx="4">
                    <c:v>620.62313987623327</c:v>
                  </c:pt>
                  <c:pt idx="5">
                    <c:v>811.02954557469729</c:v>
                  </c:pt>
                  <c:pt idx="6">
                    <c:v>851.13757874732869</c:v>
                  </c:pt>
                  <c:pt idx="7">
                    <c:v>1031.4289620112359</c:v>
                  </c:pt>
                  <c:pt idx="8">
                    <c:v>373.20820342450196</c:v>
                  </c:pt>
                  <c:pt idx="9">
                    <c:v>626.95964690514325</c:v>
                  </c:pt>
                  <c:pt idx="10">
                    <c:v>840.5474165316507</c:v>
                  </c:pt>
                  <c:pt idx="11">
                    <c:v>724.6729838896191</c:v>
                  </c:pt>
                  <c:pt idx="12">
                    <c:v>677.10810421775432</c:v>
                  </c:pt>
                  <c:pt idx="13">
                    <c:v>687.27401767975357</c:v>
                  </c:pt>
                  <c:pt idx="14">
                    <c:v>548.56127252280976</c:v>
                  </c:pt>
                  <c:pt idx="15">
                    <c:v>297.21341711925623</c:v>
                  </c:pt>
                  <c:pt idx="16">
                    <c:v>429.87252106351673</c:v>
                  </c:pt>
                  <c:pt idx="17">
                    <c:v>328.18970321244564</c:v>
                  </c:pt>
                  <c:pt idx="18">
                    <c:v>375.32809569115358</c:v>
                  </c:pt>
                  <c:pt idx="19">
                    <c:v>630.79816095613569</c:v>
                  </c:pt>
                  <c:pt idx="20">
                    <c:v>509.14754389073073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harvest'!$Y$245:$Y$265</c:f>
              <c:numCache>
                <c:formatCode>_(* #,##0_);_(* \(#,##0\);_(* "-"??_);_(@_)</c:formatCode>
                <c:ptCount val="21"/>
                <c:pt idx="0">
                  <c:v>1223.8929706589613</c:v>
                </c:pt>
                <c:pt idx="1">
                  <c:v>1232.3572886370146</c:v>
                </c:pt>
                <c:pt idx="2">
                  <c:v>1986.4636994332145</c:v>
                </c:pt>
                <c:pt idx="3">
                  <c:v>1548.6288232976442</c:v>
                </c:pt>
                <c:pt idx="4">
                  <c:v>925.42055326575803</c:v>
                </c:pt>
                <c:pt idx="5">
                  <c:v>1214.2280504293637</c:v>
                </c:pt>
                <c:pt idx="6">
                  <c:v>1275.5342998595336</c:v>
                </c:pt>
                <c:pt idx="7">
                  <c:v>1544.473452688582</c:v>
                </c:pt>
                <c:pt idx="8">
                  <c:v>2006.5489857885264</c:v>
                </c:pt>
                <c:pt idx="9">
                  <c:v>2237.0348480921975</c:v>
                </c:pt>
                <c:pt idx="10">
                  <c:v>2668.2194903680274</c:v>
                </c:pt>
                <c:pt idx="11">
                  <c:v>2160.0104384189572</c:v>
                </c:pt>
                <c:pt idx="12">
                  <c:v>2523.5439290308941</c:v>
                </c:pt>
                <c:pt idx="13">
                  <c:v>2590.2563911614643</c:v>
                </c:pt>
                <c:pt idx="14">
                  <c:v>2279.4500443035918</c:v>
                </c:pt>
                <c:pt idx="15">
                  <c:v>1815.7719908065669</c:v>
                </c:pt>
                <c:pt idx="16">
                  <c:v>2013.2980849917385</c:v>
                </c:pt>
                <c:pt idx="17">
                  <c:v>2262.6733731446816</c:v>
                </c:pt>
                <c:pt idx="18">
                  <c:v>2551.1537156688955</c:v>
                </c:pt>
                <c:pt idx="19">
                  <c:v>2552.4618918452034</c:v>
                </c:pt>
                <c:pt idx="20">
                  <c:v>2615.5254131869192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1-47EB-B4B4-13F19725A064}"/>
            </c:ext>
          </c:extLst>
        </c:ser>
        <c:ser>
          <c:idx val="1"/>
          <c:order val="1"/>
          <c:tx>
            <c:v>CSEO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harvest'!$AB$201:$AB$221</c:f>
                <c:numCache>
                  <c:formatCode>0</c:formatCode>
                  <c:ptCount val="21"/>
                  <c:pt idx="0">
                    <c:v>1508.9833838466493</c:v>
                  </c:pt>
                  <c:pt idx="1">
                    <c:v>1782.5853954822096</c:v>
                  </c:pt>
                  <c:pt idx="2">
                    <c:v>3402.0323317538259</c:v>
                  </c:pt>
                  <c:pt idx="3">
                    <c:v>3389.4739483741823</c:v>
                  </c:pt>
                  <c:pt idx="4">
                    <c:v>2702.9043082715157</c:v>
                  </c:pt>
                  <c:pt idx="5">
                    <c:v>2633.1383325978463</c:v>
                  </c:pt>
                  <c:pt idx="6">
                    <c:v>3693.7799815517992</c:v>
                  </c:pt>
                  <c:pt idx="7">
                    <c:v>4437.7874096208188</c:v>
                  </c:pt>
                  <c:pt idx="8">
                    <c:v>608.44356627403749</c:v>
                  </c:pt>
                  <c:pt idx="9">
                    <c:v>750.96213508228709</c:v>
                  </c:pt>
                  <c:pt idx="10">
                    <c:v>602.59615989611405</c:v>
                  </c:pt>
                  <c:pt idx="11">
                    <c:v>342.11706061084158</c:v>
                  </c:pt>
                  <c:pt idx="12">
                    <c:v>451.51177140638674</c:v>
                  </c:pt>
                  <c:pt idx="13">
                    <c:v>952.67388266284127</c:v>
                  </c:pt>
                  <c:pt idx="14">
                    <c:v>330.50704716403339</c:v>
                  </c:pt>
                  <c:pt idx="15">
                    <c:v>421.88573442467487</c:v>
                  </c:pt>
                  <c:pt idx="16">
                    <c:v>625.60957524577009</c:v>
                  </c:pt>
                  <c:pt idx="17">
                    <c:v>450.95713413063811</c:v>
                  </c:pt>
                  <c:pt idx="18">
                    <c:v>408.60643071143403</c:v>
                  </c:pt>
                  <c:pt idx="19">
                    <c:v>1539.2321886023558</c:v>
                  </c:pt>
                  <c:pt idx="20">
                    <c:v>420.12051817967136</c:v>
                  </c:pt>
                </c:numCache>
              </c:numRef>
            </c:plus>
            <c:minus>
              <c:numRef>
                <c:f>'YE harvest'!$AB$201:$AB$221</c:f>
                <c:numCache>
                  <c:formatCode>0</c:formatCode>
                  <c:ptCount val="21"/>
                  <c:pt idx="0">
                    <c:v>1508.9833838466493</c:v>
                  </c:pt>
                  <c:pt idx="1">
                    <c:v>1782.5853954822096</c:v>
                  </c:pt>
                  <c:pt idx="2">
                    <c:v>3402.0323317538259</c:v>
                  </c:pt>
                  <c:pt idx="3">
                    <c:v>3389.4739483741823</c:v>
                  </c:pt>
                  <c:pt idx="4">
                    <c:v>2702.9043082715157</c:v>
                  </c:pt>
                  <c:pt idx="5">
                    <c:v>2633.1383325978463</c:v>
                  </c:pt>
                  <c:pt idx="6">
                    <c:v>3693.7799815517992</c:v>
                  </c:pt>
                  <c:pt idx="7">
                    <c:v>4437.7874096208188</c:v>
                  </c:pt>
                  <c:pt idx="8">
                    <c:v>608.44356627403749</c:v>
                  </c:pt>
                  <c:pt idx="9">
                    <c:v>750.96213508228709</c:v>
                  </c:pt>
                  <c:pt idx="10">
                    <c:v>602.59615989611405</c:v>
                  </c:pt>
                  <c:pt idx="11">
                    <c:v>342.11706061084158</c:v>
                  </c:pt>
                  <c:pt idx="12">
                    <c:v>451.51177140638674</c:v>
                  </c:pt>
                  <c:pt idx="13">
                    <c:v>952.67388266284127</c:v>
                  </c:pt>
                  <c:pt idx="14">
                    <c:v>330.50704716403339</c:v>
                  </c:pt>
                  <c:pt idx="15">
                    <c:v>421.88573442467487</c:v>
                  </c:pt>
                  <c:pt idx="16">
                    <c:v>625.60957524577009</c:v>
                  </c:pt>
                  <c:pt idx="17">
                    <c:v>450.95713413063811</c:v>
                  </c:pt>
                  <c:pt idx="18">
                    <c:v>408.60643071143403</c:v>
                  </c:pt>
                  <c:pt idx="19">
                    <c:v>1539.2321886023558</c:v>
                  </c:pt>
                  <c:pt idx="20">
                    <c:v>420.12051817967136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harvest'!$Y$201:$Y$221</c:f>
              <c:numCache>
                <c:formatCode>_(* #,##0_);_(* \(#,##0\);_(* "-"??_);_(@_)</c:formatCode>
                <c:ptCount val="21"/>
                <c:pt idx="0">
                  <c:v>2515.5388090049355</c:v>
                </c:pt>
                <c:pt idx="1">
                  <c:v>2944.9164004214335</c:v>
                </c:pt>
                <c:pt idx="2">
                  <c:v>5591.0830746837464</c:v>
                </c:pt>
                <c:pt idx="3">
                  <c:v>5537.4506131992603</c:v>
                </c:pt>
                <c:pt idx="4">
                  <c:v>4453.8048147299869</c:v>
                </c:pt>
                <c:pt idx="5">
                  <c:v>4369.6124006404098</c:v>
                </c:pt>
                <c:pt idx="6">
                  <c:v>6136.674712454068</c:v>
                </c:pt>
                <c:pt idx="7">
                  <c:v>7393.5234814908372</c:v>
                </c:pt>
                <c:pt idx="8">
                  <c:v>10677.583109062649</c:v>
                </c:pt>
                <c:pt idx="9">
                  <c:v>11046.580838639587</c:v>
                </c:pt>
                <c:pt idx="10">
                  <c:v>9731.8635334912942</c:v>
                </c:pt>
                <c:pt idx="11">
                  <c:v>6903.7183265325748</c:v>
                </c:pt>
                <c:pt idx="12">
                  <c:v>7814.7817334679958</c:v>
                </c:pt>
                <c:pt idx="13">
                  <c:v>5902.3193343444473</c:v>
                </c:pt>
                <c:pt idx="14">
                  <c:v>5442.0792233162138</c:v>
                </c:pt>
                <c:pt idx="15">
                  <c:v>5170.6065677676406</c:v>
                </c:pt>
                <c:pt idx="16">
                  <c:v>5466.3257496092938</c:v>
                </c:pt>
                <c:pt idx="17">
                  <c:v>6345.524816385212</c:v>
                </c:pt>
                <c:pt idx="18">
                  <c:v>6477.1697656842371</c:v>
                </c:pt>
                <c:pt idx="19">
                  <c:v>7899.5093964802527</c:v>
                </c:pt>
                <c:pt idx="20">
                  <c:v>5408.5298174190739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1-47EB-B4B4-13F19725A064}"/>
            </c:ext>
          </c:extLst>
        </c:ser>
        <c:ser>
          <c:idx val="2"/>
          <c:order val="2"/>
          <c:tx>
            <c:v>EWYKT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harvest'!$AB$223:$AB$243</c:f>
                <c:numCache>
                  <c:formatCode>0</c:formatCode>
                  <c:ptCount val="21"/>
                  <c:pt idx="0">
                    <c:v>53.41953052116888</c:v>
                  </c:pt>
                  <c:pt idx="1">
                    <c:v>11.300374905403761</c:v>
                  </c:pt>
                  <c:pt idx="2">
                    <c:v>15.464127194305306</c:v>
                  </c:pt>
                  <c:pt idx="3">
                    <c:v>15.482023799749937</c:v>
                  </c:pt>
                  <c:pt idx="4">
                    <c:v>11.260763932787381</c:v>
                  </c:pt>
                  <c:pt idx="5">
                    <c:v>40.392222812306699</c:v>
                  </c:pt>
                  <c:pt idx="6">
                    <c:v>34.754236419240463</c:v>
                  </c:pt>
                  <c:pt idx="7">
                    <c:v>27.858864687529035</c:v>
                  </c:pt>
                  <c:pt idx="8">
                    <c:v>0</c:v>
                  </c:pt>
                  <c:pt idx="9">
                    <c:v>7.4492075696729936</c:v>
                  </c:pt>
                  <c:pt idx="10">
                    <c:v>45.348781645988268</c:v>
                  </c:pt>
                  <c:pt idx="11">
                    <c:v>13.886564694346935</c:v>
                  </c:pt>
                  <c:pt idx="12">
                    <c:v>12.952572613255265</c:v>
                  </c:pt>
                  <c:pt idx="13">
                    <c:v>30.37045314218966</c:v>
                  </c:pt>
                  <c:pt idx="14">
                    <c:v>15.489831114461275</c:v>
                  </c:pt>
                  <c:pt idx="15">
                    <c:v>17.77489240047063</c:v>
                  </c:pt>
                  <c:pt idx="16">
                    <c:v>30.755252337077451</c:v>
                  </c:pt>
                  <c:pt idx="17">
                    <c:v>0</c:v>
                  </c:pt>
                  <c:pt idx="18">
                    <c:v>98.496315457721792</c:v>
                  </c:pt>
                  <c:pt idx="19">
                    <c:v>0</c:v>
                  </c:pt>
                  <c:pt idx="20">
                    <c:v>43.59251332799203</c:v>
                  </c:pt>
                </c:numCache>
              </c:numRef>
            </c:plus>
            <c:minus>
              <c:numRef>
                <c:f>'YE harvest'!$AB$223:$AB$243</c:f>
                <c:numCache>
                  <c:formatCode>0</c:formatCode>
                  <c:ptCount val="21"/>
                  <c:pt idx="0">
                    <c:v>53.41953052116888</c:v>
                  </c:pt>
                  <c:pt idx="1">
                    <c:v>11.300374905403761</c:v>
                  </c:pt>
                  <c:pt idx="2">
                    <c:v>15.464127194305306</c:v>
                  </c:pt>
                  <c:pt idx="3">
                    <c:v>15.482023799749937</c:v>
                  </c:pt>
                  <c:pt idx="4">
                    <c:v>11.260763932787381</c:v>
                  </c:pt>
                  <c:pt idx="5">
                    <c:v>40.392222812306699</c:v>
                  </c:pt>
                  <c:pt idx="6">
                    <c:v>34.754236419240463</c:v>
                  </c:pt>
                  <c:pt idx="7">
                    <c:v>27.858864687529035</c:v>
                  </c:pt>
                  <c:pt idx="8">
                    <c:v>0</c:v>
                  </c:pt>
                  <c:pt idx="9">
                    <c:v>7.4492075696729936</c:v>
                  </c:pt>
                  <c:pt idx="10">
                    <c:v>45.348781645988268</c:v>
                  </c:pt>
                  <c:pt idx="11">
                    <c:v>13.886564694346935</c:v>
                  </c:pt>
                  <c:pt idx="12">
                    <c:v>12.952572613255265</c:v>
                  </c:pt>
                  <c:pt idx="13">
                    <c:v>30.37045314218966</c:v>
                  </c:pt>
                  <c:pt idx="14">
                    <c:v>15.489831114461275</c:v>
                  </c:pt>
                  <c:pt idx="15">
                    <c:v>17.77489240047063</c:v>
                  </c:pt>
                  <c:pt idx="16">
                    <c:v>30.755252337077451</c:v>
                  </c:pt>
                  <c:pt idx="17">
                    <c:v>0</c:v>
                  </c:pt>
                  <c:pt idx="18">
                    <c:v>98.496315457721792</c:v>
                  </c:pt>
                  <c:pt idx="19">
                    <c:v>0</c:v>
                  </c:pt>
                  <c:pt idx="20">
                    <c:v>43.59251332799203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harvest'!$B$3:$B$23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'YE harvest'!$Y$223:$Y$243</c:f>
              <c:numCache>
                <c:formatCode>_(* #,##0_);_(* \(#,##0\);_(* "-"??_);_(@_)</c:formatCode>
                <c:ptCount val="21"/>
                <c:pt idx="0">
                  <c:v>121.34687293521577</c:v>
                </c:pt>
                <c:pt idx="1">
                  <c:v>24.875346804447553</c:v>
                </c:pt>
                <c:pt idx="2">
                  <c:v>31.995229369786756</c:v>
                </c:pt>
                <c:pt idx="3">
                  <c:v>33.28990312474027</c:v>
                </c:pt>
                <c:pt idx="4">
                  <c:v>23.10904746988788</c:v>
                </c:pt>
                <c:pt idx="5">
                  <c:v>91.390371521632247</c:v>
                </c:pt>
                <c:pt idx="6">
                  <c:v>78.430330777556222</c:v>
                </c:pt>
                <c:pt idx="7">
                  <c:v>61.112173226217351</c:v>
                </c:pt>
                <c:pt idx="8">
                  <c:v>167</c:v>
                </c:pt>
                <c:pt idx="9">
                  <c:v>111.80061611803444</c:v>
                </c:pt>
                <c:pt idx="10">
                  <c:v>194.33303416475843</c:v>
                </c:pt>
                <c:pt idx="11">
                  <c:v>89.153940965522821</c:v>
                </c:pt>
                <c:pt idx="12">
                  <c:v>128.46983294728582</c:v>
                </c:pt>
                <c:pt idx="13">
                  <c:v>137.02240360370305</c:v>
                </c:pt>
                <c:pt idx="14">
                  <c:v>158.89209492578712</c:v>
                </c:pt>
                <c:pt idx="15">
                  <c:v>65.047638196801842</c:v>
                </c:pt>
                <c:pt idx="16">
                  <c:v>140.65357318107527</c:v>
                </c:pt>
                <c:pt idx="17">
                  <c:v>215</c:v>
                </c:pt>
                <c:pt idx="18">
                  <c:v>393.04502865686516</c:v>
                </c:pt>
                <c:pt idx="19">
                  <c:v>230</c:v>
                </c:pt>
                <c:pt idx="20">
                  <c:v>326.56336494381389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D1-47EB-B4B4-13F19725A064}"/>
            </c:ext>
          </c:extLst>
        </c:ser>
        <c:ser>
          <c:idx val="3"/>
          <c:order val="3"/>
          <c:tx>
            <c:v>NSEO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harvest'!$AB$267:$AB$287</c:f>
                <c:numCache>
                  <c:formatCode>0</c:formatCode>
                  <c:ptCount val="21"/>
                  <c:pt idx="0">
                    <c:v>187.40381624803496</c:v>
                  </c:pt>
                  <c:pt idx="1">
                    <c:v>187.46193397017336</c:v>
                  </c:pt>
                  <c:pt idx="2">
                    <c:v>489.20715283754316</c:v>
                  </c:pt>
                  <c:pt idx="3">
                    <c:v>501.94286295391458</c:v>
                  </c:pt>
                  <c:pt idx="4">
                    <c:v>380.5099887167612</c:v>
                  </c:pt>
                  <c:pt idx="5">
                    <c:v>536.4670041491504</c:v>
                  </c:pt>
                  <c:pt idx="6">
                    <c:v>547.08379915814157</c:v>
                  </c:pt>
                  <c:pt idx="7">
                    <c:v>497.34798071650096</c:v>
                  </c:pt>
                  <c:pt idx="8">
                    <c:v>663.37687425380363</c:v>
                  </c:pt>
                  <c:pt idx="9">
                    <c:v>1036.1290501027352</c:v>
                  </c:pt>
                  <c:pt idx="10">
                    <c:v>558.25489501944867</c:v>
                  </c:pt>
                  <c:pt idx="11">
                    <c:v>367.21765210192297</c:v>
                  </c:pt>
                  <c:pt idx="12">
                    <c:v>683.56325729450668</c:v>
                  </c:pt>
                  <c:pt idx="13">
                    <c:v>376.7095861103756</c:v>
                  </c:pt>
                  <c:pt idx="14">
                    <c:v>444.50423528843254</c:v>
                  </c:pt>
                  <c:pt idx="15">
                    <c:v>381.5331315938792</c:v>
                  </c:pt>
                  <c:pt idx="16">
                    <c:v>486.78341128092245</c:v>
                  </c:pt>
                  <c:pt idx="17">
                    <c:v>697.48535970329738</c:v>
                  </c:pt>
                  <c:pt idx="18">
                    <c:v>142.97139134380225</c:v>
                  </c:pt>
                  <c:pt idx="19">
                    <c:v>469.80791930872539</c:v>
                  </c:pt>
                  <c:pt idx="20">
                    <c:v>580.10589621964073</c:v>
                  </c:pt>
                </c:numCache>
              </c:numRef>
            </c:plus>
            <c:minus>
              <c:numRef>
                <c:f>'YE harvest'!$AB$267:$AB$287</c:f>
                <c:numCache>
                  <c:formatCode>0</c:formatCode>
                  <c:ptCount val="21"/>
                  <c:pt idx="0">
                    <c:v>187.40381624803496</c:v>
                  </c:pt>
                  <c:pt idx="1">
                    <c:v>187.46193397017336</c:v>
                  </c:pt>
                  <c:pt idx="2">
                    <c:v>489.20715283754316</c:v>
                  </c:pt>
                  <c:pt idx="3">
                    <c:v>501.94286295391458</c:v>
                  </c:pt>
                  <c:pt idx="4">
                    <c:v>380.5099887167612</c:v>
                  </c:pt>
                  <c:pt idx="5">
                    <c:v>536.4670041491504</c:v>
                  </c:pt>
                  <c:pt idx="6">
                    <c:v>547.08379915814157</c:v>
                  </c:pt>
                  <c:pt idx="7">
                    <c:v>497.34798071650096</c:v>
                  </c:pt>
                  <c:pt idx="8">
                    <c:v>663.37687425380363</c:v>
                  </c:pt>
                  <c:pt idx="9">
                    <c:v>1036.1290501027352</c:v>
                  </c:pt>
                  <c:pt idx="10">
                    <c:v>558.25489501944867</c:v>
                  </c:pt>
                  <c:pt idx="11">
                    <c:v>367.21765210192297</c:v>
                  </c:pt>
                  <c:pt idx="12">
                    <c:v>683.56325729450668</c:v>
                  </c:pt>
                  <c:pt idx="13">
                    <c:v>376.7095861103756</c:v>
                  </c:pt>
                  <c:pt idx="14">
                    <c:v>444.50423528843254</c:v>
                  </c:pt>
                  <c:pt idx="15">
                    <c:v>381.5331315938792</c:v>
                  </c:pt>
                  <c:pt idx="16">
                    <c:v>486.78341128092245</c:v>
                  </c:pt>
                  <c:pt idx="17">
                    <c:v>697.48535970329738</c:v>
                  </c:pt>
                  <c:pt idx="18">
                    <c:v>142.97139134380225</c:v>
                  </c:pt>
                  <c:pt idx="19">
                    <c:v>469.80791930872539</c:v>
                  </c:pt>
                  <c:pt idx="20">
                    <c:v>580.10589621964073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val>
            <c:numRef>
              <c:f>'YE harvest'!$Y$267:$Y$287</c:f>
              <c:numCache>
                <c:formatCode>_(* #,##0_);_(* \(#,##0\);_(* "-"??_);_(@_)</c:formatCode>
                <c:ptCount val="21"/>
                <c:pt idx="0">
                  <c:v>342.99732445552303</c:v>
                </c:pt>
                <c:pt idx="1">
                  <c:v>366.34864072453263</c:v>
                </c:pt>
                <c:pt idx="2">
                  <c:v>918.35018726442809</c:v>
                </c:pt>
                <c:pt idx="3">
                  <c:v>992.22681808320544</c:v>
                </c:pt>
                <c:pt idx="4">
                  <c:v>795.21101488297086</c:v>
                </c:pt>
                <c:pt idx="5">
                  <c:v>1041.048890528622</c:v>
                </c:pt>
                <c:pt idx="6">
                  <c:v>1141.4979449082671</c:v>
                </c:pt>
                <c:pt idx="7">
                  <c:v>989.64744021132879</c:v>
                </c:pt>
                <c:pt idx="8">
                  <c:v>1569.972512726144</c:v>
                </c:pt>
                <c:pt idx="9">
                  <c:v>2015.5440678710888</c:v>
                </c:pt>
                <c:pt idx="10">
                  <c:v>1535.2130694031912</c:v>
                </c:pt>
                <c:pt idx="11">
                  <c:v>924.9325461128285</c:v>
                </c:pt>
                <c:pt idx="12">
                  <c:v>1401.5633682971802</c:v>
                </c:pt>
                <c:pt idx="13">
                  <c:v>1278.5468817012531</c:v>
                </c:pt>
                <c:pt idx="14">
                  <c:v>1289.3926530526314</c:v>
                </c:pt>
                <c:pt idx="15">
                  <c:v>1178.8122609784828</c:v>
                </c:pt>
                <c:pt idx="16">
                  <c:v>1507.8951098995144</c:v>
                </c:pt>
                <c:pt idx="17">
                  <c:v>1721.3862615861776</c:v>
                </c:pt>
                <c:pt idx="18">
                  <c:v>879.94129841344034</c:v>
                </c:pt>
                <c:pt idx="19">
                  <c:v>1465.4579108223247</c:v>
                </c:pt>
                <c:pt idx="20">
                  <c:v>1656.6633007639875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D1-47EB-B4B4-13F19725A064}"/>
            </c:ext>
          </c:extLst>
        </c:ser>
        <c:ser>
          <c:idx val="4"/>
          <c:order val="4"/>
          <c:tx>
            <c:v>SSEI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harvest'!$AB$289:$AB$309</c:f>
                <c:numCache>
                  <c:formatCode>0</c:formatCode>
                  <c:ptCount val="21"/>
                  <c:pt idx="0">
                    <c:v>918.26085604090588</c:v>
                  </c:pt>
                  <c:pt idx="1">
                    <c:v>1065.2114163689891</c:v>
                  </c:pt>
                  <c:pt idx="2">
                    <c:v>1763.9875272980366</c:v>
                  </c:pt>
                  <c:pt idx="3">
                    <c:v>1360.2629445407997</c:v>
                  </c:pt>
                  <c:pt idx="4">
                    <c:v>1166.475772542391</c:v>
                  </c:pt>
                  <c:pt idx="5">
                    <c:v>1633.2927760993823</c:v>
                  </c:pt>
                  <c:pt idx="6">
                    <c:v>1952.4620918985336</c:v>
                  </c:pt>
                  <c:pt idx="7">
                    <c:v>2280.0784609713892</c:v>
                  </c:pt>
                  <c:pt idx="8">
                    <c:v>2229.5566640538409</c:v>
                  </c:pt>
                  <c:pt idx="9">
                    <c:v>2420.788590746577</c:v>
                  </c:pt>
                  <c:pt idx="10">
                    <c:v>1980.0129927521673</c:v>
                  </c:pt>
                  <c:pt idx="11">
                    <c:v>1596.8656557837332</c:v>
                  </c:pt>
                  <c:pt idx="12">
                    <c:v>2857.7373020417367</c:v>
                  </c:pt>
                  <c:pt idx="13">
                    <c:v>2645.7455881296646</c:v>
                  </c:pt>
                  <c:pt idx="14">
                    <c:v>2622.379441013059</c:v>
                  </c:pt>
                  <c:pt idx="15">
                    <c:v>2341.2167555052943</c:v>
                  </c:pt>
                  <c:pt idx="16">
                    <c:v>1551.8229646591647</c:v>
                  </c:pt>
                  <c:pt idx="17">
                    <c:v>1587.0208326173129</c:v>
                  </c:pt>
                  <c:pt idx="18">
                    <c:v>1799.2238541634629</c:v>
                  </c:pt>
                  <c:pt idx="19">
                    <c:v>2180.5628307976431</c:v>
                  </c:pt>
                  <c:pt idx="20">
                    <c:v>1901.8772156610946</c:v>
                  </c:pt>
                </c:numCache>
              </c:numRef>
            </c:plus>
            <c:minus>
              <c:numRef>
                <c:f>'YE harvest'!$AB$289:$AB$309</c:f>
                <c:numCache>
                  <c:formatCode>0</c:formatCode>
                  <c:ptCount val="21"/>
                  <c:pt idx="0">
                    <c:v>918.26085604090588</c:v>
                  </c:pt>
                  <c:pt idx="1">
                    <c:v>1065.2114163689891</c:v>
                  </c:pt>
                  <c:pt idx="2">
                    <c:v>1763.9875272980366</c:v>
                  </c:pt>
                  <c:pt idx="3">
                    <c:v>1360.2629445407997</c:v>
                  </c:pt>
                  <c:pt idx="4">
                    <c:v>1166.475772542391</c:v>
                  </c:pt>
                  <c:pt idx="5">
                    <c:v>1633.2927760993823</c:v>
                  </c:pt>
                  <c:pt idx="6">
                    <c:v>1952.4620918985336</c:v>
                  </c:pt>
                  <c:pt idx="7">
                    <c:v>2280.0784609713892</c:v>
                  </c:pt>
                  <c:pt idx="8">
                    <c:v>2229.5566640538409</c:v>
                  </c:pt>
                  <c:pt idx="9">
                    <c:v>2420.788590746577</c:v>
                  </c:pt>
                  <c:pt idx="10">
                    <c:v>1980.0129927521673</c:v>
                  </c:pt>
                  <c:pt idx="11">
                    <c:v>1596.8656557837332</c:v>
                  </c:pt>
                  <c:pt idx="12">
                    <c:v>2857.7373020417367</c:v>
                  </c:pt>
                  <c:pt idx="13">
                    <c:v>2645.7455881296646</c:v>
                  </c:pt>
                  <c:pt idx="14">
                    <c:v>2622.379441013059</c:v>
                  </c:pt>
                  <c:pt idx="15">
                    <c:v>2341.2167555052943</c:v>
                  </c:pt>
                  <c:pt idx="16">
                    <c:v>1551.8229646591647</c:v>
                  </c:pt>
                  <c:pt idx="17">
                    <c:v>1587.0208326173129</c:v>
                  </c:pt>
                  <c:pt idx="18">
                    <c:v>1799.2238541634629</c:v>
                  </c:pt>
                  <c:pt idx="19">
                    <c:v>2180.5628307976431</c:v>
                  </c:pt>
                  <c:pt idx="20">
                    <c:v>1901.8772156610946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val>
            <c:numRef>
              <c:f>'YE harvest'!$Y$289:$Y$309</c:f>
              <c:numCache>
                <c:formatCode>_(* #,##0_);_(* \(#,##0\);_(* "-"??_);_(@_)</c:formatCode>
                <c:ptCount val="21"/>
                <c:pt idx="0">
                  <c:v>2561.3131240817747</c:v>
                </c:pt>
                <c:pt idx="1">
                  <c:v>2863.8109818297603</c:v>
                </c:pt>
                <c:pt idx="2">
                  <c:v>4954.8252235415457</c:v>
                </c:pt>
                <c:pt idx="3">
                  <c:v>3723.900350612822</c:v>
                </c:pt>
                <c:pt idx="4">
                  <c:v>3176.2891099504222</c:v>
                </c:pt>
                <c:pt idx="5">
                  <c:v>4431.5043040824949</c:v>
                </c:pt>
                <c:pt idx="6">
                  <c:v>5548.3638703764154</c:v>
                </c:pt>
                <c:pt idx="7">
                  <c:v>6544.0938598628691</c:v>
                </c:pt>
                <c:pt idx="8">
                  <c:v>9387.9338506472886</c:v>
                </c:pt>
                <c:pt idx="9">
                  <c:v>9282.8104111834873</c:v>
                </c:pt>
                <c:pt idx="10">
                  <c:v>8134.3774814509916</c:v>
                </c:pt>
                <c:pt idx="11">
                  <c:v>6568.5722189691242</c:v>
                </c:pt>
                <c:pt idx="12">
                  <c:v>9807.9321537632131</c:v>
                </c:pt>
                <c:pt idx="13">
                  <c:v>9576.4097096110927</c:v>
                </c:pt>
                <c:pt idx="14">
                  <c:v>11233.063873835945</c:v>
                </c:pt>
                <c:pt idx="15">
                  <c:v>9576.9507179541833</c:v>
                </c:pt>
                <c:pt idx="16">
                  <c:v>8484.6414185115264</c:v>
                </c:pt>
                <c:pt idx="17">
                  <c:v>9919.0883221388831</c:v>
                </c:pt>
                <c:pt idx="18">
                  <c:v>10566.120452679812</c:v>
                </c:pt>
                <c:pt idx="19">
                  <c:v>11051.378622936589</c:v>
                </c:pt>
                <c:pt idx="20">
                  <c:v>10992.016273543904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D1-47EB-B4B4-13F19725A064}"/>
            </c:ext>
          </c:extLst>
        </c:ser>
        <c:ser>
          <c:idx val="5"/>
          <c:order val="5"/>
          <c:tx>
            <c:v>SSEO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harvest'!$AB$311:$AB$331</c:f>
                <c:numCache>
                  <c:formatCode>0</c:formatCode>
                  <c:ptCount val="21"/>
                  <c:pt idx="0">
                    <c:v>410.28887588503818</c:v>
                  </c:pt>
                  <c:pt idx="1">
                    <c:v>700.13983505039721</c:v>
                  </c:pt>
                  <c:pt idx="2">
                    <c:v>1086.6112997666391</c:v>
                  </c:pt>
                  <c:pt idx="3">
                    <c:v>887.9182236484728</c:v>
                  </c:pt>
                  <c:pt idx="4">
                    <c:v>982.04283645461862</c:v>
                  </c:pt>
                  <c:pt idx="5">
                    <c:v>956.4840699672435</c:v>
                  </c:pt>
                  <c:pt idx="6">
                    <c:v>1386.0807054399104</c:v>
                  </c:pt>
                  <c:pt idx="7">
                    <c:v>1705.4874617903326</c:v>
                  </c:pt>
                  <c:pt idx="8">
                    <c:v>884.10998033456247</c:v>
                  </c:pt>
                  <c:pt idx="9">
                    <c:v>621.17397308397733</c:v>
                  </c:pt>
                  <c:pt idx="10">
                    <c:v>760.0740681760409</c:v>
                  </c:pt>
                  <c:pt idx="11">
                    <c:v>393.41179507786495</c:v>
                  </c:pt>
                  <c:pt idx="12">
                    <c:v>761.21138535339139</c:v>
                  </c:pt>
                  <c:pt idx="13">
                    <c:v>464.52607936037225</c:v>
                  </c:pt>
                  <c:pt idx="14">
                    <c:v>544.73159423663549</c:v>
                  </c:pt>
                  <c:pt idx="15">
                    <c:v>584.99138369128639</c:v>
                  </c:pt>
                  <c:pt idx="16">
                    <c:v>507.54557062790491</c:v>
                  </c:pt>
                  <c:pt idx="17">
                    <c:v>938.96781986837289</c:v>
                  </c:pt>
                  <c:pt idx="18">
                    <c:v>1187.5585335286287</c:v>
                  </c:pt>
                  <c:pt idx="19">
                    <c:v>653.68233594211836</c:v>
                  </c:pt>
                  <c:pt idx="20">
                    <c:v>1108.728090154789</c:v>
                  </c:pt>
                </c:numCache>
              </c:numRef>
            </c:plus>
            <c:minus>
              <c:numRef>
                <c:f>'YE harvest'!$AB$311:$AB$331</c:f>
                <c:numCache>
                  <c:formatCode>0</c:formatCode>
                  <c:ptCount val="21"/>
                  <c:pt idx="0">
                    <c:v>410.28887588503818</c:v>
                  </c:pt>
                  <c:pt idx="1">
                    <c:v>700.13983505039721</c:v>
                  </c:pt>
                  <c:pt idx="2">
                    <c:v>1086.6112997666391</c:v>
                  </c:pt>
                  <c:pt idx="3">
                    <c:v>887.9182236484728</c:v>
                  </c:pt>
                  <c:pt idx="4">
                    <c:v>982.04283645461862</c:v>
                  </c:pt>
                  <c:pt idx="5">
                    <c:v>956.4840699672435</c:v>
                  </c:pt>
                  <c:pt idx="6">
                    <c:v>1386.0807054399104</c:v>
                  </c:pt>
                  <c:pt idx="7">
                    <c:v>1705.4874617903326</c:v>
                  </c:pt>
                  <c:pt idx="8">
                    <c:v>884.10998033456247</c:v>
                  </c:pt>
                  <c:pt idx="9">
                    <c:v>621.17397308397733</c:v>
                  </c:pt>
                  <c:pt idx="10">
                    <c:v>760.0740681760409</c:v>
                  </c:pt>
                  <c:pt idx="11">
                    <c:v>393.41179507786495</c:v>
                  </c:pt>
                  <c:pt idx="12">
                    <c:v>761.21138535339139</c:v>
                  </c:pt>
                  <c:pt idx="13">
                    <c:v>464.52607936037225</c:v>
                  </c:pt>
                  <c:pt idx="14">
                    <c:v>544.73159423663549</c:v>
                  </c:pt>
                  <c:pt idx="15">
                    <c:v>584.99138369128639</c:v>
                  </c:pt>
                  <c:pt idx="16">
                    <c:v>507.54557062790491</c:v>
                  </c:pt>
                  <c:pt idx="17">
                    <c:v>938.96781986837289</c:v>
                  </c:pt>
                  <c:pt idx="18">
                    <c:v>1187.5585335286287</c:v>
                  </c:pt>
                  <c:pt idx="19">
                    <c:v>653.68233594211836</c:v>
                  </c:pt>
                  <c:pt idx="20">
                    <c:v>1108.728090154789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val>
            <c:numRef>
              <c:f>'YE harvest'!$Y$311:$Y$331</c:f>
              <c:numCache>
                <c:formatCode>_(* #,##0_);_(* \(#,##0\);_(* "-"??_);_(@_)</c:formatCode>
                <c:ptCount val="21"/>
                <c:pt idx="0">
                  <c:v>842.02559660895747</c:v>
                </c:pt>
                <c:pt idx="1">
                  <c:v>1417.4985746823245</c:v>
                </c:pt>
                <c:pt idx="2">
                  <c:v>2192.5427816172232</c:v>
                </c:pt>
                <c:pt idx="3">
                  <c:v>1794.8620336986423</c:v>
                </c:pt>
                <c:pt idx="4">
                  <c:v>2015.3003961255322</c:v>
                </c:pt>
                <c:pt idx="5">
                  <c:v>1951.7580529069596</c:v>
                </c:pt>
                <c:pt idx="6">
                  <c:v>2829.9481871126836</c:v>
                </c:pt>
                <c:pt idx="7">
                  <c:v>3488.489862243865</c:v>
                </c:pt>
                <c:pt idx="8">
                  <c:v>5454.9226157276134</c:v>
                </c:pt>
                <c:pt idx="9">
                  <c:v>4433.0659266974953</c:v>
                </c:pt>
                <c:pt idx="10">
                  <c:v>4501.5139761225073</c:v>
                </c:pt>
                <c:pt idx="11">
                  <c:v>2352.5815805269799</c:v>
                </c:pt>
                <c:pt idx="12">
                  <c:v>3507.1100554541044</c:v>
                </c:pt>
                <c:pt idx="13">
                  <c:v>2091.2986767456268</c:v>
                </c:pt>
                <c:pt idx="14">
                  <c:v>2750.5950075531855</c:v>
                </c:pt>
                <c:pt idx="15">
                  <c:v>2866.9837745270725</c:v>
                </c:pt>
                <c:pt idx="16">
                  <c:v>2149.8134685894556</c:v>
                </c:pt>
                <c:pt idx="17">
                  <c:v>2859.3397573578113</c:v>
                </c:pt>
                <c:pt idx="18">
                  <c:v>3005.0123283476919</c:v>
                </c:pt>
                <c:pt idx="19">
                  <c:v>2686.076787727111</c:v>
                </c:pt>
                <c:pt idx="20">
                  <c:v>3734.2355461517818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D1-47EB-B4B4-13F19725A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'RF harv Kodiak'!$B$2</c:f>
              <c:strCache>
                <c:ptCount val="1"/>
                <c:pt idx="0">
                  <c:v>AFOGNAK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'RF harv Kodiak'!$A$4:$A$24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'RF harv Kodiak'!$B$4:$B$24</c:f>
              <c:numCache>
                <c:formatCode>_(* #,##0_);_(* \(#,##0\);_(* "-"??_);_(@_)</c:formatCode>
                <c:ptCount val="21"/>
                <c:pt idx="0">
                  <c:v>529.5015960846614</c:v>
                </c:pt>
                <c:pt idx="1">
                  <c:v>644.05722985297768</c:v>
                </c:pt>
                <c:pt idx="2">
                  <c:v>1797.2506097873604</c:v>
                </c:pt>
                <c:pt idx="3">
                  <c:v>680.96960073387947</c:v>
                </c:pt>
                <c:pt idx="4">
                  <c:v>439.12992944521204</c:v>
                </c:pt>
                <c:pt idx="5">
                  <c:v>721.70049274039195</c:v>
                </c:pt>
                <c:pt idx="6">
                  <c:v>595.68929559524418</c:v>
                </c:pt>
                <c:pt idx="7">
                  <c:v>1762.8839196568656</c:v>
                </c:pt>
                <c:pt idx="8">
                  <c:v>1177.3773470632495</c:v>
                </c:pt>
                <c:pt idx="9">
                  <c:v>3166.8268535063407</c:v>
                </c:pt>
                <c:pt idx="10">
                  <c:v>3398.4838017933798</c:v>
                </c:pt>
                <c:pt idx="11">
                  <c:v>4789.6983318908196</c:v>
                </c:pt>
                <c:pt idx="12">
                  <c:v>3859.2520176170519</c:v>
                </c:pt>
                <c:pt idx="13">
                  <c:v>3904.7408195848857</c:v>
                </c:pt>
                <c:pt idx="14">
                  <c:v>4135.7541899441339</c:v>
                </c:pt>
                <c:pt idx="15">
                  <c:v>3218.128956927867</c:v>
                </c:pt>
                <c:pt idx="16">
                  <c:v>4077.1607301869994</c:v>
                </c:pt>
                <c:pt idx="17">
                  <c:v>5655.4958972529439</c:v>
                </c:pt>
                <c:pt idx="18">
                  <c:v>5754.5865442204031</c:v>
                </c:pt>
                <c:pt idx="19">
                  <c:v>5293.7475824448302</c:v>
                </c:pt>
                <c:pt idx="20">
                  <c:v>7190.4016172506736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4-4FB0-9F83-962EA8AA6553}"/>
            </c:ext>
          </c:extLst>
        </c:ser>
        <c:ser>
          <c:idx val="1"/>
          <c:order val="1"/>
          <c:tx>
            <c:strRef>
              <c:f>'RF harv Kodiak'!$D$2</c:f>
              <c:strCache>
                <c:ptCount val="1"/>
                <c:pt idx="0">
                  <c:v>EASTSIDE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'RF harv Kodiak'!$A$4:$A$24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'RF harv Kodiak'!$D$4:$D$24</c:f>
              <c:numCache>
                <c:formatCode>_(* #,##0_);_(* \(#,##0\);_(* "-"??_);_(@_)</c:formatCode>
                <c:ptCount val="21"/>
                <c:pt idx="0">
                  <c:v>178.65179441295081</c:v>
                </c:pt>
                <c:pt idx="1">
                  <c:v>137.68705174501304</c:v>
                </c:pt>
                <c:pt idx="2">
                  <c:v>481.33572634826874</c:v>
                </c:pt>
                <c:pt idx="3">
                  <c:v>339.09703652904039</c:v>
                </c:pt>
                <c:pt idx="4">
                  <c:v>362.99313641867076</c:v>
                </c:pt>
                <c:pt idx="5">
                  <c:v>1151.5644327764728</c:v>
                </c:pt>
                <c:pt idx="6">
                  <c:v>830.67394854429358</c:v>
                </c:pt>
                <c:pt idx="7">
                  <c:v>1413.283622043853</c:v>
                </c:pt>
                <c:pt idx="8">
                  <c:v>1725.0708301276015</c:v>
                </c:pt>
                <c:pt idx="9">
                  <c:v>3961.0630340858711</c:v>
                </c:pt>
                <c:pt idx="10">
                  <c:v>2629.7088973778937</c:v>
                </c:pt>
                <c:pt idx="11">
                  <c:v>2612.6402545995866</c:v>
                </c:pt>
                <c:pt idx="12">
                  <c:v>2907.3588199050278</c:v>
                </c:pt>
                <c:pt idx="13">
                  <c:v>1979.4612042209808</c:v>
                </c:pt>
                <c:pt idx="14">
                  <c:v>3709.3989021043003</c:v>
                </c:pt>
                <c:pt idx="15">
                  <c:v>2558.7798861480078</c:v>
                </c:pt>
                <c:pt idx="16">
                  <c:v>3801.8794981842188</c:v>
                </c:pt>
                <c:pt idx="17">
                  <c:v>3719.19872110182</c:v>
                </c:pt>
                <c:pt idx="18">
                  <c:v>3979.190684713376</c:v>
                </c:pt>
                <c:pt idx="19">
                  <c:v>5162.4512387981022</c:v>
                </c:pt>
                <c:pt idx="20">
                  <c:v>4216.2796271637817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84-4FB0-9F83-962EA8AA6553}"/>
            </c:ext>
          </c:extLst>
        </c:ser>
        <c:ser>
          <c:idx val="2"/>
          <c:order val="2"/>
          <c:tx>
            <c:strRef>
              <c:f>'RF harv Kodiak'!$F$2</c:f>
              <c:strCache>
                <c:ptCount val="1"/>
                <c:pt idx="0">
                  <c:v>NORTHEAST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'RF harv Kodiak'!$A$4:$A$24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'RF harv Kodiak'!$F$4:$F$24</c:f>
              <c:numCache>
                <c:formatCode>_(* #,##0_);_(* \(#,##0\);_(* "-"??_);_(@_)</c:formatCode>
                <c:ptCount val="21"/>
                <c:pt idx="0">
                  <c:v>2646.751507803267</c:v>
                </c:pt>
                <c:pt idx="1">
                  <c:v>3319.1117698661938</c:v>
                </c:pt>
                <c:pt idx="2">
                  <c:v>3762.0157520187568</c:v>
                </c:pt>
                <c:pt idx="3">
                  <c:v>3701.5389030501337</c:v>
                </c:pt>
                <c:pt idx="4">
                  <c:v>4023.4891872654503</c:v>
                </c:pt>
                <c:pt idx="5">
                  <c:v>4879.0587270862643</c:v>
                </c:pt>
                <c:pt idx="6">
                  <c:v>5853.8032339923066</c:v>
                </c:pt>
                <c:pt idx="7">
                  <c:v>8255.0898842170445</c:v>
                </c:pt>
                <c:pt idx="8">
                  <c:v>6568.8530365036731</c:v>
                </c:pt>
                <c:pt idx="9">
                  <c:v>9035.9527282530889</c:v>
                </c:pt>
                <c:pt idx="10">
                  <c:v>11134.855133634712</c:v>
                </c:pt>
                <c:pt idx="11">
                  <c:v>11328.736796504711</c:v>
                </c:pt>
                <c:pt idx="12">
                  <c:v>14480.647866281181</c:v>
                </c:pt>
                <c:pt idx="13">
                  <c:v>12904.522735409953</c:v>
                </c:pt>
                <c:pt idx="14">
                  <c:v>11751.479333744601</c:v>
                </c:pt>
                <c:pt idx="15">
                  <c:v>18590.830039525692</c:v>
                </c:pt>
                <c:pt idx="16">
                  <c:v>17307.007400098668</c:v>
                </c:pt>
                <c:pt idx="17">
                  <c:v>23153.477406902814</c:v>
                </c:pt>
                <c:pt idx="18">
                  <c:v>27727.366319691999</c:v>
                </c:pt>
                <c:pt idx="19">
                  <c:v>10477.282570932253</c:v>
                </c:pt>
                <c:pt idx="20">
                  <c:v>17169.778908418131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84-4FB0-9F83-962EA8AA6553}"/>
            </c:ext>
          </c:extLst>
        </c:ser>
        <c:ser>
          <c:idx val="3"/>
          <c:order val="3"/>
          <c:tx>
            <c:strRef>
              <c:f>'RF harv Kodiak'!$H$2</c:f>
              <c:strCache>
                <c:ptCount val="1"/>
                <c:pt idx="0">
                  <c:v>WKMA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'RF harv Kodiak'!$A$4:$A$24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'RF harv Kodiak'!$H$4:$H$24</c:f>
              <c:numCache>
                <c:formatCode>_(* #,##0_);_(* \(#,##0\);_(* "-"??_);_(@_)</c:formatCode>
                <c:ptCount val="21"/>
                <c:pt idx="0">
                  <c:v>192.86172272260106</c:v>
                </c:pt>
                <c:pt idx="1">
                  <c:v>297.11130257265569</c:v>
                </c:pt>
                <c:pt idx="2">
                  <c:v>503.00422277651359</c:v>
                </c:pt>
                <c:pt idx="3">
                  <c:v>1540.2875422845573</c:v>
                </c:pt>
                <c:pt idx="4">
                  <c:v>1146.745378350601</c:v>
                </c:pt>
                <c:pt idx="5">
                  <c:v>1442.5535611751309</c:v>
                </c:pt>
                <c:pt idx="6">
                  <c:v>1055.5269959818031</c:v>
                </c:pt>
                <c:pt idx="7">
                  <c:v>1649.7496011271146</c:v>
                </c:pt>
                <c:pt idx="8">
                  <c:v>960.39925436862825</c:v>
                </c:pt>
                <c:pt idx="9">
                  <c:v>2143.6319856667483</c:v>
                </c:pt>
                <c:pt idx="10">
                  <c:v>1558.5312187583168</c:v>
                </c:pt>
                <c:pt idx="11">
                  <c:v>2409.4684142843876</c:v>
                </c:pt>
                <c:pt idx="12">
                  <c:v>1649.7496011271146</c:v>
                </c:pt>
                <c:pt idx="13">
                  <c:v>1687.1685166498487</c:v>
                </c:pt>
                <c:pt idx="14">
                  <c:v>2871.7026143790849</c:v>
                </c:pt>
                <c:pt idx="15">
                  <c:v>2384.9594594594591</c:v>
                </c:pt>
                <c:pt idx="16">
                  <c:v>3202.8709245198747</c:v>
                </c:pt>
                <c:pt idx="17">
                  <c:v>2955.5510553337135</c:v>
                </c:pt>
                <c:pt idx="18">
                  <c:v>3931.8126888217525</c:v>
                </c:pt>
                <c:pt idx="19">
                  <c:v>3896.8833955223881</c:v>
                </c:pt>
                <c:pt idx="20">
                  <c:v>4979.3662731006161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84-4FB0-9F83-962EA8AA6553}"/>
            </c:ext>
          </c:extLst>
        </c:ser>
        <c:ser>
          <c:idx val="4"/>
          <c:order val="4"/>
          <c:tx>
            <c:strRef>
              <c:f>'RF harv Kodiak'!$J$2</c:f>
              <c:strCache>
                <c:ptCount val="1"/>
                <c:pt idx="0">
                  <c:v>SKMA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'RF harv Kodiak'!$A$4:$A$24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'RF harv Kodiak'!$J$4:$J$24</c:f>
              <c:numCache>
                <c:formatCode>_(* #,##0_);_(* \(#,##0\);_(* "-"??_);_(@_)</c:formatCode>
                <c:ptCount val="21"/>
                <c:pt idx="0">
                  <c:v>35.184233199393439</c:v>
                </c:pt>
                <c:pt idx="1">
                  <c:v>114.67453783506009</c:v>
                </c:pt>
                <c:pt idx="2">
                  <c:v>84.702783628169385</c:v>
                </c:pt>
                <c:pt idx="3">
                  <c:v>35.184233199393439</c:v>
                </c:pt>
                <c:pt idx="4">
                  <c:v>129.0088550644426</c:v>
                </c:pt>
                <c:pt idx="5">
                  <c:v>187.64924373009833</c:v>
                </c:pt>
                <c:pt idx="6">
                  <c:v>260.62394962513656</c:v>
                </c:pt>
                <c:pt idx="7">
                  <c:v>373.99536771207102</c:v>
                </c:pt>
                <c:pt idx="8">
                  <c:v>394.84528368208191</c:v>
                </c:pt>
                <c:pt idx="9">
                  <c:v>1495.9814708482841</c:v>
                </c:pt>
                <c:pt idx="10">
                  <c:v>1472.5253153820217</c:v>
                </c:pt>
                <c:pt idx="11">
                  <c:v>1055.5269959818031</c:v>
                </c:pt>
                <c:pt idx="12">
                  <c:v>839.20911779293976</c:v>
                </c:pt>
                <c:pt idx="13">
                  <c:v>850.99495459132186</c:v>
                </c:pt>
                <c:pt idx="14">
                  <c:v>1509</c:v>
                </c:pt>
                <c:pt idx="15">
                  <c:v>1244.7972972972973</c:v>
                </c:pt>
                <c:pt idx="16">
                  <c:v>872.90263510495754</c:v>
                </c:pt>
                <c:pt idx="17">
                  <c:v>900.78094694808897</c:v>
                </c:pt>
                <c:pt idx="18">
                  <c:v>947.31117824773412</c:v>
                </c:pt>
                <c:pt idx="19">
                  <c:v>895.24813432835822</c:v>
                </c:pt>
                <c:pt idx="20">
                  <c:v>778.64245379876797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84-4FB0-9F83-962EA8AA6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798104"/>
        <c:axId val="510424664"/>
      </c:barChart>
      <c:catAx>
        <c:axId val="82979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4664"/>
        <c:crosses val="autoZero"/>
        <c:auto val="1"/>
        <c:lblAlgn val="ctr"/>
        <c:lblOffset val="100"/>
        <c:noMultiLvlLbl val="0"/>
      </c:catAx>
      <c:valAx>
        <c:axId val="5104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Rockfish Harvest (#s of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'RF harv Kodiak'!$B$2</c:f>
              <c:strCache>
                <c:ptCount val="1"/>
                <c:pt idx="0">
                  <c:v>AFOGNAK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'RF harv Kodiak'!$A$4:$A$24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'RF harv Kodiak'!$B$30:$B$50</c:f>
              <c:numCache>
                <c:formatCode>_(* #,##0_);_(* \(#,##0\);_(* "-"??_);_(@_)</c:formatCode>
                <c:ptCount val="21"/>
                <c:pt idx="0">
                  <c:v>359.1413642850506</c:v>
                </c:pt>
                <c:pt idx="1">
                  <c:v>469.54970976779174</c:v>
                </c:pt>
                <c:pt idx="2">
                  <c:v>1414.4684017556272</c:v>
                </c:pt>
                <c:pt idx="3">
                  <c:v>573.26885828848845</c:v>
                </c:pt>
                <c:pt idx="4">
                  <c:v>312.5349823096368</c:v>
                </c:pt>
                <c:pt idx="5">
                  <c:v>528.9454202183241</c:v>
                </c:pt>
                <c:pt idx="6">
                  <c:v>361.72103285180168</c:v>
                </c:pt>
                <c:pt idx="7">
                  <c:v>1410.2992683885925</c:v>
                </c:pt>
                <c:pt idx="8">
                  <c:v>864.82725119314125</c:v>
                </c:pt>
                <c:pt idx="9">
                  <c:v>1961.5839813375032</c:v>
                </c:pt>
                <c:pt idx="10">
                  <c:v>2248.2553305989154</c:v>
                </c:pt>
                <c:pt idx="11">
                  <c:v>2933.7154069116409</c:v>
                </c:pt>
                <c:pt idx="12">
                  <c:v>1674.0195892837091</c:v>
                </c:pt>
                <c:pt idx="13">
                  <c:v>2824.379965044564</c:v>
                </c:pt>
                <c:pt idx="14">
                  <c:v>2739.7646529754079</c:v>
                </c:pt>
                <c:pt idx="15">
                  <c:v>1580.6034498796703</c:v>
                </c:pt>
                <c:pt idx="16">
                  <c:v>2804.100842514702</c:v>
                </c:pt>
                <c:pt idx="17">
                  <c:v>3583.1998138065201</c:v>
                </c:pt>
                <c:pt idx="18">
                  <c:v>2858.1331790138988</c:v>
                </c:pt>
                <c:pt idx="19">
                  <c:v>3031.2237189440079</c:v>
                </c:pt>
                <c:pt idx="20">
                  <c:v>3958.1363902099833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2-45BE-9F88-6214E1B11FCD}"/>
            </c:ext>
          </c:extLst>
        </c:ser>
        <c:ser>
          <c:idx val="1"/>
          <c:order val="1"/>
          <c:tx>
            <c:strRef>
              <c:f>'RF harv Kodiak'!$D$2</c:f>
              <c:strCache>
                <c:ptCount val="1"/>
                <c:pt idx="0">
                  <c:v>EASTSIDE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'RF harv Kodiak'!$A$4:$A$24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'RF harv Kodiak'!$D$30:$D$50</c:f>
              <c:numCache>
                <c:formatCode>_(* #,##0_);_(* \(#,##0\);_(* "-"??_);_(@_)</c:formatCode>
                <c:ptCount val="21"/>
                <c:pt idx="0">
                  <c:v>88.716238903575075</c:v>
                </c:pt>
                <c:pt idx="1">
                  <c:v>106.12871191893431</c:v>
                </c:pt>
                <c:pt idx="2">
                  <c:v>401.45477078136321</c:v>
                </c:pt>
                <c:pt idx="3">
                  <c:v>251.38188209076492</c:v>
                </c:pt>
                <c:pt idx="4">
                  <c:v>280.24767745357633</c:v>
                </c:pt>
                <c:pt idx="5">
                  <c:v>1010.6323546288824</c:v>
                </c:pt>
                <c:pt idx="6">
                  <c:v>711.72232213144957</c:v>
                </c:pt>
                <c:pt idx="7">
                  <c:v>1152.806035567588</c:v>
                </c:pt>
                <c:pt idx="8">
                  <c:v>1444.6238351492921</c:v>
                </c:pt>
                <c:pt idx="9">
                  <c:v>3548.2712909685397</c:v>
                </c:pt>
                <c:pt idx="10">
                  <c:v>2197.93303989177</c:v>
                </c:pt>
                <c:pt idx="11">
                  <c:v>2423.9460244987995</c:v>
                </c:pt>
                <c:pt idx="12">
                  <c:v>1830.6447757075803</c:v>
                </c:pt>
                <c:pt idx="13">
                  <c:v>1783.061243623943</c:v>
                </c:pt>
                <c:pt idx="14">
                  <c:v>3230.7519712596668</c:v>
                </c:pt>
                <c:pt idx="15">
                  <c:v>2198.3397763136472</c:v>
                </c:pt>
                <c:pt idx="16">
                  <c:v>3384.8400360634764</c:v>
                </c:pt>
                <c:pt idx="17">
                  <c:v>3172.3171909332514</c:v>
                </c:pt>
                <c:pt idx="18">
                  <c:v>3414.7740069257229</c:v>
                </c:pt>
                <c:pt idx="19">
                  <c:v>4458.0131465160894</c:v>
                </c:pt>
                <c:pt idx="20">
                  <c:v>3706.6052675224605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2-45BE-9F88-6214E1B11FCD}"/>
            </c:ext>
          </c:extLst>
        </c:ser>
        <c:ser>
          <c:idx val="2"/>
          <c:order val="2"/>
          <c:tx>
            <c:strRef>
              <c:f>'RF harv Kodiak'!$F$2</c:f>
              <c:strCache>
                <c:ptCount val="1"/>
                <c:pt idx="0">
                  <c:v>NORTHEAST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'RF harv Kodiak'!$A$4:$A$24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'RF harv Kodiak'!$F$30:$F$50</c:f>
              <c:numCache>
                <c:formatCode>_(* #,##0_);_(* \(#,##0\);_(* "-"??_);_(@_)</c:formatCode>
                <c:ptCount val="21"/>
                <c:pt idx="0">
                  <c:v>1751.2551217634721</c:v>
                </c:pt>
                <c:pt idx="1">
                  <c:v>2532.0466367217723</c:v>
                </c:pt>
                <c:pt idx="2">
                  <c:v>2943.4295107625949</c:v>
                </c:pt>
                <c:pt idx="3">
                  <c:v>3092.0257382708642</c:v>
                </c:pt>
                <c:pt idx="4">
                  <c:v>2871.7494444340323</c:v>
                </c:pt>
                <c:pt idx="5">
                  <c:v>3691.9091603167899</c:v>
                </c:pt>
                <c:pt idx="6">
                  <c:v>4377.7844435533307</c:v>
                </c:pt>
                <c:pt idx="7">
                  <c:v>7004.4440019072426</c:v>
                </c:pt>
                <c:pt idx="8">
                  <c:v>5342.857301024058</c:v>
                </c:pt>
                <c:pt idx="9">
                  <c:v>6422.504868608883</c:v>
                </c:pt>
                <c:pt idx="10">
                  <c:v>8311.167274000114</c:v>
                </c:pt>
                <c:pt idx="11">
                  <c:v>7252.3259521909167</c:v>
                </c:pt>
                <c:pt idx="12">
                  <c:v>8333.6162949861937</c:v>
                </c:pt>
                <c:pt idx="13">
                  <c:v>10011.024497849619</c:v>
                </c:pt>
                <c:pt idx="14">
                  <c:v>8541.2052223841292</c:v>
                </c:pt>
                <c:pt idx="15">
                  <c:v>10856.041503566361</c:v>
                </c:pt>
                <c:pt idx="16">
                  <c:v>12651.288585790298</c:v>
                </c:pt>
                <c:pt idx="17">
                  <c:v>16216.76610629919</c:v>
                </c:pt>
                <c:pt idx="18">
                  <c:v>18815.657376733012</c:v>
                </c:pt>
                <c:pt idx="19">
                  <c:v>6753.4318525142962</c:v>
                </c:pt>
                <c:pt idx="20">
                  <c:v>12775.421498137686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92-45BE-9F88-6214E1B11FCD}"/>
            </c:ext>
          </c:extLst>
        </c:ser>
        <c:ser>
          <c:idx val="3"/>
          <c:order val="3"/>
          <c:tx>
            <c:strRef>
              <c:f>'RF harv Kodiak'!$H$2</c:f>
              <c:strCache>
                <c:ptCount val="1"/>
                <c:pt idx="0">
                  <c:v>WKMA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'RF harv Kodiak'!$A$4:$A$24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'RF harv Kodiak'!$H$30:$H$50</c:f>
              <c:numCache>
                <c:formatCode>_(* #,##0_);_(* \(#,##0\);_(* "-"??_);_(@_)</c:formatCode>
                <c:ptCount val="21"/>
                <c:pt idx="0">
                  <c:v>131.46724310754698</c:v>
                </c:pt>
                <c:pt idx="1">
                  <c:v>246.79095440738428</c:v>
                </c:pt>
                <c:pt idx="2">
                  <c:v>370.84627717730666</c:v>
                </c:pt>
                <c:pt idx="3">
                  <c:v>1394.9254788675516</c:v>
                </c:pt>
                <c:pt idx="4">
                  <c:v>873.70039524584422</c:v>
                </c:pt>
                <c:pt idx="5">
                  <c:v>1068.4637923168175</c:v>
                </c:pt>
                <c:pt idx="6">
                  <c:v>746.78680200412748</c:v>
                </c:pt>
                <c:pt idx="7">
                  <c:v>1372.2123516376748</c:v>
                </c:pt>
                <c:pt idx="8">
                  <c:v>682.34336120500916</c:v>
                </c:pt>
                <c:pt idx="9">
                  <c:v>1257.1267975632907</c:v>
                </c:pt>
                <c:pt idx="10">
                  <c:v>1009.6226947182558</c:v>
                </c:pt>
                <c:pt idx="11">
                  <c:v>1429.8834925504357</c:v>
                </c:pt>
                <c:pt idx="12">
                  <c:v>711.60476261615031</c:v>
                </c:pt>
                <c:pt idx="13">
                  <c:v>1193.9086573069919</c:v>
                </c:pt>
                <c:pt idx="14">
                  <c:v>1865.1791797060296</c:v>
                </c:pt>
                <c:pt idx="15">
                  <c:v>1149.0131976389998</c:v>
                </c:pt>
                <c:pt idx="16">
                  <c:v>2059.4071840108741</c:v>
                </c:pt>
                <c:pt idx="17">
                  <c:v>1846.865640597709</c:v>
                </c:pt>
                <c:pt idx="18">
                  <c:v>1937.7298601956497</c:v>
                </c:pt>
                <c:pt idx="19">
                  <c:v>2157.7800820641801</c:v>
                </c:pt>
                <c:pt idx="20">
                  <c:v>2508.3648669308409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92-45BE-9F88-6214E1B11FCD}"/>
            </c:ext>
          </c:extLst>
        </c:ser>
        <c:ser>
          <c:idx val="4"/>
          <c:order val="4"/>
          <c:tx>
            <c:strRef>
              <c:f>'RF harv Kodiak'!$J$2</c:f>
              <c:strCache>
                <c:ptCount val="1"/>
                <c:pt idx="0">
                  <c:v>SKMA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'RF harv Kodiak'!$J$30:$J$50</c:f>
              <c:numCache>
                <c:formatCode>_(* #,##0_);_(* \(#,##0\);_(* "-"??_);_(@_)</c:formatCode>
                <c:ptCount val="21"/>
                <c:pt idx="0">
                  <c:v>27.550963554099788</c:v>
                </c:pt>
                <c:pt idx="1">
                  <c:v>87.807526601025501</c:v>
                </c:pt>
                <c:pt idx="2">
                  <c:v>19.362326294157864</c:v>
                </c:pt>
                <c:pt idx="3">
                  <c:v>14.251371912202956</c:v>
                </c:pt>
                <c:pt idx="4">
                  <c:v>101.18147666593248</c:v>
                </c:pt>
                <c:pt idx="5">
                  <c:v>129.97832292095188</c:v>
                </c:pt>
                <c:pt idx="6">
                  <c:v>197.09305324729075</c:v>
                </c:pt>
                <c:pt idx="7">
                  <c:v>192.11157754075015</c:v>
                </c:pt>
                <c:pt idx="8">
                  <c:v>253.28037056505804</c:v>
                </c:pt>
                <c:pt idx="9">
                  <c:v>1224.2325274624668</c:v>
                </c:pt>
                <c:pt idx="10">
                  <c:v>1219.3688336146934</c:v>
                </c:pt>
                <c:pt idx="11">
                  <c:v>858.20626235932002</c:v>
                </c:pt>
                <c:pt idx="12">
                  <c:v>522.95206544816801</c:v>
                </c:pt>
                <c:pt idx="13">
                  <c:v>636.51641897520381</c:v>
                </c:pt>
                <c:pt idx="14">
                  <c:v>975.58371010500002</c:v>
                </c:pt>
                <c:pt idx="15">
                  <c:v>959.50407488099995</c:v>
                </c:pt>
                <c:pt idx="16">
                  <c:v>695.90076735227876</c:v>
                </c:pt>
                <c:pt idx="17">
                  <c:v>723.8119024447119</c:v>
                </c:pt>
                <c:pt idx="18">
                  <c:v>764.01757215245311</c:v>
                </c:pt>
                <c:pt idx="19">
                  <c:v>724.25484283684887</c:v>
                </c:pt>
                <c:pt idx="20">
                  <c:v>646.16417038081829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92-45BE-9F88-6214E1B11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798104"/>
        <c:axId val="510424664"/>
      </c:barChart>
      <c:catAx>
        <c:axId val="82979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4664"/>
        <c:crosses val="autoZero"/>
        <c:auto val="1"/>
        <c:lblAlgn val="ctr"/>
        <c:lblOffset val="100"/>
        <c:noMultiLvlLbl val="0"/>
      </c:catAx>
      <c:valAx>
        <c:axId val="5104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Black Rockfish Harvest (#s of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82650957710959"/>
          <c:y val="1.4430266674969078E-2"/>
          <c:w val="0.89349799271895847"/>
          <c:h val="0.850053486423178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'RF harv Kodiak'!$B$2</c:f>
              <c:strCache>
                <c:ptCount val="1"/>
                <c:pt idx="0">
                  <c:v>AFOGNAK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'RF harv Kodiak'!$A$4:$A$24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'RF harv Kodiak'!$B$56:$B$76</c:f>
              <c:numCache>
                <c:formatCode>_(* #,##0_);_(* \(#,##0\);_(* "-"??_);_(@_)</c:formatCode>
                <c:ptCount val="21"/>
                <c:pt idx="0">
                  <c:v>77.529566597432947</c:v>
                </c:pt>
                <c:pt idx="1">
                  <c:v>80.530931059124555</c:v>
                </c:pt>
                <c:pt idx="2">
                  <c:v>184.64484941770516</c:v>
                </c:pt>
                <c:pt idx="3">
                  <c:v>60.279173023798279</c:v>
                </c:pt>
                <c:pt idx="4">
                  <c:v>51.01621924824488</c:v>
                </c:pt>
                <c:pt idx="5">
                  <c:v>79.638449282288832</c:v>
                </c:pt>
                <c:pt idx="6">
                  <c:v>110.72614234021955</c:v>
                </c:pt>
                <c:pt idx="7">
                  <c:v>196.91476968311784</c:v>
                </c:pt>
                <c:pt idx="8">
                  <c:v>163.84735696738585</c:v>
                </c:pt>
                <c:pt idx="9">
                  <c:v>299.97105311876328</c:v>
                </c:pt>
                <c:pt idx="10">
                  <c:v>598.04047903018397</c:v>
                </c:pt>
                <c:pt idx="11">
                  <c:v>591.49038299272752</c:v>
                </c:pt>
                <c:pt idx="12">
                  <c:v>449.11263386498803</c:v>
                </c:pt>
                <c:pt idx="13">
                  <c:v>489.2280567907062</c:v>
                </c:pt>
                <c:pt idx="14">
                  <c:v>546.7642886690586</c:v>
                </c:pt>
                <c:pt idx="15">
                  <c:v>471.36378873137994</c:v>
                </c:pt>
                <c:pt idx="16">
                  <c:v>584.84791500588551</c:v>
                </c:pt>
                <c:pt idx="17">
                  <c:v>633.24689710973939</c:v>
                </c:pt>
                <c:pt idx="18">
                  <c:v>601.15175791549268</c:v>
                </c:pt>
                <c:pt idx="19">
                  <c:v>481.72733974363871</c:v>
                </c:pt>
                <c:pt idx="20">
                  <c:v>631.90086408720595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D-4834-845C-7BEF77D27845}"/>
            </c:ext>
          </c:extLst>
        </c:ser>
        <c:ser>
          <c:idx val="1"/>
          <c:order val="1"/>
          <c:tx>
            <c:strRef>
              <c:f>'RF harv Kodiak'!$D$2</c:f>
              <c:strCache>
                <c:ptCount val="1"/>
                <c:pt idx="0">
                  <c:v>EASTSIDE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'RF harv Kodiak'!$A$4:$A$24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'RF harv Kodiak'!$D$56:$D$76</c:f>
              <c:numCache>
                <c:formatCode>_(* #,##0_);_(* \(#,##0\);_(* "-"??_);_(@_)</c:formatCode>
                <c:ptCount val="21"/>
                <c:pt idx="0">
                  <c:v>50.227132203880068</c:v>
                </c:pt>
                <c:pt idx="1">
                  <c:v>13.22431368563848</c:v>
                </c:pt>
                <c:pt idx="2">
                  <c:v>27.861940573287892</c:v>
                </c:pt>
                <c:pt idx="3">
                  <c:v>41.798149586113958</c:v>
                </c:pt>
                <c:pt idx="4">
                  <c:v>31.624653004732249</c:v>
                </c:pt>
                <c:pt idx="5">
                  <c:v>33.515500256200497</c:v>
                </c:pt>
                <c:pt idx="6">
                  <c:v>38.294172667508576</c:v>
                </c:pt>
                <c:pt idx="7">
                  <c:v>107.01971117383229</c:v>
                </c:pt>
                <c:pt idx="8">
                  <c:v>128.77885313907396</c:v>
                </c:pt>
                <c:pt idx="9">
                  <c:v>123.56542729361242</c:v>
                </c:pt>
                <c:pt idx="10">
                  <c:v>150.33372665197882</c:v>
                </c:pt>
                <c:pt idx="11">
                  <c:v>40.266653566829682</c:v>
                </c:pt>
                <c:pt idx="12">
                  <c:v>85.424782170404981</c:v>
                </c:pt>
                <c:pt idx="13">
                  <c:v>40.668563450774123</c:v>
                </c:pt>
                <c:pt idx="14">
                  <c:v>84.961879397631805</c:v>
                </c:pt>
                <c:pt idx="15">
                  <c:v>65.406010986908484</c:v>
                </c:pt>
                <c:pt idx="16">
                  <c:v>139.13444550230858</c:v>
                </c:pt>
                <c:pt idx="17">
                  <c:v>179.22534622799841</c:v>
                </c:pt>
                <c:pt idx="18">
                  <c:v>112.5592958332378</c:v>
                </c:pt>
                <c:pt idx="19">
                  <c:v>76.863377327091712</c:v>
                </c:pt>
                <c:pt idx="20">
                  <c:v>111.80102866682397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D-4834-845C-7BEF77D27845}"/>
            </c:ext>
          </c:extLst>
        </c:ser>
        <c:ser>
          <c:idx val="2"/>
          <c:order val="2"/>
          <c:tx>
            <c:strRef>
              <c:f>'RF harv Kodiak'!$F$2</c:f>
              <c:strCache>
                <c:ptCount val="1"/>
                <c:pt idx="0">
                  <c:v>NORTHEAST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'RF harv Kodiak'!$A$4:$A$24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'RF harv Kodiak'!$F$56:$F$76</c:f>
              <c:numCache>
                <c:formatCode>_(* #,##0_);_(* \(#,##0\);_(* "-"??_);_(@_)</c:formatCode>
                <c:ptCount val="21"/>
                <c:pt idx="0">
                  <c:v>309.38958796062468</c:v>
                </c:pt>
                <c:pt idx="1">
                  <c:v>132.884503576572</c:v>
                </c:pt>
                <c:pt idx="2">
                  <c:v>140.91420803824388</c:v>
                </c:pt>
                <c:pt idx="3">
                  <c:v>120.2809200502856</c:v>
                </c:pt>
                <c:pt idx="4">
                  <c:v>227.99828452737285</c:v>
                </c:pt>
                <c:pt idx="5">
                  <c:v>152.36869876819111</c:v>
                </c:pt>
                <c:pt idx="6">
                  <c:v>226.75478893267817</c:v>
                </c:pt>
                <c:pt idx="7">
                  <c:v>188.21014860023024</c:v>
                </c:pt>
                <c:pt idx="8">
                  <c:v>206.60973084590142</c:v>
                </c:pt>
                <c:pt idx="9">
                  <c:v>202.5406207977955</c:v>
                </c:pt>
                <c:pt idx="10">
                  <c:v>332.99806682351112</c:v>
                </c:pt>
                <c:pt idx="11">
                  <c:v>700.5611384826675</c:v>
                </c:pt>
                <c:pt idx="12">
                  <c:v>480.06666277847205</c:v>
                </c:pt>
                <c:pt idx="13">
                  <c:v>393.54321341162193</c:v>
                </c:pt>
                <c:pt idx="14">
                  <c:v>269.55528331037937</c:v>
                </c:pt>
                <c:pt idx="15">
                  <c:v>678.51521660221351</c:v>
                </c:pt>
                <c:pt idx="16">
                  <c:v>821.44502977841535</c:v>
                </c:pt>
                <c:pt idx="17">
                  <c:v>705.95065724130154</c:v>
                </c:pt>
                <c:pt idx="18">
                  <c:v>646.05259874518742</c:v>
                </c:pt>
                <c:pt idx="19">
                  <c:v>244.33240969726234</c:v>
                </c:pt>
                <c:pt idx="20">
                  <c:v>383.39690436954675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AD-4834-845C-7BEF77D27845}"/>
            </c:ext>
          </c:extLst>
        </c:ser>
        <c:ser>
          <c:idx val="3"/>
          <c:order val="3"/>
          <c:tx>
            <c:strRef>
              <c:f>'RF harv Kodiak'!$H$2</c:f>
              <c:strCache>
                <c:ptCount val="1"/>
                <c:pt idx="0">
                  <c:v>WKMA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'RF harv Kodiak'!$A$4:$A$24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'RF harv Kodiak'!$H$56:$H$76</c:f>
              <c:numCache>
                <c:formatCode>_(* #,##0_);_(* \(#,##0\);_(* "-"??_);_(@_)</c:formatCode>
                <c:ptCount val="21"/>
                <c:pt idx="0">
                  <c:v>30.401804517305138</c:v>
                </c:pt>
                <c:pt idx="1">
                  <c:v>14.850700378004955</c:v>
                </c:pt>
                <c:pt idx="2">
                  <c:v>77.158218137938334</c:v>
                </c:pt>
                <c:pt idx="3">
                  <c:v>75.55209941997542</c:v>
                </c:pt>
                <c:pt idx="4">
                  <c:v>94.498262143155898</c:v>
                </c:pt>
                <c:pt idx="5">
                  <c:v>165.40454412054945</c:v>
                </c:pt>
                <c:pt idx="6">
                  <c:v>109.78860760946546</c:v>
                </c:pt>
                <c:pt idx="7">
                  <c:v>161.18367547135787</c:v>
                </c:pt>
                <c:pt idx="8">
                  <c:v>153.91392254899017</c:v>
                </c:pt>
                <c:pt idx="9">
                  <c:v>322.16065480744749</c:v>
                </c:pt>
                <c:pt idx="10">
                  <c:v>269.28093808492844</c:v>
                </c:pt>
                <c:pt idx="11">
                  <c:v>339.10155060119786</c:v>
                </c:pt>
                <c:pt idx="12">
                  <c:v>378.69202977886238</c:v>
                </c:pt>
                <c:pt idx="13">
                  <c:v>214.63142224773912</c:v>
                </c:pt>
                <c:pt idx="14">
                  <c:v>515.80849328532713</c:v>
                </c:pt>
                <c:pt idx="15">
                  <c:v>343.61946766859126</c:v>
                </c:pt>
                <c:pt idx="16">
                  <c:v>533.71350317231952</c:v>
                </c:pt>
                <c:pt idx="17">
                  <c:v>433.63189712823385</c:v>
                </c:pt>
                <c:pt idx="18">
                  <c:v>683.622775903503</c:v>
                </c:pt>
                <c:pt idx="19">
                  <c:v>653.42088896401901</c:v>
                </c:pt>
                <c:pt idx="20">
                  <c:v>650.66255833011508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AD-4834-845C-7BEF77D27845}"/>
            </c:ext>
          </c:extLst>
        </c:ser>
        <c:ser>
          <c:idx val="4"/>
          <c:order val="4"/>
          <c:tx>
            <c:strRef>
              <c:f>'RF harv Kodiak'!$J$2</c:f>
              <c:strCache>
                <c:ptCount val="1"/>
                <c:pt idx="0">
                  <c:v>SKMA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'RF harv Kodiak'!$J$56:$J$76</c:f>
              <c:numCache>
                <c:formatCode>0</c:formatCode>
                <c:ptCount val="21"/>
                <c:pt idx="0">
                  <c:v>4.5520774536791642</c:v>
                </c:pt>
                <c:pt idx="1">
                  <c:v>13.901239558319178</c:v>
                </c:pt>
                <c:pt idx="2">
                  <c:v>45.55966314472758</c:v>
                </c:pt>
                <c:pt idx="3">
                  <c:v>14.651816593338612</c:v>
                </c:pt>
                <c:pt idx="4">
                  <c:v>11.400611114144841</c:v>
                </c:pt>
                <c:pt idx="5">
                  <c:v>33.896545600250249</c:v>
                </c:pt>
                <c:pt idx="6">
                  <c:v>36.578013117050844</c:v>
                </c:pt>
                <c:pt idx="7">
                  <c:v>124.74947531753858</c:v>
                </c:pt>
                <c:pt idx="8">
                  <c:v>79.605311539478691</c:v>
                </c:pt>
                <c:pt idx="9">
                  <c:v>197.18118035419653</c:v>
                </c:pt>
                <c:pt idx="10">
                  <c:v>98.551161846900769</c:v>
                </c:pt>
                <c:pt idx="11">
                  <c:v>104.35083282830939</c:v>
                </c:pt>
                <c:pt idx="12">
                  <c:v>102.54066214991512</c:v>
                </c:pt>
                <c:pt idx="13">
                  <c:v>95.705445640643603</c:v>
                </c:pt>
                <c:pt idx="14">
                  <c:v>175.24236224831526</c:v>
                </c:pt>
                <c:pt idx="15">
                  <c:v>137.22514917238519</c:v>
                </c:pt>
                <c:pt idx="16">
                  <c:v>74.392005557007778</c:v>
                </c:pt>
                <c:pt idx="17">
                  <c:v>100.53705153351063</c:v>
                </c:pt>
                <c:pt idx="18">
                  <c:v>104.54804287684391</c:v>
                </c:pt>
                <c:pt idx="19">
                  <c:v>77.471123904545266</c:v>
                </c:pt>
                <c:pt idx="20">
                  <c:v>83.429399873829212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AD-4834-845C-7BEF77D27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798104"/>
        <c:axId val="510424664"/>
      </c:barChart>
      <c:catAx>
        <c:axId val="82979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4664"/>
        <c:crosses val="autoZero"/>
        <c:auto val="1"/>
        <c:lblAlgn val="ctr"/>
        <c:lblOffset val="100"/>
        <c:noMultiLvlLbl val="0"/>
      </c:catAx>
      <c:valAx>
        <c:axId val="5104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Yelloweye Rockfish Harvest (#s of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'RF harv Central'!$B$2</c:f>
              <c:strCache>
                <c:ptCount val="1"/>
                <c:pt idx="0">
                  <c:v>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'RF harv Central'!$A$4:$A$24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'RF harv Central'!$B$4:$B$24</c:f>
              <c:numCache>
                <c:formatCode>_(* #,##0_);_(* \(#,##0\);_(* "-"??_);_(@_)</c:formatCode>
                <c:ptCount val="21"/>
                <c:pt idx="0">
                  <c:v>1686.4758951640881</c:v>
                </c:pt>
                <c:pt idx="1">
                  <c:v>1545.6534612620567</c:v>
                </c:pt>
                <c:pt idx="2">
                  <c:v>2375.318162202941</c:v>
                </c:pt>
                <c:pt idx="3">
                  <c:v>1294.5483984006028</c:v>
                </c:pt>
                <c:pt idx="4">
                  <c:v>4034.6475640847098</c:v>
                </c:pt>
                <c:pt idx="5">
                  <c:v>7843.6399027601401</c:v>
                </c:pt>
                <c:pt idx="6">
                  <c:v>8035.3620115665199</c:v>
                </c:pt>
                <c:pt idx="7">
                  <c:v>6133.4108259740224</c:v>
                </c:pt>
                <c:pt idx="8">
                  <c:v>4178.8633096470312</c:v>
                </c:pt>
                <c:pt idx="9">
                  <c:v>4341.7422693409471</c:v>
                </c:pt>
                <c:pt idx="10">
                  <c:v>3669.8665606035438</c:v>
                </c:pt>
                <c:pt idx="11">
                  <c:v>4950.841712362987</c:v>
                </c:pt>
                <c:pt idx="12">
                  <c:v>7502.6120809010035</c:v>
                </c:pt>
                <c:pt idx="13">
                  <c:v>5241.2886731391591</c:v>
                </c:pt>
                <c:pt idx="14">
                  <c:v>10016.941208053691</c:v>
                </c:pt>
                <c:pt idx="15">
                  <c:v>8290.4354718850645</c:v>
                </c:pt>
                <c:pt idx="16">
                  <c:v>8175.6502099319532</c:v>
                </c:pt>
                <c:pt idx="17">
                  <c:v>10323.375737407352</c:v>
                </c:pt>
                <c:pt idx="18">
                  <c:v>16446.030487166056</c:v>
                </c:pt>
                <c:pt idx="19">
                  <c:v>11698.49026093348</c:v>
                </c:pt>
                <c:pt idx="20">
                  <c:v>23038.600289296046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1-4713-9AC2-D94D9B1CF916}"/>
            </c:ext>
          </c:extLst>
        </c:ser>
        <c:ser>
          <c:idx val="1"/>
          <c:order val="1"/>
          <c:tx>
            <c:strRef>
              <c:f>'RF harv Central'!$D$2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'RF harv Central'!$A$4:$A$24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'RF harv Central'!$D$4:$D$24</c:f>
              <c:numCache>
                <c:formatCode>_(* #,##0_);_(* \(#,##0\);_(* "-"??_);_(@_)</c:formatCode>
                <c:ptCount val="21"/>
                <c:pt idx="0">
                  <c:v>7725.220955913016</c:v>
                </c:pt>
                <c:pt idx="1">
                  <c:v>13863.251999816044</c:v>
                </c:pt>
                <c:pt idx="2">
                  <c:v>19588.793010089361</c:v>
                </c:pt>
                <c:pt idx="3">
                  <c:v>31246.120047450848</c:v>
                </c:pt>
                <c:pt idx="4">
                  <c:v>25882.255081157207</c:v>
                </c:pt>
                <c:pt idx="5">
                  <c:v>25436.885407165704</c:v>
                </c:pt>
                <c:pt idx="6">
                  <c:v>29044.67867231835</c:v>
                </c:pt>
                <c:pt idx="7">
                  <c:v>34063.307414813207</c:v>
                </c:pt>
                <c:pt idx="8">
                  <c:v>29887.593088866026</c:v>
                </c:pt>
                <c:pt idx="9">
                  <c:v>35660.959030574668</c:v>
                </c:pt>
                <c:pt idx="10">
                  <c:v>38253.967031833927</c:v>
                </c:pt>
                <c:pt idx="11">
                  <c:v>32743.638213019593</c:v>
                </c:pt>
                <c:pt idx="12">
                  <c:v>40392.638184457552</c:v>
                </c:pt>
                <c:pt idx="13">
                  <c:v>52204.405010282295</c:v>
                </c:pt>
                <c:pt idx="14">
                  <c:v>41019.802237331009</c:v>
                </c:pt>
                <c:pt idx="15">
                  <c:v>47715.239835728957</c:v>
                </c:pt>
                <c:pt idx="16">
                  <c:v>58769.197040285006</c:v>
                </c:pt>
                <c:pt idx="17">
                  <c:v>69974.13981323161</c:v>
                </c:pt>
                <c:pt idx="18">
                  <c:v>78648.041703490948</c:v>
                </c:pt>
                <c:pt idx="19">
                  <c:v>53863.511532831981</c:v>
                </c:pt>
                <c:pt idx="20">
                  <c:v>68922.337515014005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1-4713-9AC2-D94D9B1CF916}"/>
            </c:ext>
          </c:extLst>
        </c:ser>
        <c:ser>
          <c:idx val="2"/>
          <c:order val="2"/>
          <c:tx>
            <c:strRef>
              <c:f>'RF harv Central'!$F$2</c:f>
              <c:strCache>
                <c:ptCount val="1"/>
                <c:pt idx="0">
                  <c:v>PWSI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'RF harv Central'!$A$4:$A$24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'RF harv Central'!$F$4:$F$24</c:f>
              <c:numCache>
                <c:formatCode>_(* #,##0_);_(* \(#,##0\);_(* "-"??_);_(@_)</c:formatCode>
                <c:ptCount val="21"/>
                <c:pt idx="0">
                  <c:v>13589.355080614794</c:v>
                </c:pt>
                <c:pt idx="1">
                  <c:v>16054.003882202349</c:v>
                </c:pt>
                <c:pt idx="2">
                  <c:v>21378.072072644733</c:v>
                </c:pt>
                <c:pt idx="3">
                  <c:v>25023.476144256918</c:v>
                </c:pt>
                <c:pt idx="4">
                  <c:v>26310.926167597027</c:v>
                </c:pt>
                <c:pt idx="5">
                  <c:v>42436.059885343027</c:v>
                </c:pt>
                <c:pt idx="6">
                  <c:v>36667.430222752817</c:v>
                </c:pt>
                <c:pt idx="7">
                  <c:v>38872.455124606044</c:v>
                </c:pt>
                <c:pt idx="8">
                  <c:v>26951.094687489898</c:v>
                </c:pt>
                <c:pt idx="9">
                  <c:v>44114.724004173229</c:v>
                </c:pt>
                <c:pt idx="10">
                  <c:v>33864.914702332913</c:v>
                </c:pt>
                <c:pt idx="11">
                  <c:v>29152.563097565941</c:v>
                </c:pt>
                <c:pt idx="12">
                  <c:v>42354.260574467829</c:v>
                </c:pt>
                <c:pt idx="13">
                  <c:v>69966.987281399051</c:v>
                </c:pt>
                <c:pt idx="14">
                  <c:v>44697.154090427939</c:v>
                </c:pt>
                <c:pt idx="15">
                  <c:v>60456.943133398883</c:v>
                </c:pt>
                <c:pt idx="16">
                  <c:v>52866.469599823133</c:v>
                </c:pt>
                <c:pt idx="17">
                  <c:v>72203.446754112942</c:v>
                </c:pt>
                <c:pt idx="18">
                  <c:v>93718.548631333717</c:v>
                </c:pt>
                <c:pt idx="19">
                  <c:v>49815.774784613517</c:v>
                </c:pt>
                <c:pt idx="20">
                  <c:v>34346.009039310491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B1-4713-9AC2-D94D9B1CF916}"/>
            </c:ext>
          </c:extLst>
        </c:ser>
        <c:ser>
          <c:idx val="3"/>
          <c:order val="3"/>
          <c:tx>
            <c:strRef>
              <c:f>'RF harv Central'!$H$2</c:f>
              <c:strCache>
                <c:ptCount val="1"/>
                <c:pt idx="0">
                  <c:v>PWSO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'RF harv Central'!$A$4:$A$24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'RF harv Central'!$H$4:$H$24</c:f>
              <c:numCache>
                <c:formatCode>_(* #,##0_);_(* \(#,##0\);_(* "-"??_);_(@_)</c:formatCode>
                <c:ptCount val="21"/>
                <c:pt idx="0">
                  <c:v>8562.2039985303945</c:v>
                </c:pt>
                <c:pt idx="1">
                  <c:v>5547.1393554151227</c:v>
                </c:pt>
                <c:pt idx="2">
                  <c:v>11161.897301144405</c:v>
                </c:pt>
                <c:pt idx="3">
                  <c:v>13565.979681778168</c:v>
                </c:pt>
                <c:pt idx="4">
                  <c:v>10889.007990233691</c:v>
                </c:pt>
                <c:pt idx="5">
                  <c:v>11707.675922965831</c:v>
                </c:pt>
                <c:pt idx="6">
                  <c:v>14750.512487102991</c:v>
                </c:pt>
                <c:pt idx="7">
                  <c:v>11669.036728500598</c:v>
                </c:pt>
                <c:pt idx="8">
                  <c:v>11023.037696034971</c:v>
                </c:pt>
                <c:pt idx="9">
                  <c:v>14728.777940216298</c:v>
                </c:pt>
                <c:pt idx="10">
                  <c:v>16164.46550956514</c:v>
                </c:pt>
                <c:pt idx="11">
                  <c:v>16571.384526277132</c:v>
                </c:pt>
                <c:pt idx="12">
                  <c:v>15743.056794928683</c:v>
                </c:pt>
                <c:pt idx="13">
                  <c:v>19283.2731282159</c:v>
                </c:pt>
                <c:pt idx="14">
                  <c:v>18570.043180260451</c:v>
                </c:pt>
                <c:pt idx="15">
                  <c:v>26703.764504283965</c:v>
                </c:pt>
                <c:pt idx="16">
                  <c:v>28665.725644832062</c:v>
                </c:pt>
                <c:pt idx="17">
                  <c:v>27128.963774691143</c:v>
                </c:pt>
                <c:pt idx="18">
                  <c:v>33077.736072598942</c:v>
                </c:pt>
                <c:pt idx="19">
                  <c:v>35955.862161643308</c:v>
                </c:pt>
                <c:pt idx="20">
                  <c:v>31869.744857420323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B1-4713-9AC2-D94D9B1CF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798104"/>
        <c:axId val="510424664"/>
      </c:barChart>
      <c:catAx>
        <c:axId val="82979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4664"/>
        <c:crosses val="autoZero"/>
        <c:auto val="1"/>
        <c:lblAlgn val="ctr"/>
        <c:lblOffset val="100"/>
        <c:noMultiLvlLbl val="0"/>
      </c:catAx>
      <c:valAx>
        <c:axId val="5104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Rockfish Harvest (#s of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'RF harv Central'!$B$2</c:f>
              <c:strCache>
                <c:ptCount val="1"/>
                <c:pt idx="0">
                  <c:v>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'RF harv Central'!$A$4:$A$24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'RF harv Central'!$B$30:$B$50</c:f>
              <c:numCache>
                <c:formatCode>_(* #,##0_);_(* \(#,##0\);_(* "-"??_);_(@_)</c:formatCode>
                <c:ptCount val="21"/>
                <c:pt idx="0">
                  <c:v>578.53455141688505</c:v>
                </c:pt>
                <c:pt idx="1">
                  <c:v>751.39027159133684</c:v>
                </c:pt>
                <c:pt idx="2">
                  <c:v>901.41361690864096</c:v>
                </c:pt>
                <c:pt idx="3">
                  <c:v>575.45358630962255</c:v>
                </c:pt>
                <c:pt idx="4">
                  <c:v>1542.1107425049988</c:v>
                </c:pt>
                <c:pt idx="5">
                  <c:v>3814.0819528108018</c:v>
                </c:pt>
                <c:pt idx="6">
                  <c:v>3185.9049884220885</c:v>
                </c:pt>
                <c:pt idx="7">
                  <c:v>2621.0288637325798</c:v>
                </c:pt>
                <c:pt idx="8">
                  <c:v>1625.5843539926127</c:v>
                </c:pt>
                <c:pt idx="9">
                  <c:v>1700.3805316267767</c:v>
                </c:pt>
                <c:pt idx="10">
                  <c:v>1440.1733811779754</c:v>
                </c:pt>
                <c:pt idx="11">
                  <c:v>1410.123397077567</c:v>
                </c:pt>
                <c:pt idx="12">
                  <c:v>1541.009527931925</c:v>
                </c:pt>
                <c:pt idx="13">
                  <c:v>1701.2773110500048</c:v>
                </c:pt>
                <c:pt idx="14">
                  <c:v>3469.2721414780935</c:v>
                </c:pt>
                <c:pt idx="15">
                  <c:v>3161.4361678932592</c:v>
                </c:pt>
                <c:pt idx="16">
                  <c:v>2818.8775859216685</c:v>
                </c:pt>
                <c:pt idx="17">
                  <c:v>3779.7174592907568</c:v>
                </c:pt>
                <c:pt idx="18">
                  <c:v>5953.2654893676281</c:v>
                </c:pt>
                <c:pt idx="19">
                  <c:v>5926.8552691557743</c:v>
                </c:pt>
                <c:pt idx="20">
                  <c:v>11590.884887163393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7-42CB-9359-8A65E119EFFB}"/>
            </c:ext>
          </c:extLst>
        </c:ser>
        <c:ser>
          <c:idx val="1"/>
          <c:order val="1"/>
          <c:tx>
            <c:strRef>
              <c:f>'RF harv Central'!$D$2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'RF harv Central'!$A$4:$A$24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'RF harv Central'!$D$30:$D$50</c:f>
              <c:numCache>
                <c:formatCode>_(* #,##0_);_(* \(#,##0\);_(* "-"??_);_(@_)</c:formatCode>
                <c:ptCount val="21"/>
                <c:pt idx="0">
                  <c:v>5466.6655263115563</c:v>
                </c:pt>
                <c:pt idx="1">
                  <c:v>10242.860908993258</c:v>
                </c:pt>
                <c:pt idx="2">
                  <c:v>14224.29644185862</c:v>
                </c:pt>
                <c:pt idx="3">
                  <c:v>24400.137754369596</c:v>
                </c:pt>
                <c:pt idx="4">
                  <c:v>19832.929397123138</c:v>
                </c:pt>
                <c:pt idx="5">
                  <c:v>18852.364102736181</c:v>
                </c:pt>
                <c:pt idx="6">
                  <c:v>21306.208786153475</c:v>
                </c:pt>
                <c:pt idx="7">
                  <c:v>24400.436306365173</c:v>
                </c:pt>
                <c:pt idx="8">
                  <c:v>20495.339205870332</c:v>
                </c:pt>
                <c:pt idx="9">
                  <c:v>27234.791138684028</c:v>
                </c:pt>
                <c:pt idx="10">
                  <c:v>28695.453459364187</c:v>
                </c:pt>
                <c:pt idx="11">
                  <c:v>22601.944564891164</c:v>
                </c:pt>
                <c:pt idx="12">
                  <c:v>26879.228808182947</c:v>
                </c:pt>
                <c:pt idx="13">
                  <c:v>30410.518880792781</c:v>
                </c:pt>
                <c:pt idx="14">
                  <c:v>27781.014813581882</c:v>
                </c:pt>
                <c:pt idx="15">
                  <c:v>34083.147174723796</c:v>
                </c:pt>
                <c:pt idx="16">
                  <c:v>41651.075389744306</c:v>
                </c:pt>
                <c:pt idx="17">
                  <c:v>50441.674194269071</c:v>
                </c:pt>
                <c:pt idx="18">
                  <c:v>55044.008117348872</c:v>
                </c:pt>
                <c:pt idx="19">
                  <c:v>36998.861344014433</c:v>
                </c:pt>
                <c:pt idx="20">
                  <c:v>45070.801381422149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47-42CB-9359-8A65E119EFFB}"/>
            </c:ext>
          </c:extLst>
        </c:ser>
        <c:ser>
          <c:idx val="2"/>
          <c:order val="2"/>
          <c:tx>
            <c:strRef>
              <c:f>'RF harv Central'!$F$2</c:f>
              <c:strCache>
                <c:ptCount val="1"/>
                <c:pt idx="0">
                  <c:v>PWSI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'RF harv Central'!$A$4:$A$24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'RF harv Central'!$F$30:$F$50</c:f>
              <c:numCache>
                <c:formatCode>_(* #,##0_);_(* \(#,##0\);_(* "-"??_);_(@_)</c:formatCode>
                <c:ptCount val="21"/>
                <c:pt idx="0">
                  <c:v>5782.7947797130391</c:v>
                </c:pt>
                <c:pt idx="1">
                  <c:v>7706.5327486835577</c:v>
                </c:pt>
                <c:pt idx="2">
                  <c:v>12191.407787586344</c:v>
                </c:pt>
                <c:pt idx="3">
                  <c:v>4739.1301098851554</c:v>
                </c:pt>
                <c:pt idx="4">
                  <c:v>9001.1135507301042</c:v>
                </c:pt>
                <c:pt idx="5">
                  <c:v>25435.09213030486</c:v>
                </c:pt>
                <c:pt idx="6">
                  <c:v>18585.405126219623</c:v>
                </c:pt>
                <c:pt idx="7">
                  <c:v>8129.0396975295071</c:v>
                </c:pt>
                <c:pt idx="8">
                  <c:v>13912.932844945317</c:v>
                </c:pt>
                <c:pt idx="9">
                  <c:v>28589.142924192056</c:v>
                </c:pt>
                <c:pt idx="10">
                  <c:v>19587.431284498049</c:v>
                </c:pt>
                <c:pt idx="11">
                  <c:v>12253.156390852704</c:v>
                </c:pt>
                <c:pt idx="12">
                  <c:v>24433.26566697465</c:v>
                </c:pt>
                <c:pt idx="13">
                  <c:v>41153.662942912924</c:v>
                </c:pt>
                <c:pt idx="14">
                  <c:v>17987.532233085069</c:v>
                </c:pt>
                <c:pt idx="15">
                  <c:v>21249.481628977708</c:v>
                </c:pt>
                <c:pt idx="16">
                  <c:v>14155.101665283793</c:v>
                </c:pt>
                <c:pt idx="17">
                  <c:v>17208.175891250874</c:v>
                </c:pt>
                <c:pt idx="18">
                  <c:v>35768.927236487783</c:v>
                </c:pt>
                <c:pt idx="19">
                  <c:v>26515.434331874218</c:v>
                </c:pt>
                <c:pt idx="20">
                  <c:v>15299.694485694679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47-42CB-9359-8A65E119EFFB}"/>
            </c:ext>
          </c:extLst>
        </c:ser>
        <c:ser>
          <c:idx val="3"/>
          <c:order val="3"/>
          <c:tx>
            <c:strRef>
              <c:f>'RF harv Central'!$H$2</c:f>
              <c:strCache>
                <c:ptCount val="1"/>
                <c:pt idx="0">
                  <c:v>PWSO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'RF harv Central'!$A$4:$A$24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'RF harv Central'!$H$30:$H$50</c:f>
              <c:numCache>
                <c:formatCode>_(* #,##0_);_(* \(#,##0\);_(* "-"??_);_(@_)</c:formatCode>
                <c:ptCount val="21"/>
                <c:pt idx="0">
                  <c:v>6210.8484296374581</c:v>
                </c:pt>
                <c:pt idx="1">
                  <c:v>3885.9375357170275</c:v>
                </c:pt>
                <c:pt idx="2">
                  <c:v>8257.8405477728738</c:v>
                </c:pt>
                <c:pt idx="3">
                  <c:v>8998.1267014057557</c:v>
                </c:pt>
                <c:pt idx="4">
                  <c:v>7467.0971839415743</c:v>
                </c:pt>
                <c:pt idx="5">
                  <c:v>8752.0048103287118</c:v>
                </c:pt>
                <c:pt idx="6">
                  <c:v>10314.910298495874</c:v>
                </c:pt>
                <c:pt idx="7">
                  <c:v>8700.3739169732762</c:v>
                </c:pt>
                <c:pt idx="8">
                  <c:v>7293.5996667101936</c:v>
                </c:pt>
                <c:pt idx="9">
                  <c:v>9945.281928068971</c:v>
                </c:pt>
                <c:pt idx="10">
                  <c:v>11067.568207848319</c:v>
                </c:pt>
                <c:pt idx="11">
                  <c:v>10351.784157265687</c:v>
                </c:pt>
                <c:pt idx="12">
                  <c:v>9550.0066139790742</c:v>
                </c:pt>
                <c:pt idx="13">
                  <c:v>13511.389229897632</c:v>
                </c:pt>
                <c:pt idx="14">
                  <c:v>10965.405775255005</c:v>
                </c:pt>
                <c:pt idx="15">
                  <c:v>14211.254064056518</c:v>
                </c:pt>
                <c:pt idx="16">
                  <c:v>17414.864695871405</c:v>
                </c:pt>
                <c:pt idx="17">
                  <c:v>14750.918130976226</c:v>
                </c:pt>
                <c:pt idx="18">
                  <c:v>20499.475462710096</c:v>
                </c:pt>
                <c:pt idx="19">
                  <c:v>23211.677413459453</c:v>
                </c:pt>
                <c:pt idx="20">
                  <c:v>22024.818525746632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47-42CB-9359-8A65E119E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798104"/>
        <c:axId val="510424664"/>
      </c:barChart>
      <c:catAx>
        <c:axId val="82979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4664"/>
        <c:crosses val="autoZero"/>
        <c:auto val="1"/>
        <c:lblAlgn val="ctr"/>
        <c:lblOffset val="100"/>
        <c:noMultiLvlLbl val="0"/>
      </c:catAx>
      <c:valAx>
        <c:axId val="5104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Black Rockfish Harvest (#s of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'rockfish harvests'!$B$2:$B$22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'rockfish harvests'!$D$112:$D$132</c:f>
              <c:numCache>
                <c:formatCode>_(* #,##0_);_(* \(#,##0\);_(* "-"??_);_(@_)</c:formatCode>
                <c:ptCount val="21"/>
                <c:pt idx="0">
                  <c:v>5169</c:v>
                </c:pt>
                <c:pt idx="1">
                  <c:v>9276</c:v>
                </c:pt>
                <c:pt idx="2">
                  <c:v>13107</c:v>
                </c:pt>
                <c:pt idx="3">
                  <c:v>20907</c:v>
                </c:pt>
                <c:pt idx="4">
                  <c:v>17318</c:v>
                </c:pt>
                <c:pt idx="5">
                  <c:v>17020</c:v>
                </c:pt>
                <c:pt idx="6">
                  <c:v>19434</c:v>
                </c:pt>
                <c:pt idx="7">
                  <c:v>22792</c:v>
                </c:pt>
                <c:pt idx="8">
                  <c:v>19998</c:v>
                </c:pt>
                <c:pt idx="9">
                  <c:v>23861</c:v>
                </c:pt>
                <c:pt idx="10">
                  <c:v>25596</c:v>
                </c:pt>
                <c:pt idx="11">
                  <c:v>21909</c:v>
                </c:pt>
                <c:pt idx="12">
                  <c:v>27027</c:v>
                </c:pt>
                <c:pt idx="13">
                  <c:v>30322</c:v>
                </c:pt>
                <c:pt idx="14">
                  <c:v>27771</c:v>
                </c:pt>
                <c:pt idx="15">
                  <c:v>30558</c:v>
                </c:pt>
                <c:pt idx="16">
                  <c:v>37025</c:v>
                </c:pt>
                <c:pt idx="17">
                  <c:v>45883</c:v>
                </c:pt>
                <c:pt idx="18">
                  <c:v>56991</c:v>
                </c:pt>
                <c:pt idx="19">
                  <c:v>38626</c:v>
                </c:pt>
                <c:pt idx="20">
                  <c:v>50115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0-47A6-89AB-50A2D59D2D17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harvests'!$N$112:$N$132</c:f>
                <c:numCache>
                  <c:formatCode>_(* #,##0_);_(* \(#,##0\);_(* "-"??_);_(@_)</c:formatCode>
                  <c:ptCount val="21"/>
                  <c:pt idx="0">
                    <c:v>1209.5707161727598</c:v>
                  </c:pt>
                  <c:pt idx="1">
                    <c:v>2170.6283542693982</c:v>
                  </c:pt>
                  <c:pt idx="2">
                    <c:v>3067.1006726400396</c:v>
                  </c:pt>
                  <c:pt idx="3">
                    <c:v>4892.3379692443204</c:v>
                  </c:pt>
                  <c:pt idx="4">
                    <c:v>4052.494808024735</c:v>
                  </c:pt>
                  <c:pt idx="5">
                    <c:v>3982.7613831031872</c:v>
                  </c:pt>
                  <c:pt idx="6">
                    <c:v>4547.6489259240507</c:v>
                  </c:pt>
                  <c:pt idx="7">
                    <c:v>5333.4369825903541</c:v>
                  </c:pt>
                  <c:pt idx="8">
                    <c:v>4679.6276227554372</c:v>
                  </c:pt>
                  <c:pt idx="9">
                    <c:v>5583.5880941377882</c:v>
                  </c:pt>
                  <c:pt idx="10">
                    <c:v>5989.5863902414312</c:v>
                  </c:pt>
                  <c:pt idx="11">
                    <c:v>5126.8107604234856</c:v>
                  </c:pt>
                  <c:pt idx="12">
                    <c:v>6324.4472327338326</c:v>
                  </c:pt>
                  <c:pt idx="13">
                    <c:v>5606.9753523145355</c:v>
                  </c:pt>
                  <c:pt idx="14">
                    <c:v>3114.2411699476975</c:v>
                  </c:pt>
                  <c:pt idx="15">
                    <c:v>3913.9487335290423</c:v>
                  </c:pt>
                  <c:pt idx="16">
                    <c:v>5085.7253739161379</c:v>
                  </c:pt>
                  <c:pt idx="17">
                    <c:v>5265.375562567112</c:v>
                  </c:pt>
                  <c:pt idx="18">
                    <c:v>4982.1303183448072</c:v>
                  </c:pt>
                  <c:pt idx="19">
                    <c:v>3833.0057249398201</c:v>
                  </c:pt>
                  <c:pt idx="20">
                    <c:v>4764.5600945777778</c:v>
                  </c:pt>
                </c:numCache>
              </c:numRef>
            </c:plus>
            <c:minus>
              <c:numRef>
                <c:f>'rockfish harvests'!$N$112:$N$132</c:f>
                <c:numCache>
                  <c:formatCode>_(* #,##0_);_(* \(#,##0\);_(* "-"??_);_(@_)</c:formatCode>
                  <c:ptCount val="21"/>
                  <c:pt idx="0">
                    <c:v>1209.5707161727598</c:v>
                  </c:pt>
                  <c:pt idx="1">
                    <c:v>2170.6283542693982</c:v>
                  </c:pt>
                  <c:pt idx="2">
                    <c:v>3067.1006726400396</c:v>
                  </c:pt>
                  <c:pt idx="3">
                    <c:v>4892.3379692443204</c:v>
                  </c:pt>
                  <c:pt idx="4">
                    <c:v>4052.494808024735</c:v>
                  </c:pt>
                  <c:pt idx="5">
                    <c:v>3982.7613831031872</c:v>
                  </c:pt>
                  <c:pt idx="6">
                    <c:v>4547.6489259240507</c:v>
                  </c:pt>
                  <c:pt idx="7">
                    <c:v>5333.4369825903541</c:v>
                  </c:pt>
                  <c:pt idx="8">
                    <c:v>4679.6276227554372</c:v>
                  </c:pt>
                  <c:pt idx="9">
                    <c:v>5583.5880941377882</c:v>
                  </c:pt>
                  <c:pt idx="10">
                    <c:v>5989.5863902414312</c:v>
                  </c:pt>
                  <c:pt idx="11">
                    <c:v>5126.8107604234856</c:v>
                  </c:pt>
                  <c:pt idx="12">
                    <c:v>6324.4472327338326</c:v>
                  </c:pt>
                  <c:pt idx="13">
                    <c:v>5606.9753523145355</c:v>
                  </c:pt>
                  <c:pt idx="14">
                    <c:v>3114.2411699476975</c:v>
                  </c:pt>
                  <c:pt idx="15">
                    <c:v>3913.9487335290423</c:v>
                  </c:pt>
                  <c:pt idx="16">
                    <c:v>5085.7253739161379</c:v>
                  </c:pt>
                  <c:pt idx="17">
                    <c:v>5265.375562567112</c:v>
                  </c:pt>
                  <c:pt idx="18">
                    <c:v>4982.1303183448072</c:v>
                  </c:pt>
                  <c:pt idx="19">
                    <c:v>3833.0057249398201</c:v>
                  </c:pt>
                  <c:pt idx="20">
                    <c:v>4764.5600945777778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'rockfish harvests'!$O$112:$O$132</c:f>
              <c:numCache>
                <c:formatCode>_(* #,##0_);_(* \(#,##0\);_(* "-"??_);_(@_)</c:formatCode>
                <c:ptCount val="21"/>
                <c:pt idx="0">
                  <c:v>2556.220955913016</c:v>
                </c:pt>
                <c:pt idx="1">
                  <c:v>4587.2519998160442</c:v>
                </c:pt>
                <c:pt idx="2">
                  <c:v>6481.7930100893609</c:v>
                </c:pt>
                <c:pt idx="3">
                  <c:v>10339.120047450848</c:v>
                </c:pt>
                <c:pt idx="4">
                  <c:v>8564.2550811572073</c:v>
                </c:pt>
                <c:pt idx="5">
                  <c:v>8416.8854071657042</c:v>
                </c:pt>
                <c:pt idx="6">
                  <c:v>9610.6786723183504</c:v>
                </c:pt>
                <c:pt idx="7">
                  <c:v>11271.307414813207</c:v>
                </c:pt>
                <c:pt idx="8">
                  <c:v>9889.5930888660259</c:v>
                </c:pt>
                <c:pt idx="9">
                  <c:v>11799.959030574668</c:v>
                </c:pt>
                <c:pt idx="10">
                  <c:v>12657.967031833927</c:v>
                </c:pt>
                <c:pt idx="11">
                  <c:v>10834.638213019593</c:v>
                </c:pt>
                <c:pt idx="12">
                  <c:v>13365.638184457552</c:v>
                </c:pt>
                <c:pt idx="13">
                  <c:v>21882.405010282295</c:v>
                </c:pt>
                <c:pt idx="14">
                  <c:v>13248.802237331009</c:v>
                </c:pt>
                <c:pt idx="15">
                  <c:v>17157.239835728957</c:v>
                </c:pt>
                <c:pt idx="16">
                  <c:v>21744.197040285006</c:v>
                </c:pt>
                <c:pt idx="17">
                  <c:v>24091.13981323161</c:v>
                </c:pt>
                <c:pt idx="18">
                  <c:v>21657.041703490948</c:v>
                </c:pt>
                <c:pt idx="19">
                  <c:v>15237.511532831981</c:v>
                </c:pt>
                <c:pt idx="20">
                  <c:v>18807.337515014005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0-47A6-89AB-50A2D59D2D17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harvests'!$N$112:$N$132</c:f>
                <c:numCache>
                  <c:formatCode>_(* #,##0_);_(* \(#,##0\);_(* "-"??_);_(@_)</c:formatCode>
                  <c:ptCount val="21"/>
                  <c:pt idx="0">
                    <c:v>1209.5707161727598</c:v>
                  </c:pt>
                  <c:pt idx="1">
                    <c:v>2170.6283542693982</c:v>
                  </c:pt>
                  <c:pt idx="2">
                    <c:v>3067.1006726400396</c:v>
                  </c:pt>
                  <c:pt idx="3">
                    <c:v>4892.3379692443204</c:v>
                  </c:pt>
                  <c:pt idx="4">
                    <c:v>4052.494808024735</c:v>
                  </c:pt>
                  <c:pt idx="5">
                    <c:v>3982.7613831031872</c:v>
                  </c:pt>
                  <c:pt idx="6">
                    <c:v>4547.6489259240507</c:v>
                  </c:pt>
                  <c:pt idx="7">
                    <c:v>5333.4369825903541</c:v>
                  </c:pt>
                  <c:pt idx="8">
                    <c:v>4679.6276227554372</c:v>
                  </c:pt>
                  <c:pt idx="9">
                    <c:v>5583.5880941377882</c:v>
                  </c:pt>
                  <c:pt idx="10">
                    <c:v>5989.5863902414312</c:v>
                  </c:pt>
                  <c:pt idx="11">
                    <c:v>5126.8107604234856</c:v>
                  </c:pt>
                  <c:pt idx="12">
                    <c:v>6324.4472327338326</c:v>
                  </c:pt>
                  <c:pt idx="13">
                    <c:v>5606.9753523145355</c:v>
                  </c:pt>
                  <c:pt idx="14">
                    <c:v>3114.2411699476975</c:v>
                  </c:pt>
                  <c:pt idx="15">
                    <c:v>3913.9487335290423</c:v>
                  </c:pt>
                  <c:pt idx="16">
                    <c:v>5085.7253739161379</c:v>
                  </c:pt>
                  <c:pt idx="17">
                    <c:v>5265.375562567112</c:v>
                  </c:pt>
                  <c:pt idx="18">
                    <c:v>4982.1303183448072</c:v>
                  </c:pt>
                  <c:pt idx="19">
                    <c:v>3833.0057249398201</c:v>
                  </c:pt>
                  <c:pt idx="20">
                    <c:v>4764.5600945777778</c:v>
                  </c:pt>
                </c:numCache>
              </c:numRef>
            </c:plus>
            <c:minus>
              <c:numRef>
                <c:f>'rockfish harvests'!$N$112:$N$132</c:f>
                <c:numCache>
                  <c:formatCode>_(* #,##0_);_(* \(#,##0\);_(* "-"??_);_(@_)</c:formatCode>
                  <c:ptCount val="21"/>
                  <c:pt idx="0">
                    <c:v>1209.5707161727598</c:v>
                  </c:pt>
                  <c:pt idx="1">
                    <c:v>2170.6283542693982</c:v>
                  </c:pt>
                  <c:pt idx="2">
                    <c:v>3067.1006726400396</c:v>
                  </c:pt>
                  <c:pt idx="3">
                    <c:v>4892.3379692443204</c:v>
                  </c:pt>
                  <c:pt idx="4">
                    <c:v>4052.494808024735</c:v>
                  </c:pt>
                  <c:pt idx="5">
                    <c:v>3982.7613831031872</c:v>
                  </c:pt>
                  <c:pt idx="6">
                    <c:v>4547.6489259240507</c:v>
                  </c:pt>
                  <c:pt idx="7">
                    <c:v>5333.4369825903541</c:v>
                  </c:pt>
                  <c:pt idx="8">
                    <c:v>4679.6276227554372</c:v>
                  </c:pt>
                  <c:pt idx="9">
                    <c:v>5583.5880941377882</c:v>
                  </c:pt>
                  <c:pt idx="10">
                    <c:v>5989.5863902414312</c:v>
                  </c:pt>
                  <c:pt idx="11">
                    <c:v>5126.8107604234856</c:v>
                  </c:pt>
                  <c:pt idx="12">
                    <c:v>6324.4472327338326</c:v>
                  </c:pt>
                  <c:pt idx="13">
                    <c:v>5606.9753523145355</c:v>
                  </c:pt>
                  <c:pt idx="14">
                    <c:v>3114.2411699476975</c:v>
                  </c:pt>
                  <c:pt idx="15">
                    <c:v>3913.9487335290423</c:v>
                  </c:pt>
                  <c:pt idx="16">
                    <c:v>5085.7253739161379</c:v>
                  </c:pt>
                  <c:pt idx="17">
                    <c:v>5265.375562567112</c:v>
                  </c:pt>
                  <c:pt idx="18">
                    <c:v>4982.1303183448072</c:v>
                  </c:pt>
                  <c:pt idx="19">
                    <c:v>3833.0057249398201</c:v>
                  </c:pt>
                  <c:pt idx="20">
                    <c:v>4764.5600945777778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val>
            <c:numRef>
              <c:f>'rockfish harvests'!$K$112:$K$132</c:f>
              <c:numCache>
                <c:formatCode>_(* #,##0_);_(* \(#,##0\);_(* "-"??_);_(@_)</c:formatCode>
                <c:ptCount val="21"/>
                <c:pt idx="0">
                  <c:v>7725.220955913016</c:v>
                </c:pt>
                <c:pt idx="1">
                  <c:v>13863.251999816044</c:v>
                </c:pt>
                <c:pt idx="2">
                  <c:v>19588.793010089361</c:v>
                </c:pt>
                <c:pt idx="3">
                  <c:v>31246.120047450848</c:v>
                </c:pt>
                <c:pt idx="4">
                  <c:v>25882.255081157207</c:v>
                </c:pt>
                <c:pt idx="5">
                  <c:v>25436.885407165704</c:v>
                </c:pt>
                <c:pt idx="6">
                  <c:v>29044.67867231835</c:v>
                </c:pt>
                <c:pt idx="7">
                  <c:v>34063.307414813207</c:v>
                </c:pt>
                <c:pt idx="8">
                  <c:v>29887.593088866026</c:v>
                </c:pt>
                <c:pt idx="9">
                  <c:v>35660.959030574668</c:v>
                </c:pt>
                <c:pt idx="10">
                  <c:v>38253.967031833927</c:v>
                </c:pt>
                <c:pt idx="11">
                  <c:v>32743.638213019593</c:v>
                </c:pt>
                <c:pt idx="12">
                  <c:v>40392.638184457552</c:v>
                </c:pt>
                <c:pt idx="13">
                  <c:v>52204.405010282295</c:v>
                </c:pt>
                <c:pt idx="14">
                  <c:v>41019.802237331009</c:v>
                </c:pt>
                <c:pt idx="15">
                  <c:v>47715.239835728957</c:v>
                </c:pt>
                <c:pt idx="16">
                  <c:v>58769.197040285006</c:v>
                </c:pt>
                <c:pt idx="17">
                  <c:v>69974.13981323161</c:v>
                </c:pt>
                <c:pt idx="18">
                  <c:v>78648.041703490948</c:v>
                </c:pt>
                <c:pt idx="19">
                  <c:v>53863.511532831981</c:v>
                </c:pt>
                <c:pt idx="20">
                  <c:v>68922.337515014005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B0-47A6-89AB-50A2D59D2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'RF harv Central'!$B$2</c:f>
              <c:strCache>
                <c:ptCount val="1"/>
                <c:pt idx="0">
                  <c:v>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'RF harv Central'!$A$4:$A$24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'RF harv Central'!$B$56:$B$76</c:f>
              <c:numCache>
                <c:formatCode>_(* #,##0_);_(* \(#,##0\);_(* "-"??_);_(@_)</c:formatCode>
                <c:ptCount val="21"/>
                <c:pt idx="0">
                  <c:v>116.01581874217354</c:v>
                </c:pt>
                <c:pt idx="1">
                  <c:v>39.320130715706654</c:v>
                </c:pt>
                <c:pt idx="2">
                  <c:v>83.725273807950146</c:v>
                </c:pt>
                <c:pt idx="3">
                  <c:v>26.598911954742739</c:v>
                </c:pt>
                <c:pt idx="4">
                  <c:v>132.09420665237349</c:v>
                </c:pt>
                <c:pt idx="5">
                  <c:v>198.65172282574977</c:v>
                </c:pt>
                <c:pt idx="6">
                  <c:v>157.5604188396749</c:v>
                </c:pt>
                <c:pt idx="7">
                  <c:v>101.74783531155377</c:v>
                </c:pt>
                <c:pt idx="8">
                  <c:v>126.6134894673573</c:v>
                </c:pt>
                <c:pt idx="9">
                  <c:v>123.72875336864286</c:v>
                </c:pt>
                <c:pt idx="10">
                  <c:v>121.12828977583996</c:v>
                </c:pt>
                <c:pt idx="11">
                  <c:v>142</c:v>
                </c:pt>
                <c:pt idx="12">
                  <c:v>185</c:v>
                </c:pt>
                <c:pt idx="13">
                  <c:v>217.90577346278317</c:v>
                </c:pt>
                <c:pt idx="14">
                  <c:v>285.76097223449557</c:v>
                </c:pt>
                <c:pt idx="15">
                  <c:v>340.58643347341899</c:v>
                </c:pt>
                <c:pt idx="16">
                  <c:v>207.87273338704921</c:v>
                </c:pt>
                <c:pt idx="17">
                  <c:v>235.32596925154078</c:v>
                </c:pt>
                <c:pt idx="18">
                  <c:v>185</c:v>
                </c:pt>
                <c:pt idx="19">
                  <c:v>514.05519472633296</c:v>
                </c:pt>
                <c:pt idx="20">
                  <c:v>551.95790333136938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F-4C59-A874-5C1417C84AEA}"/>
            </c:ext>
          </c:extLst>
        </c:ser>
        <c:ser>
          <c:idx val="1"/>
          <c:order val="1"/>
          <c:tx>
            <c:strRef>
              <c:f>'RF harv Central'!$D$2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'RF harv Central'!$A$4:$A$24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'RF harv Central'!$D$56:$D$76</c:f>
              <c:numCache>
                <c:formatCode>_(* #,##0_);_(* \(#,##0\);_(* "-"??_);_(@_)</c:formatCode>
                <c:ptCount val="21"/>
                <c:pt idx="0">
                  <c:v>1010.8472744741673</c:v>
                </c:pt>
                <c:pt idx="1">
                  <c:v>1972.8827593606434</c:v>
                </c:pt>
                <c:pt idx="2">
                  <c:v>2251.7961901175809</c:v>
                </c:pt>
                <c:pt idx="3">
                  <c:v>3630.8895239532312</c:v>
                </c:pt>
                <c:pt idx="4">
                  <c:v>2277.5040950429998</c:v>
                </c:pt>
                <c:pt idx="5">
                  <c:v>3741.5840380937025</c:v>
                </c:pt>
                <c:pt idx="6">
                  <c:v>4547.3562745164036</c:v>
                </c:pt>
                <c:pt idx="7">
                  <c:v>4442.565926288662</c:v>
                </c:pt>
                <c:pt idx="8">
                  <c:v>4727.1493236848582</c:v>
                </c:pt>
                <c:pt idx="9">
                  <c:v>4495.907789828324</c:v>
                </c:pt>
                <c:pt idx="10">
                  <c:v>4994.3702105900184</c:v>
                </c:pt>
                <c:pt idx="11">
                  <c:v>3701.4340015587459</c:v>
                </c:pt>
                <c:pt idx="12">
                  <c:v>4968.1559316658286</c:v>
                </c:pt>
                <c:pt idx="13">
                  <c:v>10669.006809314189</c:v>
                </c:pt>
                <c:pt idx="14">
                  <c:v>7206.7994962189441</c:v>
                </c:pt>
                <c:pt idx="15">
                  <c:v>5204.2948050256036</c:v>
                </c:pt>
                <c:pt idx="16">
                  <c:v>6051.9873365581861</c:v>
                </c:pt>
                <c:pt idx="17">
                  <c:v>6603.921463759305</c:v>
                </c:pt>
                <c:pt idx="18">
                  <c:v>7593.0449405866093</c:v>
                </c:pt>
                <c:pt idx="19">
                  <c:v>4799.5903715376362</c:v>
                </c:pt>
                <c:pt idx="20">
                  <c:v>7839.9500647929945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F-4C59-A874-5C1417C84AEA}"/>
            </c:ext>
          </c:extLst>
        </c:ser>
        <c:ser>
          <c:idx val="2"/>
          <c:order val="2"/>
          <c:tx>
            <c:strRef>
              <c:f>'RF harv Central'!$F$2</c:f>
              <c:strCache>
                <c:ptCount val="1"/>
                <c:pt idx="0">
                  <c:v>PWSI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'RF harv Central'!$A$4:$A$24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'RF harv Central'!$F$56:$F$76</c:f>
              <c:numCache>
                <c:formatCode>_(* #,##0_);_(* \(#,##0\);_(* "-"??_);_(@_)</c:formatCode>
                <c:ptCount val="21"/>
                <c:pt idx="0">
                  <c:v>4323.3091952068589</c:v>
                </c:pt>
                <c:pt idx="1">
                  <c:v>6232.4939588887446</c:v>
                </c:pt>
                <c:pt idx="2">
                  <c:v>4193.5807750539725</c:v>
                </c:pt>
                <c:pt idx="3">
                  <c:v>16006.251354019303</c:v>
                </c:pt>
                <c:pt idx="4">
                  <c:v>12764.663929567156</c:v>
                </c:pt>
                <c:pt idx="5">
                  <c:v>7553.370735548353</c:v>
                </c:pt>
                <c:pt idx="6">
                  <c:v>10754.231952603139</c:v>
                </c:pt>
                <c:pt idx="7">
                  <c:v>15412.96534265212</c:v>
                </c:pt>
                <c:pt idx="8">
                  <c:v>7057.6247000212579</c:v>
                </c:pt>
                <c:pt idx="9">
                  <c:v>6812.5266224150455</c:v>
                </c:pt>
                <c:pt idx="10">
                  <c:v>6020.3625949699981</c:v>
                </c:pt>
                <c:pt idx="11">
                  <c:v>6656.4104345946271</c:v>
                </c:pt>
                <c:pt idx="12">
                  <c:v>5890.5222992868257</c:v>
                </c:pt>
                <c:pt idx="13">
                  <c:v>10013.149281726068</c:v>
                </c:pt>
                <c:pt idx="14">
                  <c:v>11293.970363139695</c:v>
                </c:pt>
                <c:pt idx="15">
                  <c:v>8547.6810594375947</c:v>
                </c:pt>
                <c:pt idx="16">
                  <c:v>14881.883454497516</c:v>
                </c:pt>
                <c:pt idx="17">
                  <c:v>23885.877389538386</c:v>
                </c:pt>
                <c:pt idx="18">
                  <c:v>12059.125859241933</c:v>
                </c:pt>
                <c:pt idx="19">
                  <c:v>10753.720765991142</c:v>
                </c:pt>
                <c:pt idx="20">
                  <c:v>5220.3968911926113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CF-4C59-A874-5C1417C84AEA}"/>
            </c:ext>
          </c:extLst>
        </c:ser>
        <c:ser>
          <c:idx val="3"/>
          <c:order val="3"/>
          <c:tx>
            <c:strRef>
              <c:f>'RF harv Central'!$H$2</c:f>
              <c:strCache>
                <c:ptCount val="1"/>
                <c:pt idx="0">
                  <c:v>PWSO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'RF harv Central'!$A$4:$A$24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'RF harv Central'!$H$56:$H$76</c:f>
              <c:numCache>
                <c:formatCode>_(* #,##0_);_(* \(#,##0\);_(* "-"??_);_(@_)</c:formatCode>
                <c:ptCount val="21"/>
                <c:pt idx="0">
                  <c:v>1524.7131150898849</c:v>
                </c:pt>
                <c:pt idx="1">
                  <c:v>1372.4240179057144</c:v>
                </c:pt>
                <c:pt idx="2">
                  <c:v>2233.1015129593766</c:v>
                </c:pt>
                <c:pt idx="3">
                  <c:v>3273.5906180914117</c:v>
                </c:pt>
                <c:pt idx="4">
                  <c:v>2405.0861038705875</c:v>
                </c:pt>
                <c:pt idx="5">
                  <c:v>2217.1441774115324</c:v>
                </c:pt>
                <c:pt idx="6">
                  <c:v>2785.262202098957</c:v>
                </c:pt>
                <c:pt idx="7">
                  <c:v>1719.0524302587439</c:v>
                </c:pt>
                <c:pt idx="8">
                  <c:v>2735.8421010569841</c:v>
                </c:pt>
                <c:pt idx="9">
                  <c:v>3686.3072569496212</c:v>
                </c:pt>
                <c:pt idx="10">
                  <c:v>3344.2297301840117</c:v>
                </c:pt>
                <c:pt idx="11">
                  <c:v>3440.3571153935532</c:v>
                </c:pt>
                <c:pt idx="12">
                  <c:v>3859.3487313610804</c:v>
                </c:pt>
                <c:pt idx="13">
                  <c:v>3631.4346867570644</c:v>
                </c:pt>
                <c:pt idx="14">
                  <c:v>3898.828160604784</c:v>
                </c:pt>
                <c:pt idx="15">
                  <c:v>3983.719893661133</c:v>
                </c:pt>
                <c:pt idx="16">
                  <c:v>4750.0547256455111</c:v>
                </c:pt>
                <c:pt idx="17">
                  <c:v>4469.9577383771712</c:v>
                </c:pt>
                <c:pt idx="18">
                  <c:v>6063.5322109110748</c:v>
                </c:pt>
                <c:pt idx="19">
                  <c:v>6412.5704511017502</c:v>
                </c:pt>
                <c:pt idx="20">
                  <c:v>4288.0212741982687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CF-4C59-A874-5C1417C84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798104"/>
        <c:axId val="510424664"/>
      </c:barChart>
      <c:catAx>
        <c:axId val="82979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4664"/>
        <c:crosses val="autoZero"/>
        <c:auto val="1"/>
        <c:lblAlgn val="ctr"/>
        <c:lblOffset val="100"/>
        <c:noMultiLvlLbl val="0"/>
      </c:catAx>
      <c:valAx>
        <c:axId val="5104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Yelloweye Rockfish Harvest (#s of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'RF harv SEAK'!$B$2</c:f>
              <c:strCache>
                <c:ptCount val="1"/>
                <c:pt idx="0">
                  <c:v>CSEO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'RF harv SEAK'!$A$4:$A$25</c:f>
              <c:numCache>
                <c:formatCode>General</c:formatCod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cat>
          <c:val>
            <c:numRef>
              <c:f>'RF harv SEAK'!$B$4:$B$25</c:f>
              <c:numCache>
                <c:formatCode>_(* #,##0_);_(* \(#,##0\);_(* "-"??_);_(@_)</c:formatCode>
                <c:ptCount val="22"/>
                <c:pt idx="0">
                  <c:v>10785.556656147837</c:v>
                </c:pt>
                <c:pt idx="1">
                  <c:v>11096.479173461516</c:v>
                </c:pt>
                <c:pt idx="2">
                  <c:v>19409.626034526136</c:v>
                </c:pt>
                <c:pt idx="3">
                  <c:v>17369.053069045251</c:v>
                </c:pt>
                <c:pt idx="4">
                  <c:v>16126.514564669476</c:v>
                </c:pt>
                <c:pt idx="5">
                  <c:v>17586.698831164827</c:v>
                </c:pt>
                <c:pt idx="6">
                  <c:v>25099.50810136646</c:v>
                </c:pt>
                <c:pt idx="7">
                  <c:v>31442.327454565508</c:v>
                </c:pt>
                <c:pt idx="8">
                  <c:v>38863.01153445198</c:v>
                </c:pt>
                <c:pt idx="9">
                  <c:v>44269.608641073173</c:v>
                </c:pt>
                <c:pt idx="10">
                  <c:v>60918.9336607812</c:v>
                </c:pt>
                <c:pt idx="11">
                  <c:v>36524.183265325752</c:v>
                </c:pt>
                <c:pt idx="12">
                  <c:v>50453.51204097856</c:v>
                </c:pt>
                <c:pt idx="13">
                  <c:v>68480.968038392311</c:v>
                </c:pt>
                <c:pt idx="14">
                  <c:v>63827.587639698155</c:v>
                </c:pt>
                <c:pt idx="15">
                  <c:v>70364.987163814178</c:v>
                </c:pt>
                <c:pt idx="16">
                  <c:v>86708.052896462119</c:v>
                </c:pt>
                <c:pt idx="17">
                  <c:v>88259.545990311773</c:v>
                </c:pt>
                <c:pt idx="18">
                  <c:v>63347.772142219961</c:v>
                </c:pt>
                <c:pt idx="19">
                  <c:v>71940.082903438393</c:v>
                </c:pt>
                <c:pt idx="20">
                  <c:v>61699.047320720041</c:v>
                </c:pt>
                <c:pt idx="21">
                  <c:v>69676.250304369401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1-487E-9DB1-1FEC84DB5EBD}"/>
            </c:ext>
          </c:extLst>
        </c:ser>
        <c:ser>
          <c:idx val="1"/>
          <c:order val="1"/>
          <c:tx>
            <c:strRef>
              <c:f>'RF harv SEAK'!$D$2</c:f>
              <c:strCache>
                <c:ptCount val="1"/>
                <c:pt idx="0">
                  <c:v>EWYKT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'RF harv SEAK'!$A$4:$A$25</c:f>
              <c:numCache>
                <c:formatCode>General</c:formatCod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cat>
          <c:val>
            <c:numRef>
              <c:f>'RF harv SEAK'!$D$4:$D$25</c:f>
              <c:numCache>
                <c:formatCode>_(* #,##0_);_(* \(#,##0\);_(* "-"??_);_(@_)</c:formatCode>
                <c:ptCount val="22"/>
                <c:pt idx="0">
                  <c:v>1645.0389532640204</c:v>
                </c:pt>
                <c:pt idx="1">
                  <c:v>835.7554222329851</c:v>
                </c:pt>
                <c:pt idx="2">
                  <c:v>1511.4189310065597</c:v>
                </c:pt>
                <c:pt idx="3">
                  <c:v>1314.7705963635044</c:v>
                </c:pt>
                <c:pt idx="4">
                  <c:v>1125.6856592067204</c:v>
                </c:pt>
                <c:pt idx="5">
                  <c:v>2050.9412850272502</c:v>
                </c:pt>
                <c:pt idx="6">
                  <c:v>1892.1099378155513</c:v>
                </c:pt>
                <c:pt idx="7">
                  <c:v>2112.7090311651327</c:v>
                </c:pt>
                <c:pt idx="8">
                  <c:v>3187.9720404633777</c:v>
                </c:pt>
                <c:pt idx="9">
                  <c:v>2886.6967072602351</c:v>
                </c:pt>
                <c:pt idx="10">
                  <c:v>3601.4377697128784</c:v>
                </c:pt>
                <c:pt idx="11">
                  <c:v>3143.852221793461</c:v>
                </c:pt>
                <c:pt idx="12">
                  <c:v>3069.4788131784594</c:v>
                </c:pt>
                <c:pt idx="13">
                  <c:v>4284.4366812227072</c:v>
                </c:pt>
                <c:pt idx="14">
                  <c:v>3776.1442770118629</c:v>
                </c:pt>
                <c:pt idx="15">
                  <c:v>4475.3664881407803</c:v>
                </c:pt>
                <c:pt idx="16">
                  <c:v>5718.1397849462364</c:v>
                </c:pt>
                <c:pt idx="17">
                  <c:v>8126.5678935972783</c:v>
                </c:pt>
                <c:pt idx="18">
                  <c:v>9606.8674308497375</c:v>
                </c:pt>
                <c:pt idx="19">
                  <c:v>7580.0488400488402</c:v>
                </c:pt>
                <c:pt idx="20">
                  <c:v>10630.379506304387</c:v>
                </c:pt>
                <c:pt idx="21">
                  <c:v>10910.494473531124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1-487E-9DB1-1FEC84DB5EBD}"/>
            </c:ext>
          </c:extLst>
        </c:ser>
        <c:ser>
          <c:idx val="2"/>
          <c:order val="2"/>
          <c:tx>
            <c:strRef>
              <c:f>'RF harv SEAK'!$F$2</c:f>
              <c:strCache>
                <c:ptCount val="1"/>
                <c:pt idx="0">
                  <c:v>NSEI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'RF harv SEAK'!$A$4:$A$25</c:f>
              <c:numCache>
                <c:formatCode>General</c:formatCod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cat>
          <c:val>
            <c:numRef>
              <c:f>'RF harv SEAK'!$F$4:$F$25</c:f>
              <c:numCache>
                <c:formatCode>_(* #,##0_);_(* \(#,##0\);_(* "-"??_);_(@_)</c:formatCode>
                <c:ptCount val="22"/>
                <c:pt idx="0">
                  <c:v>8429.4015142904627</c:v>
                </c:pt>
                <c:pt idx="1">
                  <c:v>10148.776127801366</c:v>
                </c:pt>
                <c:pt idx="2">
                  <c:v>15544.550077251628</c:v>
                </c:pt>
                <c:pt idx="3">
                  <c:v>11550.752273697548</c:v>
                </c:pt>
                <c:pt idx="4">
                  <c:v>7907.8472484109971</c:v>
                </c:pt>
                <c:pt idx="5">
                  <c:v>9679.8557786620295</c:v>
                </c:pt>
                <c:pt idx="6">
                  <c:v>9652.7413367049921</c:v>
                </c:pt>
                <c:pt idx="7">
                  <c:v>12246.157961536836</c:v>
                </c:pt>
                <c:pt idx="8">
                  <c:v>10266.803698673171</c:v>
                </c:pt>
                <c:pt idx="9">
                  <c:v>11960.658837400981</c:v>
                </c:pt>
                <c:pt idx="10">
                  <c:v>17421.826440982921</c:v>
                </c:pt>
                <c:pt idx="11">
                  <c:v>14873.068897021491</c:v>
                </c:pt>
                <c:pt idx="12">
                  <c:v>19047.097991231167</c:v>
                </c:pt>
                <c:pt idx="13">
                  <c:v>21134.144125958821</c:v>
                </c:pt>
                <c:pt idx="14">
                  <c:v>30331.837840909095</c:v>
                </c:pt>
                <c:pt idx="15">
                  <c:v>22942.238805970148</c:v>
                </c:pt>
                <c:pt idx="16">
                  <c:v>32276.119924151324</c:v>
                </c:pt>
                <c:pt idx="17">
                  <c:v>31763.885700148439</c:v>
                </c:pt>
                <c:pt idx="18">
                  <c:v>40066.291818701371</c:v>
                </c:pt>
                <c:pt idx="19">
                  <c:v>41111.228360636691</c:v>
                </c:pt>
                <c:pt idx="20">
                  <c:v>50022.26901059274</c:v>
                </c:pt>
                <c:pt idx="21">
                  <c:v>59476.361216730038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1-487E-9DB1-1FEC84DB5EBD}"/>
            </c:ext>
          </c:extLst>
        </c:ser>
        <c:ser>
          <c:idx val="3"/>
          <c:order val="3"/>
          <c:tx>
            <c:strRef>
              <c:f>'RF harv SEAK'!$H$2</c:f>
              <c:strCache>
                <c:ptCount val="1"/>
                <c:pt idx="0">
                  <c:v>NSEO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'RF harv SEAK'!$A$4:$A$25</c:f>
              <c:numCache>
                <c:formatCode>General</c:formatCod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cat>
          <c:val>
            <c:numRef>
              <c:f>'RF harv SEAK'!$H$4:$H$25</c:f>
              <c:numCache>
                <c:formatCode>_(* #,##0_);_(* \(#,##0\);_(* "-"??_);_(@_)</c:formatCode>
                <c:ptCount val="22"/>
                <c:pt idx="0">
                  <c:v>1718.6553389715536</c:v>
                </c:pt>
                <c:pt idx="1">
                  <c:v>1639.073791663877</c:v>
                </c:pt>
                <c:pt idx="2">
                  <c:v>4412.1846324621447</c:v>
                </c:pt>
                <c:pt idx="3">
                  <c:v>4344.8464001248803</c:v>
                </c:pt>
                <c:pt idx="4">
                  <c:v>3105.2107593706878</c:v>
                </c:pt>
                <c:pt idx="5">
                  <c:v>4718.26750672244</c:v>
                </c:pt>
                <c:pt idx="6">
                  <c:v>4473.4012073142039</c:v>
                </c:pt>
                <c:pt idx="7">
                  <c:v>4279.0385821589171</c:v>
                </c:pt>
                <c:pt idx="8">
                  <c:v>4680.0071474399028</c:v>
                </c:pt>
                <c:pt idx="9">
                  <c:v>6528.7477079720811</c:v>
                </c:pt>
                <c:pt idx="10">
                  <c:v>7667.3760002203771</c:v>
                </c:pt>
                <c:pt idx="11">
                  <c:v>4312.7076983275492</c:v>
                </c:pt>
                <c:pt idx="12">
                  <c:v>7059.8014948136924</c:v>
                </c:pt>
                <c:pt idx="13">
                  <c:v>11059.863872082973</c:v>
                </c:pt>
                <c:pt idx="14">
                  <c:v>12656.140350877193</c:v>
                </c:pt>
                <c:pt idx="15">
                  <c:v>10533.463803255974</c:v>
                </c:pt>
                <c:pt idx="16">
                  <c:v>18410.250883987203</c:v>
                </c:pt>
                <c:pt idx="17">
                  <c:v>13685.480355422331</c:v>
                </c:pt>
                <c:pt idx="18">
                  <c:v>7499.6278507924235</c:v>
                </c:pt>
                <c:pt idx="19">
                  <c:v>16078.017147192715</c:v>
                </c:pt>
                <c:pt idx="20">
                  <c:v>18860.883640705848</c:v>
                </c:pt>
                <c:pt idx="21">
                  <c:v>18193.663451672481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71-487E-9DB1-1FEC84DB5EBD}"/>
            </c:ext>
          </c:extLst>
        </c:ser>
        <c:ser>
          <c:idx val="4"/>
          <c:order val="4"/>
          <c:tx>
            <c:strRef>
              <c:f>'RF harv SEAK'!$J$2</c:f>
              <c:strCache>
                <c:ptCount val="1"/>
                <c:pt idx="0">
                  <c:v>SSEI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'RF harv SEAK'!$A$4:$A$25</c:f>
              <c:numCache>
                <c:formatCode>General</c:formatCod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cat>
          <c:val>
            <c:numRef>
              <c:f>'RF harv SEAK'!$J$4:$J$25</c:f>
              <c:numCache>
                <c:formatCode>_(* #,##0_);_(* \(#,##0\);_(* "-"??_);_(@_)</c:formatCode>
                <c:ptCount val="22"/>
                <c:pt idx="0">
                  <c:v>13683.476763338715</c:v>
                </c:pt>
                <c:pt idx="1">
                  <c:v>16107.207114806952</c:v>
                </c:pt>
                <c:pt idx="2">
                  <c:v>26202.076811318933</c:v>
                </c:pt>
                <c:pt idx="3">
                  <c:v>20430.145469364368</c:v>
                </c:pt>
                <c:pt idx="4">
                  <c:v>17556.200102204104</c:v>
                </c:pt>
                <c:pt idx="5">
                  <c:v>24615.396707472279</c:v>
                </c:pt>
                <c:pt idx="6">
                  <c:v>28837.801611923707</c:v>
                </c:pt>
                <c:pt idx="7">
                  <c:v>33501.679492927513</c:v>
                </c:pt>
                <c:pt idx="8">
                  <c:v>38714.120329944417</c:v>
                </c:pt>
                <c:pt idx="9">
                  <c:v>44514.463299102848</c:v>
                </c:pt>
                <c:pt idx="10">
                  <c:v>40991.421525823498</c:v>
                </c:pt>
                <c:pt idx="11">
                  <c:v>32426.408678750442</c:v>
                </c:pt>
                <c:pt idx="12">
                  <c:v>43742.978345028649</c:v>
                </c:pt>
                <c:pt idx="13">
                  <c:v>43385.656259472569</c:v>
                </c:pt>
                <c:pt idx="14">
                  <c:v>51250.239687848378</c:v>
                </c:pt>
                <c:pt idx="15">
                  <c:v>59046.842065821518</c:v>
                </c:pt>
                <c:pt idx="16">
                  <c:v>58838.073336968373</c:v>
                </c:pt>
                <c:pt idx="17">
                  <c:v>60956.645359656926</c:v>
                </c:pt>
                <c:pt idx="18">
                  <c:v>66405.532446281708</c:v>
                </c:pt>
                <c:pt idx="19">
                  <c:v>62909.834871736792</c:v>
                </c:pt>
                <c:pt idx="20">
                  <c:v>76774.8595505618</c:v>
                </c:pt>
                <c:pt idx="21">
                  <c:v>105817.34860446323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71-487E-9DB1-1FEC84DB5EBD}"/>
            </c:ext>
          </c:extLst>
        </c:ser>
        <c:ser>
          <c:idx val="5"/>
          <c:order val="5"/>
          <c:tx>
            <c:v>SSEO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'RF harv SEAK'!$A$4:$A$25</c:f>
              <c:numCache>
                <c:formatCode>General</c:formatCod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cat>
          <c:val>
            <c:numRef>
              <c:f>'RF harv SEAK'!$L$4:$L$25</c:f>
              <c:numCache>
                <c:formatCode>_(* #,##0_);_(* \(#,##0\);_(* "-"??_);_(@_)</c:formatCode>
                <c:ptCount val="22"/>
                <c:pt idx="0">
                  <c:v>4728.4215757484271</c:v>
                </c:pt>
                <c:pt idx="1">
                  <c:v>6852.8709556215817</c:v>
                </c:pt>
                <c:pt idx="2">
                  <c:v>10258.522162769743</c:v>
                </c:pt>
                <c:pt idx="3">
                  <c:v>8545.304423864347</c:v>
                </c:pt>
                <c:pt idx="4">
                  <c:v>11308.127831232579</c:v>
                </c:pt>
                <c:pt idx="5">
                  <c:v>10237.737892107112</c:v>
                </c:pt>
                <c:pt idx="6">
                  <c:v>14936.467652623209</c:v>
                </c:pt>
                <c:pt idx="7">
                  <c:v>18803.826586634088</c:v>
                </c:pt>
                <c:pt idx="8">
                  <c:v>17825.481274728842</c:v>
                </c:pt>
                <c:pt idx="9">
                  <c:v>17841.811773106623</c:v>
                </c:pt>
                <c:pt idx="10">
                  <c:v>26357.424381738641</c:v>
                </c:pt>
                <c:pt idx="11">
                  <c:v>14318.877895790762</c:v>
                </c:pt>
                <c:pt idx="12">
                  <c:v>18431.194305468358</c:v>
                </c:pt>
                <c:pt idx="13">
                  <c:v>17425.832645403378</c:v>
                </c:pt>
                <c:pt idx="14">
                  <c:v>21501.484048613747</c:v>
                </c:pt>
                <c:pt idx="15">
                  <c:v>22683.680191645457</c:v>
                </c:pt>
                <c:pt idx="16">
                  <c:v>24422.057259158752</c:v>
                </c:pt>
                <c:pt idx="17">
                  <c:v>33215.524335519505</c:v>
                </c:pt>
                <c:pt idx="18">
                  <c:v>27237.761702821725</c:v>
                </c:pt>
                <c:pt idx="19">
                  <c:v>28180.221332705438</c:v>
                </c:pt>
                <c:pt idx="20">
                  <c:v>39816.635899450121</c:v>
                </c:pt>
                <c:pt idx="21">
                  <c:v>39271.985999299963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71-487E-9DB1-1FEC84DB5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798104"/>
        <c:axId val="510424664"/>
      </c:barChart>
      <c:catAx>
        <c:axId val="82979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4664"/>
        <c:crosses val="autoZero"/>
        <c:auto val="1"/>
        <c:lblAlgn val="ctr"/>
        <c:lblOffset val="100"/>
        <c:noMultiLvlLbl val="0"/>
      </c:catAx>
      <c:valAx>
        <c:axId val="5104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Rockfish Harvest (#s of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'RF harv SEAK'!$B$2</c:f>
              <c:strCache>
                <c:ptCount val="1"/>
                <c:pt idx="0">
                  <c:v>CSEO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'RF harv SEAK'!$A$4:$A$25</c:f>
              <c:numCache>
                <c:formatCode>General</c:formatCod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cat>
          <c:val>
            <c:numRef>
              <c:f>'RF harv SEAK'!$B$30:$B$51</c:f>
              <c:numCache>
                <c:formatCode>_(* #,##0_);_(* \(#,##0\);_(* "-"??_);_(@_)</c:formatCode>
                <c:ptCount val="22"/>
                <c:pt idx="0">
                  <c:v>5109.2861107933395</c:v>
                </c:pt>
                <c:pt idx="1">
                  <c:v>4526.4484377305489</c:v>
                </c:pt>
                <c:pt idx="2">
                  <c:v>7017.4540045510321</c:v>
                </c:pt>
                <c:pt idx="3">
                  <c:v>5186.799467588633</c:v>
                </c:pt>
                <c:pt idx="4">
                  <c:v>6222.3760168044737</c:v>
                </c:pt>
                <c:pt idx="5">
                  <c:v>7783.1235787198812</c:v>
                </c:pt>
                <c:pt idx="6">
                  <c:v>11311.709402952769</c:v>
                </c:pt>
                <c:pt idx="7">
                  <c:v>14771.632028089245</c:v>
                </c:pt>
                <c:pt idx="8">
                  <c:v>22682.73202205935</c:v>
                </c:pt>
                <c:pt idx="9">
                  <c:v>27069.196654343843</c:v>
                </c:pt>
                <c:pt idx="10">
                  <c:v>41752.648530161903</c:v>
                </c:pt>
                <c:pt idx="11">
                  <c:v>24307.666775303973</c:v>
                </c:pt>
                <c:pt idx="12">
                  <c:v>33554.270625346166</c:v>
                </c:pt>
                <c:pt idx="13">
                  <c:v>50769.780446855933</c:v>
                </c:pt>
                <c:pt idx="14">
                  <c:v>45759.208903555111</c:v>
                </c:pt>
                <c:pt idx="15">
                  <c:v>53329.116116007412</c:v>
                </c:pt>
                <c:pt idx="16">
                  <c:v>65132.033713635894</c:v>
                </c:pt>
                <c:pt idx="17">
                  <c:v>66092.534663024664</c:v>
                </c:pt>
                <c:pt idx="18">
                  <c:v>44433.393824987477</c:v>
                </c:pt>
                <c:pt idx="19">
                  <c:v>50392.762800125296</c:v>
                </c:pt>
                <c:pt idx="20">
                  <c:v>45639.668896178824</c:v>
                </c:pt>
                <c:pt idx="21">
                  <c:v>53287.147799392013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E-40D8-BFDF-C49EBB1BB557}"/>
            </c:ext>
          </c:extLst>
        </c:ser>
        <c:ser>
          <c:idx val="1"/>
          <c:order val="1"/>
          <c:tx>
            <c:strRef>
              <c:f>'RF harv SEAK'!$D$2</c:f>
              <c:strCache>
                <c:ptCount val="1"/>
                <c:pt idx="0">
                  <c:v>EWYKT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'RF harv SEAK'!$A$4:$A$25</c:f>
              <c:numCache>
                <c:formatCode>General</c:formatCod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cat>
          <c:val>
            <c:numRef>
              <c:f>'RF harv SEAK'!$D$30:$D$51</c:f>
              <c:numCache>
                <c:formatCode>_(* #,##0_);_(* \(#,##0\);_(* "-"??_);_(@_)</c:formatCode>
                <c:ptCount val="22"/>
                <c:pt idx="0">
                  <c:v>985.83253862133824</c:v>
                </c:pt>
                <c:pt idx="1">
                  <c:v>690.38285707176499</c:v>
                </c:pt>
                <c:pt idx="2">
                  <c:v>1315.4731738538947</c:v>
                </c:pt>
                <c:pt idx="3">
                  <c:v>1116.1910920841854</c:v>
                </c:pt>
                <c:pt idx="4">
                  <c:v>983.46166626138779</c:v>
                </c:pt>
                <c:pt idx="5">
                  <c:v>1537.7931114266105</c:v>
                </c:pt>
                <c:pt idx="6">
                  <c:v>1449.0197488164604</c:v>
                </c:pt>
                <c:pt idx="7">
                  <c:v>1754.3453147693908</c:v>
                </c:pt>
                <c:pt idx="8">
                  <c:v>2688.8985904128322</c:v>
                </c:pt>
                <c:pt idx="9">
                  <c:v>2522.2917795093531</c:v>
                </c:pt>
                <c:pt idx="10">
                  <c:v>3043.2162623164641</c:v>
                </c:pt>
                <c:pt idx="11">
                  <c:v>2800.3494704252598</c:v>
                </c:pt>
                <c:pt idx="12">
                  <c:v>2457.5723339449796</c:v>
                </c:pt>
                <c:pt idx="13">
                  <c:v>3516.3919194144455</c:v>
                </c:pt>
                <c:pt idx="14">
                  <c:v>3087.2658493389422</c:v>
                </c:pt>
                <c:pt idx="15">
                  <c:v>3930.506975198984</c:v>
                </c:pt>
                <c:pt idx="16">
                  <c:v>4904.2041329687736</c:v>
                </c:pt>
                <c:pt idx="17">
                  <c:v>7054.4903416582492</c:v>
                </c:pt>
                <c:pt idx="18">
                  <c:v>8025.2509537542774</c:v>
                </c:pt>
                <c:pt idx="19">
                  <c:v>6490.8694410252392</c:v>
                </c:pt>
                <c:pt idx="20">
                  <c:v>9020.7627217825593</c:v>
                </c:pt>
                <c:pt idx="21">
                  <c:v>9465.8571552228022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7E-40D8-BFDF-C49EBB1BB557}"/>
            </c:ext>
          </c:extLst>
        </c:ser>
        <c:ser>
          <c:idx val="2"/>
          <c:order val="2"/>
          <c:tx>
            <c:strRef>
              <c:f>'RF harv SEAK'!$F$2</c:f>
              <c:strCache>
                <c:ptCount val="1"/>
                <c:pt idx="0">
                  <c:v>NSEI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'RF harv SEAK'!$A$4:$A$25</c:f>
              <c:numCache>
                <c:formatCode>General</c:formatCod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cat>
          <c:val>
            <c:numRef>
              <c:f>'RF harv SEAK'!$F$30:$F$51</c:f>
              <c:numCache>
                <c:formatCode>_(* #,##0_);_(* \(#,##0\);_(* "-"??_);_(@_)</c:formatCode>
                <c:ptCount val="22"/>
                <c:pt idx="0">
                  <c:v>2545.6840087219839</c:v>
                </c:pt>
                <c:pt idx="1">
                  <c:v>3630.5040680794018</c:v>
                </c:pt>
                <c:pt idx="2">
                  <c:v>5328.7965482081872</c:v>
                </c:pt>
                <c:pt idx="3">
                  <c:v>3789.5842596457151</c:v>
                </c:pt>
                <c:pt idx="4">
                  <c:v>2910.5205549053699</c:v>
                </c:pt>
                <c:pt idx="5">
                  <c:v>3371.7442514051063</c:v>
                </c:pt>
                <c:pt idx="6">
                  <c:v>3210.5587743028509</c:v>
                </c:pt>
                <c:pt idx="7">
                  <c:v>4246.1151225412013</c:v>
                </c:pt>
                <c:pt idx="8">
                  <c:v>4438.9726879623568</c:v>
                </c:pt>
                <c:pt idx="9">
                  <c:v>4775.7531153372838</c:v>
                </c:pt>
                <c:pt idx="10">
                  <c:v>7353.6442227897951</c:v>
                </c:pt>
                <c:pt idx="11">
                  <c:v>5802.7027354693046</c:v>
                </c:pt>
                <c:pt idx="12">
                  <c:v>7658.6840301610364</c:v>
                </c:pt>
                <c:pt idx="13">
                  <c:v>9376.7482891199343</c:v>
                </c:pt>
                <c:pt idx="14">
                  <c:v>13142.249323951939</c:v>
                </c:pt>
                <c:pt idx="15">
                  <c:v>10262.346287632536</c:v>
                </c:pt>
                <c:pt idx="16">
                  <c:v>13291.577311781086</c:v>
                </c:pt>
                <c:pt idx="17">
                  <c:v>13707.06742366379</c:v>
                </c:pt>
                <c:pt idx="18">
                  <c:v>10696.551293926825</c:v>
                </c:pt>
                <c:pt idx="19">
                  <c:v>12258.097150997084</c:v>
                </c:pt>
                <c:pt idx="20">
                  <c:v>10279.09612061026</c:v>
                </c:pt>
                <c:pt idx="21">
                  <c:v>12931.933964741216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7E-40D8-BFDF-C49EBB1BB557}"/>
            </c:ext>
          </c:extLst>
        </c:ser>
        <c:ser>
          <c:idx val="3"/>
          <c:order val="3"/>
          <c:tx>
            <c:strRef>
              <c:f>'RF harv SEAK'!$H$2</c:f>
              <c:strCache>
                <c:ptCount val="1"/>
                <c:pt idx="0">
                  <c:v>NSEO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'RF harv SEAK'!$A$4:$A$25</c:f>
              <c:numCache>
                <c:formatCode>General</c:formatCod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cat>
          <c:val>
            <c:numRef>
              <c:f>'RF harv SEAK'!$H$30:$H$51</c:f>
              <c:numCache>
                <c:formatCode>_(* #,##0_);_(* \(#,##0\);_(* "-"??_);_(@_)</c:formatCode>
                <c:ptCount val="22"/>
                <c:pt idx="0">
                  <c:v>927.74164204660451</c:v>
                </c:pt>
                <c:pt idx="1">
                  <c:v>800.5190215331063</c:v>
                </c:pt>
                <c:pt idx="2">
                  <c:v>2300.548463697311</c:v>
                </c:pt>
                <c:pt idx="3">
                  <c:v>2076.6671376370437</c:v>
                </c:pt>
                <c:pt idx="4">
                  <c:v>1299.295531696207</c:v>
                </c:pt>
                <c:pt idx="5">
                  <c:v>2333.4453071080738</c:v>
                </c:pt>
                <c:pt idx="6">
                  <c:v>1880.5679839184638</c:v>
                </c:pt>
                <c:pt idx="7">
                  <c:v>2018.4761173615548</c:v>
                </c:pt>
                <c:pt idx="8">
                  <c:v>1962.5133875616009</c:v>
                </c:pt>
                <c:pt idx="9">
                  <c:v>3195.8458360784375</c:v>
                </c:pt>
                <c:pt idx="10">
                  <c:v>4710.1009184342602</c:v>
                </c:pt>
                <c:pt idx="11">
                  <c:v>2449.2800469054973</c:v>
                </c:pt>
                <c:pt idx="12">
                  <c:v>4214.0900257706062</c:v>
                </c:pt>
                <c:pt idx="13">
                  <c:v>7835.2318261751498</c:v>
                </c:pt>
                <c:pt idx="14">
                  <c:v>8951.0314088624382</c:v>
                </c:pt>
                <c:pt idx="15">
                  <c:v>7334.2180377142668</c:v>
                </c:pt>
                <c:pt idx="16">
                  <c:v>13519.430448069656</c:v>
                </c:pt>
                <c:pt idx="17">
                  <c:v>9065.0575213470729</c:v>
                </c:pt>
                <c:pt idx="18">
                  <c:v>5047.2935321359719</c:v>
                </c:pt>
                <c:pt idx="19">
                  <c:v>11868.906769601883</c:v>
                </c:pt>
                <c:pt idx="20">
                  <c:v>14177.892546843908</c:v>
                </c:pt>
                <c:pt idx="21">
                  <c:v>13947.828265085333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7E-40D8-BFDF-C49EBB1BB557}"/>
            </c:ext>
          </c:extLst>
        </c:ser>
        <c:ser>
          <c:idx val="4"/>
          <c:order val="4"/>
          <c:tx>
            <c:strRef>
              <c:f>'RF harv SEAK'!$J$2</c:f>
              <c:strCache>
                <c:ptCount val="1"/>
                <c:pt idx="0">
                  <c:v>SSEI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'RF harv SEAK'!$A$4:$A$25</c:f>
              <c:numCache>
                <c:formatCode>General</c:formatCod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cat>
          <c:val>
            <c:numRef>
              <c:f>'RF harv SEAK'!$J$30:$J$51</c:f>
              <c:numCache>
                <c:formatCode>_(* #,##0_);_(* \(#,##0\);_(* "-"??_);_(@_)</c:formatCode>
                <c:ptCount val="22"/>
                <c:pt idx="0">
                  <c:v>3052.2856988832837</c:v>
                </c:pt>
                <c:pt idx="1">
                  <c:v>4066.8585562044118</c:v>
                </c:pt>
                <c:pt idx="2">
                  <c:v>5687.2255205154252</c:v>
                </c:pt>
                <c:pt idx="3">
                  <c:v>4871.5594080472574</c:v>
                </c:pt>
                <c:pt idx="4">
                  <c:v>4260.7618047507349</c:v>
                </c:pt>
                <c:pt idx="5">
                  <c:v>6042.764817621307</c:v>
                </c:pt>
                <c:pt idx="6">
                  <c:v>5961.1293542103658</c:v>
                </c:pt>
                <c:pt idx="7">
                  <c:v>6616.7329098112286</c:v>
                </c:pt>
                <c:pt idx="8">
                  <c:v>7642.4116841430741</c:v>
                </c:pt>
                <c:pt idx="9">
                  <c:v>8023.8485794306507</c:v>
                </c:pt>
                <c:pt idx="10">
                  <c:v>10189.302581632935</c:v>
                </c:pt>
                <c:pt idx="11">
                  <c:v>7132.9300841933937</c:v>
                </c:pt>
                <c:pt idx="12">
                  <c:v>10378.466905572745</c:v>
                </c:pt>
                <c:pt idx="13">
                  <c:v>10330.75373913351</c:v>
                </c:pt>
                <c:pt idx="14">
                  <c:v>9132.7127243967952</c:v>
                </c:pt>
                <c:pt idx="15">
                  <c:v>13438.762813164891</c:v>
                </c:pt>
                <c:pt idx="16">
                  <c:v>11516.913987580756</c:v>
                </c:pt>
                <c:pt idx="17">
                  <c:v>11916.402701481784</c:v>
                </c:pt>
                <c:pt idx="18">
                  <c:v>13195.704225544891</c:v>
                </c:pt>
                <c:pt idx="19">
                  <c:v>15084.5663312591</c:v>
                </c:pt>
                <c:pt idx="20">
                  <c:v>24352.02165571817</c:v>
                </c:pt>
                <c:pt idx="21">
                  <c:v>31064.06631338712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7E-40D8-BFDF-C49EBB1BB557}"/>
            </c:ext>
          </c:extLst>
        </c:ser>
        <c:ser>
          <c:idx val="5"/>
          <c:order val="5"/>
          <c:tx>
            <c:v>SSEO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'RF harv SEAK'!$A$4:$A$25</c:f>
              <c:numCache>
                <c:formatCode>General</c:formatCod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cat>
          <c:val>
            <c:numRef>
              <c:f>'RF harv SEAK'!$L$30:$L$51</c:f>
              <c:numCache>
                <c:formatCode>_(* #,##0_);_(* \(#,##0\);_(* "-"??_);_(@_)</c:formatCode>
                <c:ptCount val="22"/>
                <c:pt idx="0">
                  <c:v>2390.8323813353122</c:v>
                </c:pt>
                <c:pt idx="1">
                  <c:v>2923.2446881694618</c:v>
                </c:pt>
                <c:pt idx="2">
                  <c:v>4182.0128461283412</c:v>
                </c:pt>
                <c:pt idx="3">
                  <c:v>3570.2041663979758</c:v>
                </c:pt>
                <c:pt idx="4">
                  <c:v>5713.3965232358623</c:v>
                </c:pt>
                <c:pt idx="5">
                  <c:v>4822.9945145784895</c:v>
                </c:pt>
                <c:pt idx="6">
                  <c:v>7084.9063392254411</c:v>
                </c:pt>
                <c:pt idx="7">
                  <c:v>9123.2044032943159</c:v>
                </c:pt>
                <c:pt idx="8">
                  <c:v>7054.3156164025404</c:v>
                </c:pt>
                <c:pt idx="9">
                  <c:v>9451.4036474529166</c:v>
                </c:pt>
                <c:pt idx="10">
                  <c:v>16216.445896090258</c:v>
                </c:pt>
                <c:pt idx="11">
                  <c:v>8820.912730723081</c:v>
                </c:pt>
                <c:pt idx="12">
                  <c:v>10594.470819155009</c:v>
                </c:pt>
                <c:pt idx="13">
                  <c:v>11432.008772355892</c:v>
                </c:pt>
                <c:pt idx="14">
                  <c:v>14048.918638176565</c:v>
                </c:pt>
                <c:pt idx="15">
                  <c:v>15766.799257114304</c:v>
                </c:pt>
                <c:pt idx="16">
                  <c:v>16445.401669606108</c:v>
                </c:pt>
                <c:pt idx="17">
                  <c:v>22605.065662922541</c:v>
                </c:pt>
                <c:pt idx="18">
                  <c:v>19470.20343475249</c:v>
                </c:pt>
                <c:pt idx="19">
                  <c:v>21141.518353635885</c:v>
                </c:pt>
                <c:pt idx="20">
                  <c:v>31373.066871077182</c:v>
                </c:pt>
                <c:pt idx="21">
                  <c:v>28436.467670498958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7E-40D8-BFDF-C49EBB1B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798104"/>
        <c:axId val="510424664"/>
      </c:barChart>
      <c:catAx>
        <c:axId val="82979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4664"/>
        <c:crosses val="autoZero"/>
        <c:auto val="1"/>
        <c:lblAlgn val="ctr"/>
        <c:lblOffset val="100"/>
        <c:noMultiLvlLbl val="0"/>
      </c:catAx>
      <c:valAx>
        <c:axId val="5104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Black Rockfish Harvest (#s of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'RF harv SEAK'!$B$2</c:f>
              <c:strCache>
                <c:ptCount val="1"/>
                <c:pt idx="0">
                  <c:v>CSEO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'RF harv SEAK'!$A$4:$A$25</c:f>
              <c:numCache>
                <c:formatCode>General</c:formatCod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cat>
          <c:val>
            <c:numRef>
              <c:f>'RF harv SEAK'!$B$56:$B$77</c:f>
              <c:numCache>
                <c:formatCode>_(* #,##0_);_(* \(#,##0\);_(* "-"??_);_(@_)</c:formatCode>
                <c:ptCount val="22"/>
                <c:pt idx="0">
                  <c:v>2515.5388090049355</c:v>
                </c:pt>
                <c:pt idx="1">
                  <c:v>2944.9164004214335</c:v>
                </c:pt>
                <c:pt idx="2">
                  <c:v>5591.0830746837464</c:v>
                </c:pt>
                <c:pt idx="3">
                  <c:v>5537.4506131992603</c:v>
                </c:pt>
                <c:pt idx="4">
                  <c:v>4453.8048147299869</c:v>
                </c:pt>
                <c:pt idx="5">
                  <c:v>4369.6124006404098</c:v>
                </c:pt>
                <c:pt idx="6">
                  <c:v>6136.674712454068</c:v>
                </c:pt>
                <c:pt idx="7">
                  <c:v>7393.5234814908372</c:v>
                </c:pt>
                <c:pt idx="8">
                  <c:v>10677.583109062649</c:v>
                </c:pt>
                <c:pt idx="9">
                  <c:v>11046.580838639587</c:v>
                </c:pt>
                <c:pt idx="10">
                  <c:v>9731.8635334912942</c:v>
                </c:pt>
                <c:pt idx="11">
                  <c:v>6903.7183265325748</c:v>
                </c:pt>
                <c:pt idx="12">
                  <c:v>7814.7817334679958</c:v>
                </c:pt>
                <c:pt idx="13">
                  <c:v>5902.3193343444473</c:v>
                </c:pt>
                <c:pt idx="14">
                  <c:v>5442.0792233162138</c:v>
                </c:pt>
                <c:pt idx="15">
                  <c:v>5170.6065677676406</c:v>
                </c:pt>
                <c:pt idx="16">
                  <c:v>5466.3257496092938</c:v>
                </c:pt>
                <c:pt idx="17">
                  <c:v>6345.524816385212</c:v>
                </c:pt>
                <c:pt idx="18">
                  <c:v>6477.1697656842371</c:v>
                </c:pt>
                <c:pt idx="19">
                  <c:v>7899.5093964802527</c:v>
                </c:pt>
                <c:pt idx="20">
                  <c:v>5408.5298174190739</c:v>
                </c:pt>
                <c:pt idx="21">
                  <c:v>5829.247373041726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B-491C-B6D5-728D53806619}"/>
            </c:ext>
          </c:extLst>
        </c:ser>
        <c:ser>
          <c:idx val="1"/>
          <c:order val="1"/>
          <c:tx>
            <c:strRef>
              <c:f>'RF harv SEAK'!$D$2</c:f>
              <c:strCache>
                <c:ptCount val="1"/>
                <c:pt idx="0">
                  <c:v>EWYKT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'RF harv SEAK'!$A$4:$A$25</c:f>
              <c:numCache>
                <c:formatCode>General</c:formatCod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cat>
          <c:val>
            <c:numRef>
              <c:f>'RF harv SEAK'!$D$56:$D$77</c:f>
              <c:numCache>
                <c:formatCode>_(* #,##0_);_(* \(#,##0\);_(* "-"??_);_(@_)</c:formatCode>
                <c:ptCount val="22"/>
                <c:pt idx="0">
                  <c:v>121.34687293521577</c:v>
                </c:pt>
                <c:pt idx="1">
                  <c:v>24.875346804447553</c:v>
                </c:pt>
                <c:pt idx="2">
                  <c:v>31.995229369786756</c:v>
                </c:pt>
                <c:pt idx="3">
                  <c:v>33.28990312474027</c:v>
                </c:pt>
                <c:pt idx="4">
                  <c:v>23.10904746988788</c:v>
                </c:pt>
                <c:pt idx="5">
                  <c:v>91.390371521632247</c:v>
                </c:pt>
                <c:pt idx="6">
                  <c:v>78.430330777556222</c:v>
                </c:pt>
                <c:pt idx="7">
                  <c:v>61.112173226217351</c:v>
                </c:pt>
                <c:pt idx="8">
                  <c:v>167</c:v>
                </c:pt>
                <c:pt idx="9">
                  <c:v>111.80061611803444</c:v>
                </c:pt>
                <c:pt idx="10">
                  <c:v>194.33303416475843</c:v>
                </c:pt>
                <c:pt idx="11">
                  <c:v>89.153940965522821</c:v>
                </c:pt>
                <c:pt idx="12">
                  <c:v>128.46983294728582</c:v>
                </c:pt>
                <c:pt idx="13">
                  <c:v>137.02240360370305</c:v>
                </c:pt>
                <c:pt idx="14">
                  <c:v>158.89209492578712</c:v>
                </c:pt>
                <c:pt idx="15">
                  <c:v>65.047638196801842</c:v>
                </c:pt>
                <c:pt idx="16">
                  <c:v>140.65357318107527</c:v>
                </c:pt>
                <c:pt idx="17">
                  <c:v>215</c:v>
                </c:pt>
                <c:pt idx="18">
                  <c:v>393.04502865686516</c:v>
                </c:pt>
                <c:pt idx="19">
                  <c:v>230</c:v>
                </c:pt>
                <c:pt idx="20">
                  <c:v>326.56336494381389</c:v>
                </c:pt>
                <c:pt idx="21">
                  <c:v>160.62802312037775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B-491C-B6D5-728D53806619}"/>
            </c:ext>
          </c:extLst>
        </c:ser>
        <c:ser>
          <c:idx val="2"/>
          <c:order val="2"/>
          <c:tx>
            <c:strRef>
              <c:f>'RF harv SEAK'!$F$2</c:f>
              <c:strCache>
                <c:ptCount val="1"/>
                <c:pt idx="0">
                  <c:v>NSEI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'RF harv SEAK'!$A$4:$A$25</c:f>
              <c:numCache>
                <c:formatCode>General</c:formatCod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cat>
          <c:val>
            <c:numRef>
              <c:f>'RF harv SEAK'!$F$56:$F$77</c:f>
              <c:numCache>
                <c:formatCode>_(* #,##0_);_(* \(#,##0\);_(* "-"??_);_(@_)</c:formatCode>
                <c:ptCount val="22"/>
                <c:pt idx="0">
                  <c:v>1223.8929706589613</c:v>
                </c:pt>
                <c:pt idx="1">
                  <c:v>1232.3572886370146</c:v>
                </c:pt>
                <c:pt idx="2">
                  <c:v>1986.4636994332145</c:v>
                </c:pt>
                <c:pt idx="3">
                  <c:v>1548.6288232976442</c:v>
                </c:pt>
                <c:pt idx="4">
                  <c:v>925.42055326575803</c:v>
                </c:pt>
                <c:pt idx="5">
                  <c:v>1214.2280504293637</c:v>
                </c:pt>
                <c:pt idx="6">
                  <c:v>1275.5342998595336</c:v>
                </c:pt>
                <c:pt idx="7">
                  <c:v>1544.473452688582</c:v>
                </c:pt>
                <c:pt idx="8">
                  <c:v>2006.5489857885264</c:v>
                </c:pt>
                <c:pt idx="9">
                  <c:v>2237.0348480921975</c:v>
                </c:pt>
                <c:pt idx="10">
                  <c:v>2668.2194903680274</c:v>
                </c:pt>
                <c:pt idx="11">
                  <c:v>2160.0104384189572</c:v>
                </c:pt>
                <c:pt idx="12">
                  <c:v>2523.5439290308941</c:v>
                </c:pt>
                <c:pt idx="13">
                  <c:v>2590.2563911614643</c:v>
                </c:pt>
                <c:pt idx="14">
                  <c:v>2279.4500443035918</c:v>
                </c:pt>
                <c:pt idx="15">
                  <c:v>1815.7719908065669</c:v>
                </c:pt>
                <c:pt idx="16">
                  <c:v>2013.2980849917385</c:v>
                </c:pt>
                <c:pt idx="17">
                  <c:v>2262.6733731446816</c:v>
                </c:pt>
                <c:pt idx="18">
                  <c:v>2551.1537156688955</c:v>
                </c:pt>
                <c:pt idx="19">
                  <c:v>2552.4618918452034</c:v>
                </c:pt>
                <c:pt idx="20">
                  <c:v>2615.5254131869192</c:v>
                </c:pt>
                <c:pt idx="21">
                  <c:v>2865.0364244024122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5B-491C-B6D5-728D53806619}"/>
            </c:ext>
          </c:extLst>
        </c:ser>
        <c:ser>
          <c:idx val="3"/>
          <c:order val="3"/>
          <c:tx>
            <c:strRef>
              <c:f>'RF harv SEAK'!$H$2</c:f>
              <c:strCache>
                <c:ptCount val="1"/>
                <c:pt idx="0">
                  <c:v>NSEO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'RF harv SEAK'!$A$4:$A$25</c:f>
              <c:numCache>
                <c:formatCode>General</c:formatCod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cat>
          <c:val>
            <c:numRef>
              <c:f>'RF harv SEAK'!$H$56:$H$77</c:f>
              <c:numCache>
                <c:formatCode>_(* #,##0_);_(* \(#,##0\);_(* "-"??_);_(@_)</c:formatCode>
                <c:ptCount val="22"/>
                <c:pt idx="0">
                  <c:v>342.99732445552303</c:v>
                </c:pt>
                <c:pt idx="1">
                  <c:v>366.34864072453263</c:v>
                </c:pt>
                <c:pt idx="2">
                  <c:v>918.35018726442809</c:v>
                </c:pt>
                <c:pt idx="3">
                  <c:v>992.22681808320544</c:v>
                </c:pt>
                <c:pt idx="4">
                  <c:v>795.21101488297086</c:v>
                </c:pt>
                <c:pt idx="5">
                  <c:v>1041.048890528622</c:v>
                </c:pt>
                <c:pt idx="6">
                  <c:v>1141.4979449082671</c:v>
                </c:pt>
                <c:pt idx="7">
                  <c:v>989.64744021132879</c:v>
                </c:pt>
                <c:pt idx="8">
                  <c:v>1569.972512726144</c:v>
                </c:pt>
                <c:pt idx="9">
                  <c:v>2015.5440678710888</c:v>
                </c:pt>
                <c:pt idx="10">
                  <c:v>1535.2130694031912</c:v>
                </c:pt>
                <c:pt idx="11">
                  <c:v>924.9325461128285</c:v>
                </c:pt>
                <c:pt idx="12">
                  <c:v>1401.5633682971802</c:v>
                </c:pt>
                <c:pt idx="13">
                  <c:v>1278.5468817012531</c:v>
                </c:pt>
                <c:pt idx="14">
                  <c:v>1289.3926530526314</c:v>
                </c:pt>
                <c:pt idx="15">
                  <c:v>1178.8122609784828</c:v>
                </c:pt>
                <c:pt idx="16">
                  <c:v>1507.8951098995144</c:v>
                </c:pt>
                <c:pt idx="17">
                  <c:v>1721.3862615861776</c:v>
                </c:pt>
                <c:pt idx="18">
                  <c:v>879.94129841344034</c:v>
                </c:pt>
                <c:pt idx="19">
                  <c:v>1465.4579108223247</c:v>
                </c:pt>
                <c:pt idx="20">
                  <c:v>1656.6633007639875</c:v>
                </c:pt>
                <c:pt idx="21">
                  <c:v>1150.6473248087632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5B-491C-B6D5-728D53806619}"/>
            </c:ext>
          </c:extLst>
        </c:ser>
        <c:ser>
          <c:idx val="4"/>
          <c:order val="4"/>
          <c:tx>
            <c:strRef>
              <c:f>'RF harv SEAK'!$J$2</c:f>
              <c:strCache>
                <c:ptCount val="1"/>
                <c:pt idx="0">
                  <c:v>SSEI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'RF harv SEAK'!$A$4:$A$25</c:f>
              <c:numCache>
                <c:formatCode>General</c:formatCod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cat>
          <c:val>
            <c:numRef>
              <c:f>'RF harv SEAK'!$J$56:$J$77</c:f>
              <c:numCache>
                <c:formatCode>_(* #,##0_);_(* \(#,##0\);_(* "-"??_);_(@_)</c:formatCode>
                <c:ptCount val="22"/>
                <c:pt idx="0">
                  <c:v>2561.3131240817747</c:v>
                </c:pt>
                <c:pt idx="1">
                  <c:v>2863.8109818297603</c:v>
                </c:pt>
                <c:pt idx="2">
                  <c:v>4954.8252235415457</c:v>
                </c:pt>
                <c:pt idx="3">
                  <c:v>3723.900350612822</c:v>
                </c:pt>
                <c:pt idx="4">
                  <c:v>3176.2891099504222</c:v>
                </c:pt>
                <c:pt idx="5">
                  <c:v>4431.5043040824949</c:v>
                </c:pt>
                <c:pt idx="6">
                  <c:v>5548.3638703764154</c:v>
                </c:pt>
                <c:pt idx="7">
                  <c:v>6544.0938598628691</c:v>
                </c:pt>
                <c:pt idx="8">
                  <c:v>9387.9338506472886</c:v>
                </c:pt>
                <c:pt idx="9">
                  <c:v>9282.8104111834873</c:v>
                </c:pt>
                <c:pt idx="10">
                  <c:v>8134.3774814509916</c:v>
                </c:pt>
                <c:pt idx="11">
                  <c:v>6568.5722189691242</c:v>
                </c:pt>
                <c:pt idx="12">
                  <c:v>9807.9321537632131</c:v>
                </c:pt>
                <c:pt idx="13">
                  <c:v>9576.4097096110927</c:v>
                </c:pt>
                <c:pt idx="14">
                  <c:v>11233.063873835945</c:v>
                </c:pt>
                <c:pt idx="15">
                  <c:v>9576.9507179541833</c:v>
                </c:pt>
                <c:pt idx="16">
                  <c:v>8484.6414185115264</c:v>
                </c:pt>
                <c:pt idx="17">
                  <c:v>9919.0883221388831</c:v>
                </c:pt>
                <c:pt idx="18">
                  <c:v>10566.120452679812</c:v>
                </c:pt>
                <c:pt idx="19">
                  <c:v>11051.378622936589</c:v>
                </c:pt>
                <c:pt idx="20">
                  <c:v>10992.016273543904</c:v>
                </c:pt>
                <c:pt idx="21">
                  <c:v>16546.1076110555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5B-491C-B6D5-728D53806619}"/>
            </c:ext>
          </c:extLst>
        </c:ser>
        <c:ser>
          <c:idx val="5"/>
          <c:order val="5"/>
          <c:tx>
            <c:v>SSEO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'RF harv SEAK'!$A$4:$A$25</c:f>
              <c:numCache>
                <c:formatCode>General</c:formatCod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cat>
          <c:val>
            <c:numRef>
              <c:f>'RF harv SEAK'!$L$56:$L$77</c:f>
              <c:numCache>
                <c:formatCode>_(* #,##0_);_(* \(#,##0\);_(* "-"??_);_(@_)</c:formatCode>
                <c:ptCount val="22"/>
                <c:pt idx="0">
                  <c:v>842.02559660895747</c:v>
                </c:pt>
                <c:pt idx="1">
                  <c:v>1417.4985746823245</c:v>
                </c:pt>
                <c:pt idx="2">
                  <c:v>2192.5427816172232</c:v>
                </c:pt>
                <c:pt idx="3">
                  <c:v>1794.8620336986423</c:v>
                </c:pt>
                <c:pt idx="4">
                  <c:v>2015.3003961255322</c:v>
                </c:pt>
                <c:pt idx="5">
                  <c:v>1951.7580529069596</c:v>
                </c:pt>
                <c:pt idx="6">
                  <c:v>2829.9481871126836</c:v>
                </c:pt>
                <c:pt idx="7">
                  <c:v>3488.489862243865</c:v>
                </c:pt>
                <c:pt idx="8">
                  <c:v>5454.9226157276134</c:v>
                </c:pt>
                <c:pt idx="9">
                  <c:v>4433.0659266974953</c:v>
                </c:pt>
                <c:pt idx="10">
                  <c:v>4501.5139761225073</c:v>
                </c:pt>
                <c:pt idx="11">
                  <c:v>2352.5815805269799</c:v>
                </c:pt>
                <c:pt idx="12">
                  <c:v>3507.1100554541044</c:v>
                </c:pt>
                <c:pt idx="13">
                  <c:v>2091.2986767456268</c:v>
                </c:pt>
                <c:pt idx="14">
                  <c:v>2750.5950075531855</c:v>
                </c:pt>
                <c:pt idx="15">
                  <c:v>2866.9837745270725</c:v>
                </c:pt>
                <c:pt idx="16">
                  <c:v>2149.8134685894556</c:v>
                </c:pt>
                <c:pt idx="17">
                  <c:v>2859.3397573578113</c:v>
                </c:pt>
                <c:pt idx="18">
                  <c:v>3005.0123283476919</c:v>
                </c:pt>
                <c:pt idx="19">
                  <c:v>2686.076787727111</c:v>
                </c:pt>
                <c:pt idx="20">
                  <c:v>3734.2355461517818</c:v>
                </c:pt>
                <c:pt idx="21">
                  <c:v>5734.8680560534049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5B-491C-B6D5-728D53806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798104"/>
        <c:axId val="510424664"/>
      </c:barChart>
      <c:catAx>
        <c:axId val="82979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4664"/>
        <c:crosses val="autoZero"/>
        <c:auto val="1"/>
        <c:lblAlgn val="ctr"/>
        <c:lblOffset val="100"/>
        <c:noMultiLvlLbl val="0"/>
      </c:catAx>
      <c:valAx>
        <c:axId val="5104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Yelloweye Rockfish Harvest (#s of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'SEAK est vs SWHS'!$B$2:$B$9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'SEAK est vs SWHS'!$C$2:$C$9</c:f>
              <c:numCache>
                <c:formatCode>_(* #,##0_);_(* \(#,##0\);_(* "-"??_);_(@_)</c:formatCode>
                <c:ptCount val="8"/>
                <c:pt idx="0">
                  <c:v>68480.968038392311</c:v>
                </c:pt>
                <c:pt idx="1">
                  <c:v>63827.587639698155</c:v>
                </c:pt>
                <c:pt idx="2">
                  <c:v>70364.987163814178</c:v>
                </c:pt>
                <c:pt idx="3">
                  <c:v>86708.052896462119</c:v>
                </c:pt>
                <c:pt idx="4">
                  <c:v>88259.545990311773</c:v>
                </c:pt>
                <c:pt idx="5">
                  <c:v>63347.772142219961</c:v>
                </c:pt>
                <c:pt idx="6">
                  <c:v>71940.082903438393</c:v>
                </c:pt>
                <c:pt idx="7">
                  <c:v>61699.047320720041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E-4A8F-861E-0F9A85BADE5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'SEAK est vs SWHS'!$B$2:$B$9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'SEAK est vs SWHS'!$D$2:$D$9</c:f>
              <c:numCache>
                <c:formatCode>_(* #,##0_);_(* \(#,##0\);_(* "-"??_);_(@_)</c:formatCode>
                <c:ptCount val="8"/>
                <c:pt idx="0">
                  <c:v>48501</c:v>
                </c:pt>
                <c:pt idx="1">
                  <c:v>57929</c:v>
                </c:pt>
                <c:pt idx="2">
                  <c:v>56862</c:v>
                </c:pt>
                <c:pt idx="3">
                  <c:v>78770</c:v>
                </c:pt>
                <c:pt idx="4">
                  <c:v>76651</c:v>
                </c:pt>
                <c:pt idx="5">
                  <c:v>63372</c:v>
                </c:pt>
                <c:pt idx="6">
                  <c:v>55161</c:v>
                </c:pt>
                <c:pt idx="7">
                  <c:v>53273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E-4A8F-861E-0F9A85BAD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071584"/>
        <c:axId val="669065024"/>
      </c:barChart>
      <c:catAx>
        <c:axId val="6690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65024"/>
        <c:crosses val="autoZero"/>
        <c:auto val="1"/>
        <c:lblAlgn val="ctr"/>
        <c:lblOffset val="100"/>
        <c:noMultiLvlLbl val="0"/>
      </c:catAx>
      <c:valAx>
        <c:axId val="6690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total rockfish estimated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EWYKT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LBexpan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'SEAK est vs SWHS'!$B$2:$B$9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'SEAK est vs SWHS'!$C$11:$C$18</c:f>
              <c:numCache>
                <c:formatCode>_(* #,##0_);_(* \(#,##0\);_(* "-"??_);_(@_)</c:formatCode>
                <c:ptCount val="8"/>
                <c:pt idx="0">
                  <c:v>4284.4366812227072</c:v>
                </c:pt>
                <c:pt idx="1">
                  <c:v>3776.1442770118629</c:v>
                </c:pt>
                <c:pt idx="2">
                  <c:v>4475.3664881407803</c:v>
                </c:pt>
                <c:pt idx="3">
                  <c:v>5718.1397849462364</c:v>
                </c:pt>
                <c:pt idx="4">
                  <c:v>8126.5678935972783</c:v>
                </c:pt>
                <c:pt idx="5">
                  <c:v>9606.8674308497375</c:v>
                </c:pt>
                <c:pt idx="6">
                  <c:v>7580.0488400488402</c:v>
                </c:pt>
                <c:pt idx="7">
                  <c:v>10630.379506304387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9-4B49-9FCE-0DED72C25962}"/>
            </c:ext>
          </c:extLst>
        </c:ser>
        <c:ser>
          <c:idx val="1"/>
          <c:order val="1"/>
          <c:tx>
            <c:v>SWHS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'SEAK est vs SWHS'!$B$2:$B$9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'SEAK est vs SWHS'!$D$11:$D$18</c:f>
              <c:numCache>
                <c:formatCode>_(* #,##0_);_(* \(#,##0\);_(* "-"??_);_(@_)</c:formatCode>
                <c:ptCount val="8"/>
                <c:pt idx="0">
                  <c:v>2756</c:v>
                </c:pt>
                <c:pt idx="1">
                  <c:v>3634</c:v>
                </c:pt>
                <c:pt idx="2">
                  <c:v>4518</c:v>
                </c:pt>
                <c:pt idx="3">
                  <c:v>6796</c:v>
                </c:pt>
                <c:pt idx="4">
                  <c:v>4586</c:v>
                </c:pt>
                <c:pt idx="5">
                  <c:v>5141</c:v>
                </c:pt>
                <c:pt idx="6">
                  <c:v>5890</c:v>
                </c:pt>
                <c:pt idx="7">
                  <c:v>6913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C9-4B49-9FCE-0DED72C25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071584"/>
        <c:axId val="669065024"/>
      </c:barChart>
      <c:catAx>
        <c:axId val="6690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65024"/>
        <c:crosses val="autoZero"/>
        <c:auto val="1"/>
        <c:lblAlgn val="ctr"/>
        <c:lblOffset val="100"/>
        <c:noMultiLvlLbl val="0"/>
      </c:catAx>
      <c:valAx>
        <c:axId val="6690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total rockfish estimated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LBexpan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'SEAK est vs SWHS'!$B$2:$B$9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'SEAK est vs SWHS'!$C$20:$C$27</c:f>
              <c:numCache>
                <c:formatCode>_(* #,##0_);_(* \(#,##0\);_(* "-"??_);_(@_)</c:formatCode>
                <c:ptCount val="8"/>
                <c:pt idx="0">
                  <c:v>21134.144125958821</c:v>
                </c:pt>
                <c:pt idx="1">
                  <c:v>30331.837840909095</c:v>
                </c:pt>
                <c:pt idx="2">
                  <c:v>22942.238805970148</c:v>
                </c:pt>
                <c:pt idx="3">
                  <c:v>32276.119924151324</c:v>
                </c:pt>
                <c:pt idx="4">
                  <c:v>31763.885700148439</c:v>
                </c:pt>
                <c:pt idx="5">
                  <c:v>40066.291818701371</c:v>
                </c:pt>
                <c:pt idx="6">
                  <c:v>41111.228360636691</c:v>
                </c:pt>
                <c:pt idx="7">
                  <c:v>50022.26901059274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F-4DB9-BE74-1C3FC46F8184}"/>
            </c:ext>
          </c:extLst>
        </c:ser>
        <c:ser>
          <c:idx val="1"/>
          <c:order val="1"/>
          <c:tx>
            <c:v>SWHS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'SEAK est vs SWHS'!$B$2:$B$9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'SEAK est vs SWHS'!$D$20:$D$27</c:f>
              <c:numCache>
                <c:formatCode>_(* #,##0_);_(* \(#,##0\);_(* "-"??_);_(@_)</c:formatCode>
                <c:ptCount val="8"/>
                <c:pt idx="0">
                  <c:v>11825</c:v>
                </c:pt>
                <c:pt idx="1">
                  <c:v>17511</c:v>
                </c:pt>
                <c:pt idx="2">
                  <c:v>21959</c:v>
                </c:pt>
                <c:pt idx="3">
                  <c:v>35145</c:v>
                </c:pt>
                <c:pt idx="4">
                  <c:v>29054</c:v>
                </c:pt>
                <c:pt idx="5">
                  <c:v>35220</c:v>
                </c:pt>
                <c:pt idx="6">
                  <c:v>29117</c:v>
                </c:pt>
                <c:pt idx="7">
                  <c:v>32006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9F-4DB9-BE74-1C3FC46F8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071584"/>
        <c:axId val="669065024"/>
      </c:barChart>
      <c:catAx>
        <c:axId val="6690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65024"/>
        <c:crosses val="autoZero"/>
        <c:auto val="1"/>
        <c:lblAlgn val="ctr"/>
        <c:lblOffset val="100"/>
        <c:noMultiLvlLbl val="0"/>
      </c:catAx>
      <c:valAx>
        <c:axId val="6690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total rockfish estimated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LBexpan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'SEAK est vs SWHS'!$B$2:$B$9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'SEAK est vs SWHS'!$C$29:$C$36</c:f>
              <c:numCache>
                <c:formatCode>_(* #,##0_);_(* \(#,##0\);_(* "-"??_);_(@_)</c:formatCode>
                <c:ptCount val="8"/>
                <c:pt idx="0">
                  <c:v>11059.863872082973</c:v>
                </c:pt>
                <c:pt idx="1">
                  <c:v>12656.140350877193</c:v>
                </c:pt>
                <c:pt idx="2">
                  <c:v>10533.463803255974</c:v>
                </c:pt>
                <c:pt idx="3">
                  <c:v>18410.250883987203</c:v>
                </c:pt>
                <c:pt idx="4">
                  <c:v>13685.480355422331</c:v>
                </c:pt>
                <c:pt idx="5">
                  <c:v>7499.6278507924235</c:v>
                </c:pt>
                <c:pt idx="6">
                  <c:v>16078.017147192715</c:v>
                </c:pt>
                <c:pt idx="7">
                  <c:v>18860.883640705848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B-47C6-8870-CB91D7B4F4AD}"/>
            </c:ext>
          </c:extLst>
        </c:ser>
        <c:ser>
          <c:idx val="1"/>
          <c:order val="1"/>
          <c:tx>
            <c:v>SWHS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'SEAK est vs SWHS'!$B$2:$B$9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'SEAK est vs SWHS'!$D$29:$D$36</c:f>
              <c:numCache>
                <c:formatCode>_(* #,##0_);_(* \(#,##0\);_(* "-"??_);_(@_)</c:formatCode>
                <c:ptCount val="8"/>
                <c:pt idx="0">
                  <c:v>5719</c:v>
                </c:pt>
                <c:pt idx="1">
                  <c:v>7214</c:v>
                </c:pt>
                <c:pt idx="2">
                  <c:v>8726</c:v>
                </c:pt>
                <c:pt idx="3">
                  <c:v>12585</c:v>
                </c:pt>
                <c:pt idx="4">
                  <c:v>13962</c:v>
                </c:pt>
                <c:pt idx="5">
                  <c:v>13291</c:v>
                </c:pt>
                <c:pt idx="6">
                  <c:v>11503</c:v>
                </c:pt>
                <c:pt idx="7">
                  <c:v>12895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1B-47C6-8870-CB91D7B4F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071584"/>
        <c:axId val="669065024"/>
      </c:barChart>
      <c:catAx>
        <c:axId val="6690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65024"/>
        <c:crosses val="autoZero"/>
        <c:auto val="1"/>
        <c:lblAlgn val="ctr"/>
        <c:lblOffset val="100"/>
        <c:noMultiLvlLbl val="0"/>
      </c:catAx>
      <c:valAx>
        <c:axId val="6690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total rockfish estimated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LBexpan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'SEAK est vs SWHS'!$B$2:$B$9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'SEAK est vs SWHS'!$C$38:$C$45</c:f>
              <c:numCache>
                <c:formatCode>_(* #,##0_);_(* \(#,##0\);_(* "-"??_);_(@_)</c:formatCode>
                <c:ptCount val="8"/>
                <c:pt idx="0">
                  <c:v>43385.656259472569</c:v>
                </c:pt>
                <c:pt idx="1">
                  <c:v>51250.239687848378</c:v>
                </c:pt>
                <c:pt idx="2">
                  <c:v>59046.842065821518</c:v>
                </c:pt>
                <c:pt idx="3">
                  <c:v>58838.073336968373</c:v>
                </c:pt>
                <c:pt idx="4">
                  <c:v>60956.645359656926</c:v>
                </c:pt>
                <c:pt idx="5">
                  <c:v>66405.532446281708</c:v>
                </c:pt>
                <c:pt idx="6">
                  <c:v>62909.834871736792</c:v>
                </c:pt>
                <c:pt idx="7">
                  <c:v>76774.8595505618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0-407C-9F58-119339BC6DD5}"/>
            </c:ext>
          </c:extLst>
        </c:ser>
        <c:ser>
          <c:idx val="1"/>
          <c:order val="1"/>
          <c:tx>
            <c:v>SWHS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'SEAK est vs SWHS'!$B$2:$B$9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'SEAK est vs SWHS'!$D$38:$D$45</c:f>
              <c:numCache>
                <c:formatCode>_(* #,##0_);_(* \(#,##0\);_(* "-"??_);_(@_)</c:formatCode>
                <c:ptCount val="8"/>
                <c:pt idx="0">
                  <c:v>24780</c:v>
                </c:pt>
                <c:pt idx="1">
                  <c:v>26385</c:v>
                </c:pt>
                <c:pt idx="2">
                  <c:v>38158</c:v>
                </c:pt>
                <c:pt idx="3">
                  <c:v>50413</c:v>
                </c:pt>
                <c:pt idx="4">
                  <c:v>51671</c:v>
                </c:pt>
                <c:pt idx="5">
                  <c:v>47392</c:v>
                </c:pt>
                <c:pt idx="6">
                  <c:v>36726</c:v>
                </c:pt>
                <c:pt idx="7">
                  <c:v>47450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E0-407C-9F58-119339BC6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071584"/>
        <c:axId val="669065024"/>
      </c:barChart>
      <c:catAx>
        <c:axId val="6690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65024"/>
        <c:crosses val="autoZero"/>
        <c:auto val="1"/>
        <c:lblAlgn val="ctr"/>
        <c:lblOffset val="100"/>
        <c:noMultiLvlLbl val="0"/>
      </c:catAx>
      <c:valAx>
        <c:axId val="6690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total rockfish estimated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LBexpan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'SEAK est vs SWHS'!$B$2:$B$9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'SEAK est vs SWHS'!$C$47:$C$54</c:f>
              <c:numCache>
                <c:formatCode>_(* #,##0_);_(* \(#,##0\);_(* "-"??_);_(@_)</c:formatCode>
                <c:ptCount val="8"/>
                <c:pt idx="0">
                  <c:v>17425.832645403378</c:v>
                </c:pt>
                <c:pt idx="1">
                  <c:v>21501.484048613747</c:v>
                </c:pt>
                <c:pt idx="2">
                  <c:v>22683.680191645457</c:v>
                </c:pt>
                <c:pt idx="3">
                  <c:v>24422.057259158752</c:v>
                </c:pt>
                <c:pt idx="4">
                  <c:v>33215.524335519505</c:v>
                </c:pt>
                <c:pt idx="5">
                  <c:v>27237.761702821725</c:v>
                </c:pt>
                <c:pt idx="6">
                  <c:v>28180.221332705438</c:v>
                </c:pt>
                <c:pt idx="7">
                  <c:v>39816.635899450121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4-4608-AC36-2395BE269C6A}"/>
            </c:ext>
          </c:extLst>
        </c:ser>
        <c:ser>
          <c:idx val="1"/>
          <c:order val="1"/>
          <c:tx>
            <c:v>SWHS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'SEAK est vs SWHS'!$B$2:$B$9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'SEAK est vs SWHS'!$D$47:$D$54</c:f>
              <c:numCache>
                <c:formatCode>_(* #,##0_);_(* \(#,##0\);_(* "-"??_);_(@_)</c:formatCode>
                <c:ptCount val="8"/>
                <c:pt idx="0">
                  <c:v>15576</c:v>
                </c:pt>
                <c:pt idx="1">
                  <c:v>15847</c:v>
                </c:pt>
                <c:pt idx="2">
                  <c:v>9700</c:v>
                </c:pt>
                <c:pt idx="3">
                  <c:v>9754</c:v>
                </c:pt>
                <c:pt idx="4">
                  <c:v>10892</c:v>
                </c:pt>
                <c:pt idx="5">
                  <c:v>9431</c:v>
                </c:pt>
                <c:pt idx="6">
                  <c:v>11530</c:v>
                </c:pt>
                <c:pt idx="7">
                  <c:v>11285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4-4608-AC36-2395BE269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071584"/>
        <c:axId val="669065024"/>
      </c:barChart>
      <c:catAx>
        <c:axId val="6690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65024"/>
        <c:crosses val="autoZero"/>
        <c:auto val="1"/>
        <c:lblAlgn val="ctr"/>
        <c:lblOffset val="100"/>
        <c:noMultiLvlLbl val="0"/>
      </c:catAx>
      <c:valAx>
        <c:axId val="6690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total rockfish estimated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NORTHEAST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'rockfish harvests'!$B$2:$B$22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'rockfish harvests'!$D$134:$D$154</c:f>
              <c:numCache>
                <c:formatCode>_(* #,##0_);_(* \(#,##0\);_(* "-"??_);_(@_)</c:formatCode>
                <c:ptCount val="21"/>
                <c:pt idx="0">
                  <c:v>1488</c:v>
                </c:pt>
                <c:pt idx="1">
                  <c:v>1866</c:v>
                </c:pt>
                <c:pt idx="2">
                  <c:v>2115</c:v>
                </c:pt>
                <c:pt idx="3">
                  <c:v>2081</c:v>
                </c:pt>
                <c:pt idx="4">
                  <c:v>2262</c:v>
                </c:pt>
                <c:pt idx="5">
                  <c:v>2743</c:v>
                </c:pt>
                <c:pt idx="6">
                  <c:v>3291</c:v>
                </c:pt>
                <c:pt idx="7">
                  <c:v>4641</c:v>
                </c:pt>
                <c:pt idx="8">
                  <c:v>3693</c:v>
                </c:pt>
                <c:pt idx="9">
                  <c:v>5080</c:v>
                </c:pt>
                <c:pt idx="10">
                  <c:v>6260</c:v>
                </c:pt>
                <c:pt idx="11">
                  <c:v>6369</c:v>
                </c:pt>
                <c:pt idx="12">
                  <c:v>8141</c:v>
                </c:pt>
                <c:pt idx="13">
                  <c:v>6904</c:v>
                </c:pt>
                <c:pt idx="14">
                  <c:v>6813</c:v>
                </c:pt>
                <c:pt idx="15">
                  <c:v>9965</c:v>
                </c:pt>
                <c:pt idx="16">
                  <c:v>11896</c:v>
                </c:pt>
                <c:pt idx="17">
                  <c:v>12377</c:v>
                </c:pt>
                <c:pt idx="18">
                  <c:v>13580</c:v>
                </c:pt>
                <c:pt idx="19">
                  <c:v>6719</c:v>
                </c:pt>
                <c:pt idx="20">
                  <c:v>8479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6-404E-83CA-3AFD902F0123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harvests'!$N$134:$N$154</c:f>
                <c:numCache>
                  <c:formatCode>_(* #,##0_);_(* \(#,##0\);_(* "-"??_);_(@_)</c:formatCode>
                  <c:ptCount val="21"/>
                  <c:pt idx="0">
                    <c:v>708.64706424103724</c:v>
                  </c:pt>
                  <c:pt idx="1">
                    <c:v>888.66627814097808</c:v>
                  </c:pt>
                  <c:pt idx="2">
                    <c:v>1007.2503634877644</c:v>
                  </c:pt>
                  <c:pt idx="3">
                    <c:v>991.05815906290218</c:v>
                  </c:pt>
                  <c:pt idx="4">
                    <c:v>1077.257835559964</c:v>
                  </c:pt>
                  <c:pt idx="5">
                    <c:v>1306.3299040411055</c:v>
                  </c:pt>
                  <c:pt idx="6">
                    <c:v>1567.3101400653584</c:v>
                  </c:pt>
                  <c:pt idx="7">
                    <c:v>2210.2359039937187</c:v>
                  </c:pt>
                  <c:pt idx="8">
                    <c:v>1758.7591453240257</c:v>
                  </c:pt>
                  <c:pt idx="9">
                    <c:v>2419.3058375970895</c:v>
                  </c:pt>
                  <c:pt idx="10">
                    <c:v>2981.2705794011381</c:v>
                  </c:pt>
                  <c:pt idx="11">
                    <c:v>3033.1808818220197</c:v>
                  </c:pt>
                  <c:pt idx="12">
                    <c:v>3877.08047714132</c:v>
                  </c:pt>
                  <c:pt idx="13">
                    <c:v>2855.7476462485997</c:v>
                  </c:pt>
                  <c:pt idx="14">
                    <c:v>2787.8670328946778</c:v>
                  </c:pt>
                  <c:pt idx="15">
                    <c:v>4276.7307505233721</c:v>
                  </c:pt>
                  <c:pt idx="16">
                    <c:v>2504.7725340051988</c:v>
                  </c:pt>
                  <c:pt idx="17">
                    <c:v>6232.1817744889458</c:v>
                  </c:pt>
                  <c:pt idx="18">
                    <c:v>9315.8145135473551</c:v>
                  </c:pt>
                  <c:pt idx="19">
                    <c:v>1994.7969834154953</c:v>
                  </c:pt>
                  <c:pt idx="20">
                    <c:v>4837.2185743191949</c:v>
                  </c:pt>
                </c:numCache>
              </c:numRef>
            </c:plus>
            <c:minus>
              <c:numRef>
                <c:f>'rockfish harvests'!$N$134:$N$154</c:f>
                <c:numCache>
                  <c:formatCode>_(* #,##0_);_(* \(#,##0\);_(* "-"??_);_(@_)</c:formatCode>
                  <c:ptCount val="21"/>
                  <c:pt idx="0">
                    <c:v>708.64706424103724</c:v>
                  </c:pt>
                  <c:pt idx="1">
                    <c:v>888.66627814097808</c:v>
                  </c:pt>
                  <c:pt idx="2">
                    <c:v>1007.2503634877644</c:v>
                  </c:pt>
                  <c:pt idx="3">
                    <c:v>991.05815906290218</c:v>
                  </c:pt>
                  <c:pt idx="4">
                    <c:v>1077.257835559964</c:v>
                  </c:pt>
                  <c:pt idx="5">
                    <c:v>1306.3299040411055</c:v>
                  </c:pt>
                  <c:pt idx="6">
                    <c:v>1567.3101400653584</c:v>
                  </c:pt>
                  <c:pt idx="7">
                    <c:v>2210.2359039937187</c:v>
                  </c:pt>
                  <c:pt idx="8">
                    <c:v>1758.7591453240257</c:v>
                  </c:pt>
                  <c:pt idx="9">
                    <c:v>2419.3058375970895</c:v>
                  </c:pt>
                  <c:pt idx="10">
                    <c:v>2981.2705794011381</c:v>
                  </c:pt>
                  <c:pt idx="11">
                    <c:v>3033.1808818220197</c:v>
                  </c:pt>
                  <c:pt idx="12">
                    <c:v>3877.08047714132</c:v>
                  </c:pt>
                  <c:pt idx="13">
                    <c:v>2855.7476462485997</c:v>
                  </c:pt>
                  <c:pt idx="14">
                    <c:v>2787.8670328946778</c:v>
                  </c:pt>
                  <c:pt idx="15">
                    <c:v>4276.7307505233721</c:v>
                  </c:pt>
                  <c:pt idx="16">
                    <c:v>2504.7725340051988</c:v>
                  </c:pt>
                  <c:pt idx="17">
                    <c:v>6232.1817744889458</c:v>
                  </c:pt>
                  <c:pt idx="18">
                    <c:v>9315.8145135473551</c:v>
                  </c:pt>
                  <c:pt idx="19">
                    <c:v>1994.7969834154953</c:v>
                  </c:pt>
                  <c:pt idx="20">
                    <c:v>4837.2185743191949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'rockfish harvests'!$O$134:$O$154</c:f>
              <c:numCache>
                <c:formatCode>_(* #,##0_);_(* \(#,##0\);_(* "-"??_);_(@_)</c:formatCode>
                <c:ptCount val="21"/>
                <c:pt idx="0">
                  <c:v>1158.751507803267</c:v>
                </c:pt>
                <c:pt idx="1">
                  <c:v>1453.1117698661938</c:v>
                </c:pt>
                <c:pt idx="2">
                  <c:v>1647.0157520187568</c:v>
                </c:pt>
                <c:pt idx="3">
                  <c:v>1620.5389030501337</c:v>
                </c:pt>
                <c:pt idx="4">
                  <c:v>1761.4891872654503</c:v>
                </c:pt>
                <c:pt idx="5">
                  <c:v>2136.0587270862643</c:v>
                </c:pt>
                <c:pt idx="6">
                  <c:v>2562.8032339923066</c:v>
                </c:pt>
                <c:pt idx="7">
                  <c:v>3614.0898842170445</c:v>
                </c:pt>
                <c:pt idx="8">
                  <c:v>2875.8530365036731</c:v>
                </c:pt>
                <c:pt idx="9">
                  <c:v>3955.9527282530889</c:v>
                </c:pt>
                <c:pt idx="10">
                  <c:v>4874.8551336347118</c:v>
                </c:pt>
                <c:pt idx="11">
                  <c:v>4959.7367965047106</c:v>
                </c:pt>
                <c:pt idx="12">
                  <c:v>6339.6478662811805</c:v>
                </c:pt>
                <c:pt idx="13">
                  <c:v>6000.5227354099534</c:v>
                </c:pt>
                <c:pt idx="14">
                  <c:v>4938.4793337446008</c:v>
                </c:pt>
                <c:pt idx="15">
                  <c:v>8625.830039525692</c:v>
                </c:pt>
                <c:pt idx="16">
                  <c:v>5411.0074000986679</c:v>
                </c:pt>
                <c:pt idx="17">
                  <c:v>10776.477406902814</c:v>
                </c:pt>
                <c:pt idx="18">
                  <c:v>14147.366319691999</c:v>
                </c:pt>
                <c:pt idx="19">
                  <c:v>3758.2825709322533</c:v>
                </c:pt>
                <c:pt idx="20">
                  <c:v>8690.7789084181313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6-404E-83CA-3AFD902F0123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harvests'!$N$134:$N$154</c:f>
                <c:numCache>
                  <c:formatCode>_(* #,##0_);_(* \(#,##0\);_(* "-"??_);_(@_)</c:formatCode>
                  <c:ptCount val="21"/>
                  <c:pt idx="0">
                    <c:v>708.64706424103724</c:v>
                  </c:pt>
                  <c:pt idx="1">
                    <c:v>888.66627814097808</c:v>
                  </c:pt>
                  <c:pt idx="2">
                    <c:v>1007.2503634877644</c:v>
                  </c:pt>
                  <c:pt idx="3">
                    <c:v>991.05815906290218</c:v>
                  </c:pt>
                  <c:pt idx="4">
                    <c:v>1077.257835559964</c:v>
                  </c:pt>
                  <c:pt idx="5">
                    <c:v>1306.3299040411055</c:v>
                  </c:pt>
                  <c:pt idx="6">
                    <c:v>1567.3101400653584</c:v>
                  </c:pt>
                  <c:pt idx="7">
                    <c:v>2210.2359039937187</c:v>
                  </c:pt>
                  <c:pt idx="8">
                    <c:v>1758.7591453240257</c:v>
                  </c:pt>
                  <c:pt idx="9">
                    <c:v>2419.3058375970895</c:v>
                  </c:pt>
                  <c:pt idx="10">
                    <c:v>2981.2705794011381</c:v>
                  </c:pt>
                  <c:pt idx="11">
                    <c:v>3033.1808818220197</c:v>
                  </c:pt>
                  <c:pt idx="12">
                    <c:v>3877.08047714132</c:v>
                  </c:pt>
                  <c:pt idx="13">
                    <c:v>2855.7476462485997</c:v>
                  </c:pt>
                  <c:pt idx="14">
                    <c:v>2787.8670328946778</c:v>
                  </c:pt>
                  <c:pt idx="15">
                    <c:v>4276.7307505233721</c:v>
                  </c:pt>
                  <c:pt idx="16">
                    <c:v>2504.7725340051988</c:v>
                  </c:pt>
                  <c:pt idx="17">
                    <c:v>6232.1817744889458</c:v>
                  </c:pt>
                  <c:pt idx="18">
                    <c:v>9315.8145135473551</c:v>
                  </c:pt>
                  <c:pt idx="19">
                    <c:v>1994.7969834154953</c:v>
                  </c:pt>
                  <c:pt idx="20">
                    <c:v>4837.2185743191949</c:v>
                  </c:pt>
                </c:numCache>
              </c:numRef>
            </c:plus>
            <c:minus>
              <c:numRef>
                <c:f>'rockfish harvests'!$N$134:$N$154</c:f>
                <c:numCache>
                  <c:formatCode>_(* #,##0_);_(* \(#,##0\);_(* "-"??_);_(@_)</c:formatCode>
                  <c:ptCount val="21"/>
                  <c:pt idx="0">
                    <c:v>708.64706424103724</c:v>
                  </c:pt>
                  <c:pt idx="1">
                    <c:v>888.66627814097808</c:v>
                  </c:pt>
                  <c:pt idx="2">
                    <c:v>1007.2503634877644</c:v>
                  </c:pt>
                  <c:pt idx="3">
                    <c:v>991.05815906290218</c:v>
                  </c:pt>
                  <c:pt idx="4">
                    <c:v>1077.257835559964</c:v>
                  </c:pt>
                  <c:pt idx="5">
                    <c:v>1306.3299040411055</c:v>
                  </c:pt>
                  <c:pt idx="6">
                    <c:v>1567.3101400653584</c:v>
                  </c:pt>
                  <c:pt idx="7">
                    <c:v>2210.2359039937187</c:v>
                  </c:pt>
                  <c:pt idx="8">
                    <c:v>1758.7591453240257</c:v>
                  </c:pt>
                  <c:pt idx="9">
                    <c:v>2419.3058375970895</c:v>
                  </c:pt>
                  <c:pt idx="10">
                    <c:v>2981.2705794011381</c:v>
                  </c:pt>
                  <c:pt idx="11">
                    <c:v>3033.1808818220197</c:v>
                  </c:pt>
                  <c:pt idx="12">
                    <c:v>3877.08047714132</c:v>
                  </c:pt>
                  <c:pt idx="13">
                    <c:v>2855.7476462485997</c:v>
                  </c:pt>
                  <c:pt idx="14">
                    <c:v>2787.8670328946778</c:v>
                  </c:pt>
                  <c:pt idx="15">
                    <c:v>4276.7307505233721</c:v>
                  </c:pt>
                  <c:pt idx="16">
                    <c:v>2504.7725340051988</c:v>
                  </c:pt>
                  <c:pt idx="17">
                    <c:v>6232.1817744889458</c:v>
                  </c:pt>
                  <c:pt idx="18">
                    <c:v>9315.8145135473551</c:v>
                  </c:pt>
                  <c:pt idx="19">
                    <c:v>1994.7969834154953</c:v>
                  </c:pt>
                  <c:pt idx="20">
                    <c:v>4837.2185743191949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val>
            <c:numRef>
              <c:f>'rockfish harvests'!$K$134:$K$154</c:f>
              <c:numCache>
                <c:formatCode>_(* #,##0_);_(* \(#,##0\);_(* "-"??_);_(@_)</c:formatCode>
                <c:ptCount val="21"/>
                <c:pt idx="0">
                  <c:v>2646.751507803267</c:v>
                </c:pt>
                <c:pt idx="1">
                  <c:v>3319.1117698661938</c:v>
                </c:pt>
                <c:pt idx="2">
                  <c:v>3762.0157520187568</c:v>
                </c:pt>
                <c:pt idx="3">
                  <c:v>3701.5389030501337</c:v>
                </c:pt>
                <c:pt idx="4">
                  <c:v>4023.4891872654503</c:v>
                </c:pt>
                <c:pt idx="5">
                  <c:v>4879.0587270862643</c:v>
                </c:pt>
                <c:pt idx="6">
                  <c:v>5853.8032339923066</c:v>
                </c:pt>
                <c:pt idx="7">
                  <c:v>8255.0898842170445</c:v>
                </c:pt>
                <c:pt idx="8">
                  <c:v>6568.8530365036731</c:v>
                </c:pt>
                <c:pt idx="9">
                  <c:v>9035.9527282530889</c:v>
                </c:pt>
                <c:pt idx="10">
                  <c:v>11134.855133634712</c:v>
                </c:pt>
                <c:pt idx="11">
                  <c:v>11328.736796504711</c:v>
                </c:pt>
                <c:pt idx="12">
                  <c:v>14480.647866281181</c:v>
                </c:pt>
                <c:pt idx="13">
                  <c:v>12904.522735409953</c:v>
                </c:pt>
                <c:pt idx="14">
                  <c:v>11751.479333744601</c:v>
                </c:pt>
                <c:pt idx="15">
                  <c:v>18590.830039525692</c:v>
                </c:pt>
                <c:pt idx="16">
                  <c:v>17307.007400098668</c:v>
                </c:pt>
                <c:pt idx="17">
                  <c:v>23153.477406902814</c:v>
                </c:pt>
                <c:pt idx="18">
                  <c:v>27727.366319691999</c:v>
                </c:pt>
                <c:pt idx="19">
                  <c:v>10477.282570932253</c:v>
                </c:pt>
                <c:pt idx="20">
                  <c:v>17169.778908418131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46-404E-83CA-3AFD902F0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guiSWHS'!$A$2:$A$10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'logbook v guiSWHS'!$C$2:$C$10</c:f>
              <c:numCache>
                <c:formatCode>General</c:formatCode>
                <c:ptCount val="9"/>
                <c:pt idx="0">
                  <c:v>11926</c:v>
                </c:pt>
                <c:pt idx="1">
                  <c:v>14290</c:v>
                </c:pt>
                <c:pt idx="2">
                  <c:v>15619</c:v>
                </c:pt>
                <c:pt idx="3">
                  <c:v>18453</c:v>
                </c:pt>
                <c:pt idx="4">
                  <c:v>17669</c:v>
                </c:pt>
                <c:pt idx="5">
                  <c:v>17707</c:v>
                </c:pt>
                <c:pt idx="6">
                  <c:v>20760</c:v>
                </c:pt>
                <c:pt idx="7">
                  <c:v>26949</c:v>
                </c:pt>
                <c:pt idx="8">
                  <c:v>22912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1B-4C62-807B-3A17ADEB4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guiSWHS'!$G$2:$G$10</c:f>
                <c:numCache>
                  <c:formatCode>General</c:formatCode>
                  <c:ptCount val="9"/>
                  <c:pt idx="0">
                    <c:v>3854.4724029916301</c:v>
                  </c:pt>
                  <c:pt idx="1">
                    <c:v>2636.8125861731246</c:v>
                  </c:pt>
                  <c:pt idx="2">
                    <c:v>2074.9715667940195</c:v>
                  </c:pt>
                  <c:pt idx="3">
                    <c:v>2626.6606701499413</c:v>
                  </c:pt>
                  <c:pt idx="4">
                    <c:v>2116.2818181693806</c:v>
                  </c:pt>
                  <c:pt idx="5">
                    <c:v>2269.3745384653898</c:v>
                  </c:pt>
                  <c:pt idx="6">
                    <c:v>3200.116538858862</c:v>
                  </c:pt>
                  <c:pt idx="7">
                    <c:v>2343.0648412520886</c:v>
                  </c:pt>
                  <c:pt idx="8">
                    <c:v>2076.4464903589424</c:v>
                  </c:pt>
                </c:numCache>
              </c:numRef>
            </c:plus>
            <c:minus>
              <c:numRef>
                <c:f>'logbook v guiSWHS'!$G$2:$G$10</c:f>
                <c:numCache>
                  <c:formatCode>General</c:formatCode>
                  <c:ptCount val="9"/>
                  <c:pt idx="0">
                    <c:v>3854.4724029916301</c:v>
                  </c:pt>
                  <c:pt idx="1">
                    <c:v>2636.8125861731246</c:v>
                  </c:pt>
                  <c:pt idx="2">
                    <c:v>2074.9715667940195</c:v>
                  </c:pt>
                  <c:pt idx="3">
                    <c:v>2626.6606701499413</c:v>
                  </c:pt>
                  <c:pt idx="4">
                    <c:v>2116.2818181693806</c:v>
                  </c:pt>
                  <c:pt idx="5">
                    <c:v>2269.3745384653898</c:v>
                  </c:pt>
                  <c:pt idx="6">
                    <c:v>3200.116538858862</c:v>
                  </c:pt>
                  <c:pt idx="7">
                    <c:v>2343.0648412520886</c:v>
                  </c:pt>
                  <c:pt idx="8">
                    <c:v>2076.4464903589424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guiSWHS'!$A$2:$A$10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'logbook v guiSWHS'!$D$2:$D$10</c:f>
              <c:numCache>
                <c:formatCode>General</c:formatCode>
                <c:ptCount val="9"/>
                <c:pt idx="0">
                  <c:v>10660</c:v>
                </c:pt>
                <c:pt idx="1">
                  <c:v>10532</c:v>
                </c:pt>
                <c:pt idx="2">
                  <c:v>6679</c:v>
                </c:pt>
                <c:pt idx="3">
                  <c:v>7370</c:v>
                </c:pt>
                <c:pt idx="4">
                  <c:v>5794</c:v>
                </c:pt>
                <c:pt idx="5">
                  <c:v>6131</c:v>
                </c:pt>
                <c:pt idx="6">
                  <c:v>8494</c:v>
                </c:pt>
                <c:pt idx="7">
                  <c:v>7638</c:v>
                </c:pt>
                <c:pt idx="8">
                  <c:v>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1B-4C62-807B-3A17ADEB4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Logbook RF Harvest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guiSWHS'!$C$11:$C$18</c:f>
              <c:numCache>
                <c:formatCode>General</c:formatCode>
                <c:ptCount val="8"/>
                <c:pt idx="0">
                  <c:v>17328</c:v>
                </c:pt>
                <c:pt idx="1">
                  <c:v>20908</c:v>
                </c:pt>
                <c:pt idx="2">
                  <c:v>24779</c:v>
                </c:pt>
                <c:pt idx="3">
                  <c:v>25686</c:v>
                </c:pt>
                <c:pt idx="4">
                  <c:v>29160</c:v>
                </c:pt>
                <c:pt idx="5">
                  <c:v>32540</c:v>
                </c:pt>
                <c:pt idx="6">
                  <c:v>30249</c:v>
                </c:pt>
                <c:pt idx="7">
                  <c:v>42049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B-4265-A578-D21A801C3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tx>
            <c:v>Guided SWHS RF Harvest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guiSWHS'!$G$11:$G$18</c:f>
                <c:numCache>
                  <c:formatCode>General</c:formatCode>
                  <c:ptCount val="8"/>
                  <c:pt idx="0">
                    <c:v>2448.6377800412611</c:v>
                  </c:pt>
                  <c:pt idx="1">
                    <c:v>2230.6140040142195</c:v>
                  </c:pt>
                  <c:pt idx="2">
                    <c:v>3551.6665507166285</c:v>
                  </c:pt>
                  <c:pt idx="3">
                    <c:v>3795.8266059200118</c:v>
                  </c:pt>
                  <c:pt idx="4">
                    <c:v>4297.3453597524858</c:v>
                  </c:pt>
                  <c:pt idx="5">
                    <c:v>4958.4297115917707</c:v>
                  </c:pt>
                  <c:pt idx="6">
                    <c:v>3262.3530751620592</c:v>
                  </c:pt>
                  <c:pt idx="7">
                    <c:v>4112.306965611544</c:v>
                  </c:pt>
                </c:numCache>
              </c:numRef>
            </c:plus>
            <c:minus>
              <c:numRef>
                <c:f>'logbook v guiSWHS'!$G$11:$G$18</c:f>
                <c:numCache>
                  <c:formatCode>General</c:formatCode>
                  <c:ptCount val="8"/>
                  <c:pt idx="0">
                    <c:v>2448.6377800412611</c:v>
                  </c:pt>
                  <c:pt idx="1">
                    <c:v>2230.6140040142195</c:v>
                  </c:pt>
                  <c:pt idx="2">
                    <c:v>3551.6665507166285</c:v>
                  </c:pt>
                  <c:pt idx="3">
                    <c:v>3795.8266059200118</c:v>
                  </c:pt>
                  <c:pt idx="4">
                    <c:v>4297.3453597524858</c:v>
                  </c:pt>
                  <c:pt idx="5">
                    <c:v>4958.4297115917707</c:v>
                  </c:pt>
                  <c:pt idx="6">
                    <c:v>3262.3530751620592</c:v>
                  </c:pt>
                  <c:pt idx="7">
                    <c:v>4112.306965611544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guiSWHS'!$D$11:$D$18</c:f>
              <c:numCache>
                <c:formatCode>General</c:formatCode>
                <c:ptCount val="8"/>
                <c:pt idx="0">
                  <c:v>9897</c:v>
                </c:pt>
                <c:pt idx="1">
                  <c:v>10764</c:v>
                </c:pt>
                <c:pt idx="2">
                  <c:v>16013</c:v>
                </c:pt>
                <c:pt idx="3">
                  <c:v>22008</c:v>
                </c:pt>
                <c:pt idx="4">
                  <c:v>24718</c:v>
                </c:pt>
                <c:pt idx="5">
                  <c:v>23223</c:v>
                </c:pt>
                <c:pt idx="6">
                  <c:v>17659</c:v>
                </c:pt>
                <c:pt idx="7">
                  <c:v>25988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B-4265-A578-D21A801C3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Logbook RF harvest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guiSWHS'!$C$20:$C$27</c:f>
              <c:numCache>
                <c:formatCode>General</c:formatCode>
                <c:ptCount val="8"/>
                <c:pt idx="0">
                  <c:v>8950</c:v>
                </c:pt>
                <c:pt idx="1">
                  <c:v>8600</c:v>
                </c:pt>
                <c:pt idx="2">
                  <c:v>6970</c:v>
                </c:pt>
                <c:pt idx="3">
                  <c:v>8688</c:v>
                </c:pt>
                <c:pt idx="4">
                  <c:v>9156</c:v>
                </c:pt>
                <c:pt idx="5">
                  <c:v>5839</c:v>
                </c:pt>
                <c:pt idx="6">
                  <c:v>9211</c:v>
                </c:pt>
                <c:pt idx="7">
                  <c:v>11024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3-4B61-9D79-869580D5D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tx>
            <c:v>Guided SWHS RF Harvest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guiSWHS'!$G$20:$G$27</c:f>
                <c:numCache>
                  <c:formatCode>General</c:formatCode>
                  <c:ptCount val="8"/>
                  <c:pt idx="0">
                    <c:v>2077.055543547121</c:v>
                  </c:pt>
                  <c:pt idx="1">
                    <c:v>1771.7728952016525</c:v>
                  </c:pt>
                  <c:pt idx="2">
                    <c:v>2389.2442441359995</c:v>
                  </c:pt>
                  <c:pt idx="3">
                    <c:v>2664.4357077629033</c:v>
                  </c:pt>
                  <c:pt idx="4">
                    <c:v>2974.0030129193301</c:v>
                  </c:pt>
                  <c:pt idx="5">
                    <c:v>3382.6179587306874</c:v>
                  </c:pt>
                  <c:pt idx="6">
                    <c:v>2797.5905977950333</c:v>
                  </c:pt>
                  <c:pt idx="7">
                    <c:v>2935.5887742647451</c:v>
                  </c:pt>
                </c:numCache>
              </c:numRef>
            </c:plus>
            <c:minus>
              <c:numRef>
                <c:f>'logbook v guiSWHS'!$G$20:$G$27</c:f>
                <c:numCache>
                  <c:formatCode>General</c:formatCode>
                  <c:ptCount val="8"/>
                  <c:pt idx="0">
                    <c:v>2077.055543547121</c:v>
                  </c:pt>
                  <c:pt idx="1">
                    <c:v>1771.7728952016525</c:v>
                  </c:pt>
                  <c:pt idx="2">
                    <c:v>2389.2442441359995</c:v>
                  </c:pt>
                  <c:pt idx="3">
                    <c:v>2664.4357077629033</c:v>
                  </c:pt>
                  <c:pt idx="4">
                    <c:v>2974.0030129193301</c:v>
                  </c:pt>
                  <c:pt idx="5">
                    <c:v>3382.6179587306874</c:v>
                  </c:pt>
                  <c:pt idx="6">
                    <c:v>2797.5905977950333</c:v>
                  </c:pt>
                  <c:pt idx="7">
                    <c:v>2935.5887742647451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guiSWHS'!$D$20:$D$27</c:f>
              <c:numCache>
                <c:formatCode>General</c:formatCode>
                <c:ptCount val="8"/>
                <c:pt idx="0">
                  <c:v>4628</c:v>
                </c:pt>
                <c:pt idx="1">
                  <c:v>4902</c:v>
                </c:pt>
                <c:pt idx="2">
                  <c:v>5774</c:v>
                </c:pt>
                <c:pt idx="3">
                  <c:v>5939</c:v>
                </c:pt>
                <c:pt idx="4">
                  <c:v>9341</c:v>
                </c:pt>
                <c:pt idx="5">
                  <c:v>10348</c:v>
                </c:pt>
                <c:pt idx="6">
                  <c:v>6590</c:v>
                </c:pt>
                <c:pt idx="7">
                  <c:v>7537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73-4B61-9D79-869580D5D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Logbook RF harvest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guiSWHS'!$C$29:$C$36</c:f>
              <c:numCache>
                <c:formatCode>General</c:formatCode>
                <c:ptCount val="8"/>
                <c:pt idx="0">
                  <c:v>13281</c:v>
                </c:pt>
                <c:pt idx="1">
                  <c:v>15243</c:v>
                </c:pt>
                <c:pt idx="2">
                  <c:v>14770</c:v>
                </c:pt>
                <c:pt idx="3">
                  <c:v>19857</c:v>
                </c:pt>
                <c:pt idx="4">
                  <c:v>22095</c:v>
                </c:pt>
                <c:pt idx="5">
                  <c:v>25877</c:v>
                </c:pt>
                <c:pt idx="6">
                  <c:v>24305</c:v>
                </c:pt>
                <c:pt idx="7">
                  <c:v>34673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4-498A-B57A-CE8F6129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tx>
            <c:v>Guided SWHS RF Harvest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guiSWHS'!$G$29:$G$36</c:f>
                <c:numCache>
                  <c:formatCode>General</c:formatCode>
                  <c:ptCount val="8"/>
                  <c:pt idx="0">
                    <c:v>2185.2582289913703</c:v>
                  </c:pt>
                  <c:pt idx="1">
                    <c:v>2785.768303432867</c:v>
                  </c:pt>
                  <c:pt idx="2">
                    <c:v>3607.1746425913043</c:v>
                  </c:pt>
                  <c:pt idx="3">
                    <c:v>5592.0206396278727</c:v>
                  </c:pt>
                  <c:pt idx="4">
                    <c:v>6594.1656620871108</c:v>
                  </c:pt>
                  <c:pt idx="5">
                    <c:v>5141.0157036749979</c:v>
                  </c:pt>
                  <c:pt idx="6">
                    <c:v>4456.7630123876752</c:v>
                  </c:pt>
                  <c:pt idx="7">
                    <c:v>5540.7361844338839</c:v>
                  </c:pt>
                </c:numCache>
              </c:numRef>
            </c:plus>
            <c:minus>
              <c:numRef>
                <c:f>'logbook v guiSWHS'!$G$29:$G$36</c:f>
                <c:numCache>
                  <c:formatCode>General</c:formatCode>
                  <c:ptCount val="8"/>
                  <c:pt idx="0">
                    <c:v>2185.2582289913703</c:v>
                  </c:pt>
                  <c:pt idx="1">
                    <c:v>2785.768303432867</c:v>
                  </c:pt>
                  <c:pt idx="2">
                    <c:v>3607.1746425913043</c:v>
                  </c:pt>
                  <c:pt idx="3">
                    <c:v>5592.0206396278727</c:v>
                  </c:pt>
                  <c:pt idx="4">
                    <c:v>6594.1656620871108</c:v>
                  </c:pt>
                  <c:pt idx="5">
                    <c:v>5141.0157036749979</c:v>
                  </c:pt>
                  <c:pt idx="6">
                    <c:v>4456.7630123876752</c:v>
                  </c:pt>
                  <c:pt idx="7">
                    <c:v>5540.7361844338839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guiSWHS'!$D$29:$D$36</c:f>
              <c:numCache>
                <c:formatCode>General</c:formatCode>
                <c:ptCount val="8"/>
                <c:pt idx="0">
                  <c:v>7431</c:v>
                </c:pt>
                <c:pt idx="1">
                  <c:v>8800</c:v>
                </c:pt>
                <c:pt idx="2">
                  <c:v>14137</c:v>
                </c:pt>
                <c:pt idx="3">
                  <c:v>21622</c:v>
                </c:pt>
                <c:pt idx="4">
                  <c:v>20210</c:v>
                </c:pt>
                <c:pt idx="5">
                  <c:v>22747</c:v>
                </c:pt>
                <c:pt idx="6">
                  <c:v>17214</c:v>
                </c:pt>
                <c:pt idx="7">
                  <c:v>22185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4-498A-B57A-CE8F6129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IBS/EYKT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Logbook RF harvest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guiSWHS'!$C$38:$C$45</c:f>
              <c:numCache>
                <c:formatCode>General</c:formatCode>
                <c:ptCount val="8"/>
                <c:pt idx="0">
                  <c:v>2848</c:v>
                </c:pt>
                <c:pt idx="1">
                  <c:v>3241</c:v>
                </c:pt>
                <c:pt idx="2">
                  <c:v>3884</c:v>
                </c:pt>
                <c:pt idx="3">
                  <c:v>4695</c:v>
                </c:pt>
                <c:pt idx="4">
                  <c:v>5729</c:v>
                </c:pt>
                <c:pt idx="5">
                  <c:v>7499</c:v>
                </c:pt>
                <c:pt idx="6">
                  <c:v>6324</c:v>
                </c:pt>
                <c:pt idx="7">
                  <c:v>8659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D-4FB0-99B0-ECEBFBAA9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tx>
            <c:v>Guided SWHS RF Harvest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guiSWHS'!$G$38:$G$45</c:f>
                <c:numCache>
                  <c:formatCode>General</c:formatCode>
                  <c:ptCount val="8"/>
                  <c:pt idx="0">
                    <c:v>822.39195820576788</c:v>
                  </c:pt>
                  <c:pt idx="1">
                    <c:v>1443.4112211008528</c:v>
                  </c:pt>
                  <c:pt idx="2">
                    <c:v>1686.7436416341491</c:v>
                  </c:pt>
                  <c:pt idx="3">
                    <c:v>1899.3530917647804</c:v>
                  </c:pt>
                  <c:pt idx="4">
                    <c:v>1358.2003311420717</c:v>
                  </c:pt>
                  <c:pt idx="5">
                    <c:v>1501.5836852356174</c:v>
                  </c:pt>
                  <c:pt idx="6">
                    <c:v>1914.3095929595693</c:v>
                  </c:pt>
                  <c:pt idx="7">
                    <c:v>1756.1967841023791</c:v>
                  </c:pt>
                </c:numCache>
              </c:numRef>
            </c:plus>
            <c:minus>
              <c:numRef>
                <c:f>'logbook v guiSWHS'!$G$38:$G$45</c:f>
                <c:numCache>
                  <c:formatCode>General</c:formatCode>
                  <c:ptCount val="8"/>
                  <c:pt idx="0">
                    <c:v>822.39195820576788</c:v>
                  </c:pt>
                  <c:pt idx="1">
                    <c:v>1443.4112211008528</c:v>
                  </c:pt>
                  <c:pt idx="2">
                    <c:v>1686.7436416341491</c:v>
                  </c:pt>
                  <c:pt idx="3">
                    <c:v>1899.3530917647804</c:v>
                  </c:pt>
                  <c:pt idx="4">
                    <c:v>1358.2003311420717</c:v>
                  </c:pt>
                  <c:pt idx="5">
                    <c:v>1501.5836852356174</c:v>
                  </c:pt>
                  <c:pt idx="6">
                    <c:v>1914.3095929595693</c:v>
                  </c:pt>
                  <c:pt idx="7">
                    <c:v>1756.1967841023791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guiSWHS'!$D$38:$D$45</c:f>
              <c:numCache>
                <c:formatCode>General</c:formatCode>
                <c:ptCount val="8"/>
                <c:pt idx="0">
                  <c:v>1832</c:v>
                </c:pt>
                <c:pt idx="1">
                  <c:v>3119</c:v>
                </c:pt>
                <c:pt idx="2">
                  <c:v>3921</c:v>
                </c:pt>
                <c:pt idx="3">
                  <c:v>5580</c:v>
                </c:pt>
                <c:pt idx="4">
                  <c:v>3233</c:v>
                </c:pt>
                <c:pt idx="5">
                  <c:v>4013</c:v>
                </c:pt>
                <c:pt idx="6">
                  <c:v>4914</c:v>
                </c:pt>
                <c:pt idx="7">
                  <c:v>5631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ED-4FB0-99B0-ECEBFBAA9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Logbook RF harvest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guiSWHS'!$C$47:$C$54</c:f>
              <c:numCache>
                <c:formatCode>General</c:formatCode>
                <c:ptCount val="8"/>
                <c:pt idx="0">
                  <c:v>58843</c:v>
                </c:pt>
                <c:pt idx="1">
                  <c:v>57675</c:v>
                </c:pt>
                <c:pt idx="2">
                  <c:v>60735</c:v>
                </c:pt>
                <c:pt idx="3">
                  <c:v>73709</c:v>
                </c:pt>
                <c:pt idx="4">
                  <c:v>80105</c:v>
                </c:pt>
                <c:pt idx="5">
                  <c:v>54908</c:v>
                </c:pt>
                <c:pt idx="6">
                  <c:v>57388</c:v>
                </c:pt>
                <c:pt idx="7">
                  <c:v>55460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F-4091-BD0F-D8FCD4BA9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tx>
            <c:v>Guided SWHS RF Harvest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guiSWHS'!$G$47:$G$54</c:f>
                <c:numCache>
                  <c:formatCode>General</c:formatCode>
                  <c:ptCount val="8"/>
                  <c:pt idx="0">
                    <c:v>6272.8213813808761</c:v>
                  </c:pt>
                  <c:pt idx="1">
                    <c:v>7250.8673670933786</c:v>
                  </c:pt>
                  <c:pt idx="2">
                    <c:v>6959.4972091084519</c:v>
                  </c:pt>
                  <c:pt idx="3">
                    <c:v>8825.9436871100588</c:v>
                  </c:pt>
                  <c:pt idx="4">
                    <c:v>8993.768068308189</c:v>
                  </c:pt>
                  <c:pt idx="5">
                    <c:v>6886.1864494668807</c:v>
                  </c:pt>
                  <c:pt idx="6">
                    <c:v>6217.6683852453798</c:v>
                  </c:pt>
                  <c:pt idx="7">
                    <c:v>7399.6012573384332</c:v>
                  </c:pt>
                </c:numCache>
              </c:numRef>
            </c:plus>
            <c:minus>
              <c:numRef>
                <c:f>'logbook v guiSWHS'!$G$47:$G$54</c:f>
                <c:numCache>
                  <c:formatCode>General</c:formatCode>
                  <c:ptCount val="8"/>
                  <c:pt idx="0">
                    <c:v>6272.8213813808761</c:v>
                  </c:pt>
                  <c:pt idx="1">
                    <c:v>7250.8673670933786</c:v>
                  </c:pt>
                  <c:pt idx="2">
                    <c:v>6959.4972091084519</c:v>
                  </c:pt>
                  <c:pt idx="3">
                    <c:v>8825.9436871100588</c:v>
                  </c:pt>
                  <c:pt idx="4">
                    <c:v>8993.768068308189</c:v>
                  </c:pt>
                  <c:pt idx="5">
                    <c:v>6886.1864494668807</c:v>
                  </c:pt>
                  <c:pt idx="6">
                    <c:v>6217.6683852453798</c:v>
                  </c:pt>
                  <c:pt idx="7">
                    <c:v>7399.6012573384332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guiSWHS'!$D$47:$D$54</c:f>
              <c:numCache>
                <c:formatCode>General</c:formatCode>
                <c:ptCount val="8"/>
                <c:pt idx="0">
                  <c:v>41675</c:v>
                </c:pt>
                <c:pt idx="1">
                  <c:v>52345</c:v>
                </c:pt>
                <c:pt idx="2">
                  <c:v>49080</c:v>
                </c:pt>
                <c:pt idx="3">
                  <c:v>66961</c:v>
                </c:pt>
                <c:pt idx="4">
                  <c:v>69569</c:v>
                </c:pt>
                <c:pt idx="5">
                  <c:v>54929</c:v>
                </c:pt>
                <c:pt idx="6">
                  <c:v>44003</c:v>
                </c:pt>
                <c:pt idx="7">
                  <c:v>47886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F-4091-BD0F-D8FCD4BA9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AFOGNAK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Logbook RF harvest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guiSWHS'!$C$56:$C$63</c:f>
              <c:numCache>
                <c:formatCode>General</c:formatCode>
                <c:ptCount val="8"/>
                <c:pt idx="0">
                  <c:v>3052</c:v>
                </c:pt>
                <c:pt idx="1">
                  <c:v>3025</c:v>
                </c:pt>
                <c:pt idx="2">
                  <c:v>2487</c:v>
                </c:pt>
                <c:pt idx="3">
                  <c:v>2843</c:v>
                </c:pt>
                <c:pt idx="4">
                  <c:v>3919</c:v>
                </c:pt>
                <c:pt idx="5">
                  <c:v>5287</c:v>
                </c:pt>
                <c:pt idx="6">
                  <c:v>4756</c:v>
                </c:pt>
                <c:pt idx="7">
                  <c:v>5694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D-43ED-A81F-4B15D7A45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tx>
            <c:v>Guided SWHS RF Harvest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guiSWHS'!$G$56:$G$63</c:f>
                <c:numCache>
                  <c:formatCode>General</c:formatCode>
                  <c:ptCount val="8"/>
                  <c:pt idx="0">
                    <c:v>1182.1655205116524</c:v>
                  </c:pt>
                  <c:pt idx="1">
                    <c:v>843.38620324125384</c:v>
                  </c:pt>
                  <c:pt idx="2">
                    <c:v>1552.4038303843438</c:v>
                  </c:pt>
                  <c:pt idx="3">
                    <c:v>1229.4563285582651</c:v>
                  </c:pt>
                  <c:pt idx="4">
                    <c:v>1290.4648128417155</c:v>
                  </c:pt>
                  <c:pt idx="5">
                    <c:v>2149.0362263526181</c:v>
                  </c:pt>
                  <c:pt idx="6">
                    <c:v>1761.763438294246</c:v>
                  </c:pt>
                  <c:pt idx="7">
                    <c:v>2100.8145021836531</c:v>
                  </c:pt>
                </c:numCache>
              </c:numRef>
            </c:plus>
            <c:minus>
              <c:numRef>
                <c:f>'logbook v guiSWHS'!$G$56:$G$63</c:f>
                <c:numCache>
                  <c:formatCode>General</c:formatCode>
                  <c:ptCount val="8"/>
                  <c:pt idx="0">
                    <c:v>1182.1655205116524</c:v>
                  </c:pt>
                  <c:pt idx="1">
                    <c:v>843.38620324125384</c:v>
                  </c:pt>
                  <c:pt idx="2">
                    <c:v>1552.4038303843438</c:v>
                  </c:pt>
                  <c:pt idx="3">
                    <c:v>1229.4563285582651</c:v>
                  </c:pt>
                  <c:pt idx="4">
                    <c:v>1290.4648128417155</c:v>
                  </c:pt>
                  <c:pt idx="5">
                    <c:v>2149.0362263526181</c:v>
                  </c:pt>
                  <c:pt idx="6">
                    <c:v>1761.763438294246</c:v>
                  </c:pt>
                  <c:pt idx="7">
                    <c:v>2100.8145021836531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guiSWHS'!$D$56:$D$63</c:f>
              <c:numCache>
                <c:formatCode>General</c:formatCode>
                <c:ptCount val="8"/>
                <c:pt idx="0">
                  <c:v>1879</c:v>
                </c:pt>
                <c:pt idx="1">
                  <c:v>1969</c:v>
                </c:pt>
                <c:pt idx="2">
                  <c:v>3854</c:v>
                </c:pt>
                <c:pt idx="3">
                  <c:v>2246</c:v>
                </c:pt>
                <c:pt idx="4">
                  <c:v>2803</c:v>
                </c:pt>
                <c:pt idx="5">
                  <c:v>5009</c:v>
                </c:pt>
                <c:pt idx="6">
                  <c:v>4033</c:v>
                </c:pt>
                <c:pt idx="7">
                  <c:v>4452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D-43ED-A81F-4B15D7A45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Logbook RF harvest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guiSWHS'!$C$65:$C$72</c:f>
              <c:numCache>
                <c:formatCode>General</c:formatCode>
                <c:ptCount val="8"/>
                <c:pt idx="0">
                  <c:v>5</c:v>
                </c:pt>
                <c:pt idx="1">
                  <c:v>13</c:v>
                </c:pt>
                <c:pt idx="2">
                  <c:v>0</c:v>
                </c:pt>
                <c:pt idx="3">
                  <c:v>44</c:v>
                </c:pt>
                <c:pt idx="4">
                  <c:v>21</c:v>
                </c:pt>
                <c:pt idx="5">
                  <c:v>1</c:v>
                </c:pt>
                <c:pt idx="6">
                  <c:v>7</c:v>
                </c:pt>
                <c:pt idx="7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0-4F33-97EB-E401E8BEA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tx>
            <c:v>Guided SWHS RF Harvest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guiSWHS'!$G$65:$G$72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139.61685951458404</c:v>
                  </c:pt>
                  <c:pt idx="2">
                    <c:v>266.0071920090889</c:v>
                  </c:pt>
                  <c:pt idx="3">
                    <c:v>135.54345359610093</c:v>
                  </c:pt>
                  <c:pt idx="4">
                    <c:v>520.29437222930244</c:v>
                  </c:pt>
                  <c:pt idx="5">
                    <c:v>160.94232883331824</c:v>
                  </c:pt>
                  <c:pt idx="6">
                    <c:v>0</c:v>
                  </c:pt>
                  <c:pt idx="7">
                    <c:v>71.220227558945382</c:v>
                  </c:pt>
                </c:numCache>
              </c:numRef>
            </c:plus>
            <c:minus>
              <c:numRef>
                <c:f>'logbook v guiSWHS'!$G$65:$G$72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139.61685951458404</c:v>
                  </c:pt>
                  <c:pt idx="2">
                    <c:v>266.0071920090889</c:v>
                  </c:pt>
                  <c:pt idx="3">
                    <c:v>135.54345359610093</c:v>
                  </c:pt>
                  <c:pt idx="4">
                    <c:v>520.29437222930244</c:v>
                  </c:pt>
                  <c:pt idx="5">
                    <c:v>160.94232883331824</c:v>
                  </c:pt>
                  <c:pt idx="6">
                    <c:v>0</c:v>
                  </c:pt>
                  <c:pt idx="7">
                    <c:v>71.220227558945382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guiSWHS'!$D$65:$D$72</c:f>
              <c:numCache>
                <c:formatCode>General</c:formatCode>
                <c:ptCount val="8"/>
                <c:pt idx="0">
                  <c:v>0</c:v>
                </c:pt>
                <c:pt idx="1">
                  <c:v>70</c:v>
                </c:pt>
                <c:pt idx="2">
                  <c:v>137</c:v>
                </c:pt>
                <c:pt idx="3">
                  <c:v>71</c:v>
                </c:pt>
                <c:pt idx="4">
                  <c:v>274</c:v>
                </c:pt>
                <c:pt idx="5">
                  <c:v>81</c:v>
                </c:pt>
                <c:pt idx="6">
                  <c:v>0</c:v>
                </c:pt>
                <c:pt idx="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A0-4F33-97EB-E401E8BEA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SOKO2SAP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Logbook RF harvest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guiSWHS'!$C$74:$C$81</c:f>
              <c:numCache>
                <c:formatCode>General</c:formatCode>
                <c:ptCount val="8"/>
                <c:pt idx="0">
                  <c:v>749</c:v>
                </c:pt>
                <c:pt idx="1">
                  <c:v>1039</c:v>
                </c:pt>
                <c:pt idx="2">
                  <c:v>1104</c:v>
                </c:pt>
                <c:pt idx="3">
                  <c:v>715</c:v>
                </c:pt>
                <c:pt idx="4">
                  <c:v>662</c:v>
                </c:pt>
                <c:pt idx="5">
                  <c:v>811</c:v>
                </c:pt>
                <c:pt idx="6">
                  <c:v>727</c:v>
                </c:pt>
                <c:pt idx="7">
                  <c:v>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7-4614-97EC-BC4017C28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tx>
            <c:v>Guided SWHS RF Harvest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guiSWHS'!$G$74:$G$81</c:f>
                <c:numCache>
                  <c:formatCode>General</c:formatCode>
                  <c:ptCount val="8"/>
                  <c:pt idx="0">
                    <c:v>150.90300354744312</c:v>
                  </c:pt>
                  <c:pt idx="1">
                    <c:v>366.30411483408847</c:v>
                  </c:pt>
                  <c:pt idx="2">
                    <c:v>694.33203921485438</c:v>
                  </c:pt>
                  <c:pt idx="3">
                    <c:v>660.52204921369434</c:v>
                  </c:pt>
                  <c:pt idx="4">
                    <c:v>204.9344130029364</c:v>
                  </c:pt>
                  <c:pt idx="5">
                    <c:v>35.671305706649058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'logbook v guiSWHS'!$G$74:$G$81</c:f>
                <c:numCache>
                  <c:formatCode>General</c:formatCode>
                  <c:ptCount val="8"/>
                  <c:pt idx="0">
                    <c:v>150.90300354744312</c:v>
                  </c:pt>
                  <c:pt idx="1">
                    <c:v>366.30411483408847</c:v>
                  </c:pt>
                  <c:pt idx="2">
                    <c:v>694.33203921485438</c:v>
                  </c:pt>
                  <c:pt idx="3">
                    <c:v>660.52204921369434</c:v>
                  </c:pt>
                  <c:pt idx="4">
                    <c:v>204.9344130029364</c:v>
                  </c:pt>
                  <c:pt idx="5">
                    <c:v>35.671305706649058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guiSWHS'!$D$74:$D$81</c:f>
              <c:numCache>
                <c:formatCode>General</c:formatCode>
                <c:ptCount val="8"/>
                <c:pt idx="0">
                  <c:v>77</c:v>
                </c:pt>
                <c:pt idx="1">
                  <c:v>257</c:v>
                </c:pt>
                <c:pt idx="2">
                  <c:v>396</c:v>
                </c:pt>
                <c:pt idx="3">
                  <c:v>390</c:v>
                </c:pt>
                <c:pt idx="4">
                  <c:v>107</c:v>
                </c:pt>
                <c:pt idx="5">
                  <c:v>18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7-4614-97EC-BC4017C28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Logbook RF harvest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guiSWHS'!$C$83:$C$90</c:f>
              <c:numCache>
                <c:formatCode>General</c:formatCode>
                <c:ptCount val="8"/>
                <c:pt idx="0">
                  <c:v>3046</c:v>
                </c:pt>
                <c:pt idx="1">
                  <c:v>4677</c:v>
                </c:pt>
                <c:pt idx="2">
                  <c:v>4808</c:v>
                </c:pt>
                <c:pt idx="3">
                  <c:v>4731</c:v>
                </c:pt>
                <c:pt idx="4">
                  <c:v>6321</c:v>
                </c:pt>
                <c:pt idx="5">
                  <c:v>10123</c:v>
                </c:pt>
                <c:pt idx="6">
                  <c:v>8376</c:v>
                </c:pt>
                <c:pt idx="7">
                  <c:v>13009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6-4B64-8251-7B8800E41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tx>
            <c:v>Guided SWHS RF Harvest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guiSWHS'!$G$83:$G$90</c:f>
                <c:numCache>
                  <c:formatCode>General</c:formatCode>
                  <c:ptCount val="8"/>
                  <c:pt idx="0">
                    <c:v>1021.8006563492104</c:v>
                  </c:pt>
                  <c:pt idx="1">
                    <c:v>1235.7295011635058</c:v>
                  </c:pt>
                  <c:pt idx="2">
                    <c:v>1271.1493304105352</c:v>
                  </c:pt>
                  <c:pt idx="3">
                    <c:v>1814.3177723593421</c:v>
                  </c:pt>
                  <c:pt idx="4">
                    <c:v>1719.8905850006029</c:v>
                  </c:pt>
                  <c:pt idx="5">
                    <c:v>2116.6154532249157</c:v>
                  </c:pt>
                  <c:pt idx="6">
                    <c:v>1948.4923223644039</c:v>
                  </c:pt>
                  <c:pt idx="7">
                    <c:v>2186.5533116669258</c:v>
                  </c:pt>
                </c:numCache>
              </c:numRef>
            </c:plus>
            <c:minus>
              <c:numRef>
                <c:f>'logbook v guiSWHS'!$G$83:$G$90</c:f>
                <c:numCache>
                  <c:formatCode>General</c:formatCode>
                  <c:ptCount val="8"/>
                  <c:pt idx="0">
                    <c:v>1021.8006563492104</c:v>
                  </c:pt>
                  <c:pt idx="1">
                    <c:v>1235.7295011635058</c:v>
                  </c:pt>
                  <c:pt idx="2">
                    <c:v>1271.1493304105352</c:v>
                  </c:pt>
                  <c:pt idx="3">
                    <c:v>1814.3177723593421</c:v>
                  </c:pt>
                  <c:pt idx="4">
                    <c:v>1719.8905850006029</c:v>
                  </c:pt>
                  <c:pt idx="5">
                    <c:v>2116.6154532249157</c:v>
                  </c:pt>
                  <c:pt idx="6">
                    <c:v>1948.4923223644039</c:v>
                  </c:pt>
                  <c:pt idx="7">
                    <c:v>2186.5533116669258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guiSWHS'!$D$83:$D$90</c:f>
              <c:numCache>
                <c:formatCode>General</c:formatCode>
                <c:ptCount val="8"/>
                <c:pt idx="0">
                  <c:v>3090</c:v>
                </c:pt>
                <c:pt idx="1">
                  <c:v>3725</c:v>
                </c:pt>
                <c:pt idx="2">
                  <c:v>4037</c:v>
                </c:pt>
                <c:pt idx="3">
                  <c:v>6907</c:v>
                </c:pt>
                <c:pt idx="4">
                  <c:v>6611</c:v>
                </c:pt>
                <c:pt idx="5">
                  <c:v>9545</c:v>
                </c:pt>
                <c:pt idx="6">
                  <c:v>8163</c:v>
                </c:pt>
                <c:pt idx="7">
                  <c:v>8296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6-4B64-8251-7B8800E41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PWSI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'rockfish harvests'!$B$2:$B$22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'rockfish harvests'!$D$156:$D$176</c:f>
              <c:numCache>
                <c:formatCode>_(* #,##0_);_(* \(#,##0\);_(* "-"??_);_(@_)</c:formatCode>
                <c:ptCount val="21"/>
                <c:pt idx="0">
                  <c:v>3821</c:v>
                </c:pt>
                <c:pt idx="1">
                  <c:v>4514</c:v>
                </c:pt>
                <c:pt idx="2">
                  <c:v>6011</c:v>
                </c:pt>
                <c:pt idx="3">
                  <c:v>7036</c:v>
                </c:pt>
                <c:pt idx="4">
                  <c:v>7398</c:v>
                </c:pt>
                <c:pt idx="5">
                  <c:v>11932</c:v>
                </c:pt>
                <c:pt idx="6">
                  <c:v>10310</c:v>
                </c:pt>
                <c:pt idx="7">
                  <c:v>10930</c:v>
                </c:pt>
                <c:pt idx="8">
                  <c:v>7578</c:v>
                </c:pt>
                <c:pt idx="9">
                  <c:v>12404</c:v>
                </c:pt>
                <c:pt idx="10">
                  <c:v>9522</c:v>
                </c:pt>
                <c:pt idx="11">
                  <c:v>8197</c:v>
                </c:pt>
                <c:pt idx="12">
                  <c:v>11909</c:v>
                </c:pt>
                <c:pt idx="13">
                  <c:v>11367</c:v>
                </c:pt>
                <c:pt idx="14">
                  <c:v>13580</c:v>
                </c:pt>
                <c:pt idx="15">
                  <c:v>14209</c:v>
                </c:pt>
                <c:pt idx="16">
                  <c:v>14913</c:v>
                </c:pt>
                <c:pt idx="17">
                  <c:v>20073</c:v>
                </c:pt>
                <c:pt idx="18">
                  <c:v>28893</c:v>
                </c:pt>
                <c:pt idx="19">
                  <c:v>16300</c:v>
                </c:pt>
                <c:pt idx="20">
                  <c:v>12107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D-4D76-B10A-1D7C76678BC2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harvests'!$N$156:$N$176</c:f>
                <c:numCache>
                  <c:formatCode>_(* #,##0_);_(* \(#,##0\);_(* "-"??_);_(@_)</c:formatCode>
                  <c:ptCount val="21"/>
                  <c:pt idx="0">
                    <c:v>5799.6825149206434</c:v>
                  </c:pt>
                  <c:pt idx="1">
                    <c:v>6851.5485140936353</c:v>
                  </c:pt>
                  <c:pt idx="2">
                    <c:v>9123.7612136058578</c:v>
                  </c:pt>
                  <c:pt idx="3">
                    <c:v>10679.551472122912</c:v>
                  </c:pt>
                  <c:pt idx="4">
                    <c:v>11229.011056106494</c:v>
                  </c:pt>
                  <c:pt idx="5">
                    <c:v>18110.916453293146</c:v>
                  </c:pt>
                  <c:pt idx="6">
                    <c:v>15648.973234449575</c:v>
                  </c:pt>
                  <c:pt idx="7">
                    <c:v>16590.03661033306</c:v>
                  </c:pt>
                  <c:pt idx="8">
                    <c:v>11502.223003943636</c:v>
                  </c:pt>
                  <c:pt idx="9">
                    <c:v>18827.338894288314</c:v>
                  </c:pt>
                  <c:pt idx="10">
                    <c:v>14452.912040584757</c:v>
                  </c:pt>
                  <c:pt idx="11">
                    <c:v>12441.768535672471</c:v>
                  </c:pt>
                  <c:pt idx="12">
                    <c:v>18076.006037736181</c:v>
                  </c:pt>
                  <c:pt idx="13">
                    <c:v>19606.47047312828</c:v>
                  </c:pt>
                  <c:pt idx="14">
                    <c:v>10629.838062455399</c:v>
                  </c:pt>
                  <c:pt idx="15">
                    <c:v>13803.930154852069</c:v>
                  </c:pt>
                  <c:pt idx="16">
                    <c:v>13451.004112114801</c:v>
                  </c:pt>
                  <c:pt idx="17">
                    <c:v>15159.241823882161</c:v>
                  </c:pt>
                  <c:pt idx="18">
                    <c:v>20949.596483827434</c:v>
                  </c:pt>
                  <c:pt idx="19">
                    <c:v>10615.106561414048</c:v>
                  </c:pt>
                  <c:pt idx="20">
                    <c:v>8412.9394015554244</c:v>
                  </c:pt>
                </c:numCache>
              </c:numRef>
            </c:plus>
            <c:minus>
              <c:numRef>
                <c:f>'rockfish harvests'!$N$156:$N$176</c:f>
                <c:numCache>
                  <c:formatCode>_(* #,##0_);_(* \(#,##0\);_(* "-"??_);_(@_)</c:formatCode>
                  <c:ptCount val="21"/>
                  <c:pt idx="0">
                    <c:v>5799.6825149206434</c:v>
                  </c:pt>
                  <c:pt idx="1">
                    <c:v>6851.5485140936353</c:v>
                  </c:pt>
                  <c:pt idx="2">
                    <c:v>9123.7612136058578</c:v>
                  </c:pt>
                  <c:pt idx="3">
                    <c:v>10679.551472122912</c:v>
                  </c:pt>
                  <c:pt idx="4">
                    <c:v>11229.011056106494</c:v>
                  </c:pt>
                  <c:pt idx="5">
                    <c:v>18110.916453293146</c:v>
                  </c:pt>
                  <c:pt idx="6">
                    <c:v>15648.973234449575</c:v>
                  </c:pt>
                  <c:pt idx="7">
                    <c:v>16590.03661033306</c:v>
                  </c:pt>
                  <c:pt idx="8">
                    <c:v>11502.223003943636</c:v>
                  </c:pt>
                  <c:pt idx="9">
                    <c:v>18827.338894288314</c:v>
                  </c:pt>
                  <c:pt idx="10">
                    <c:v>14452.912040584757</c:v>
                  </c:pt>
                  <c:pt idx="11">
                    <c:v>12441.768535672471</c:v>
                  </c:pt>
                  <c:pt idx="12">
                    <c:v>18076.006037736181</c:v>
                  </c:pt>
                  <c:pt idx="13">
                    <c:v>19606.47047312828</c:v>
                  </c:pt>
                  <c:pt idx="14">
                    <c:v>10629.838062455399</c:v>
                  </c:pt>
                  <c:pt idx="15">
                    <c:v>13803.930154852069</c:v>
                  </c:pt>
                  <c:pt idx="16">
                    <c:v>13451.004112114801</c:v>
                  </c:pt>
                  <c:pt idx="17">
                    <c:v>15159.241823882161</c:v>
                  </c:pt>
                  <c:pt idx="18">
                    <c:v>20949.596483827434</c:v>
                  </c:pt>
                  <c:pt idx="19">
                    <c:v>10615.106561414048</c:v>
                  </c:pt>
                  <c:pt idx="20">
                    <c:v>8412.9394015554244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'rockfish harvests'!$O$156:$O$176</c:f>
              <c:numCache>
                <c:formatCode>_(* #,##0_);_(* \(#,##0\);_(* "-"??_);_(@_)</c:formatCode>
                <c:ptCount val="21"/>
                <c:pt idx="0">
                  <c:v>9768.3550806147941</c:v>
                </c:pt>
                <c:pt idx="1">
                  <c:v>11540.003882202349</c:v>
                </c:pt>
                <c:pt idx="2">
                  <c:v>15367.072072644733</c:v>
                </c:pt>
                <c:pt idx="3">
                  <c:v>17987.476144256918</c:v>
                </c:pt>
                <c:pt idx="4">
                  <c:v>18912.926167597027</c:v>
                </c:pt>
                <c:pt idx="5">
                  <c:v>30504.059885343027</c:v>
                </c:pt>
                <c:pt idx="6">
                  <c:v>26357.430222752817</c:v>
                </c:pt>
                <c:pt idx="7">
                  <c:v>27942.455124606044</c:v>
                </c:pt>
                <c:pt idx="8">
                  <c:v>19373.094687489898</c:v>
                </c:pt>
                <c:pt idx="9">
                  <c:v>31710.724004173229</c:v>
                </c:pt>
                <c:pt idx="10">
                  <c:v>24342.914702332913</c:v>
                </c:pt>
                <c:pt idx="11">
                  <c:v>20955.563097565941</c:v>
                </c:pt>
                <c:pt idx="12">
                  <c:v>30445.260574467829</c:v>
                </c:pt>
                <c:pt idx="13">
                  <c:v>58599.987281399051</c:v>
                </c:pt>
                <c:pt idx="14">
                  <c:v>31117.154090427939</c:v>
                </c:pt>
                <c:pt idx="15">
                  <c:v>46247.943133398883</c:v>
                </c:pt>
                <c:pt idx="16">
                  <c:v>37953.469599823133</c:v>
                </c:pt>
                <c:pt idx="17">
                  <c:v>52130.446754112942</c:v>
                </c:pt>
                <c:pt idx="18">
                  <c:v>64825.548631333717</c:v>
                </c:pt>
                <c:pt idx="19">
                  <c:v>33515.774784613517</c:v>
                </c:pt>
                <c:pt idx="20">
                  <c:v>22239.009039310491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ED-4D76-B10A-1D7C76678BC2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harvests'!$N$156:$N$176</c:f>
                <c:numCache>
                  <c:formatCode>_(* #,##0_);_(* \(#,##0\);_(* "-"??_);_(@_)</c:formatCode>
                  <c:ptCount val="21"/>
                  <c:pt idx="0">
                    <c:v>5799.6825149206434</c:v>
                  </c:pt>
                  <c:pt idx="1">
                    <c:v>6851.5485140936353</c:v>
                  </c:pt>
                  <c:pt idx="2">
                    <c:v>9123.7612136058578</c:v>
                  </c:pt>
                  <c:pt idx="3">
                    <c:v>10679.551472122912</c:v>
                  </c:pt>
                  <c:pt idx="4">
                    <c:v>11229.011056106494</c:v>
                  </c:pt>
                  <c:pt idx="5">
                    <c:v>18110.916453293146</c:v>
                  </c:pt>
                  <c:pt idx="6">
                    <c:v>15648.973234449575</c:v>
                  </c:pt>
                  <c:pt idx="7">
                    <c:v>16590.03661033306</c:v>
                  </c:pt>
                  <c:pt idx="8">
                    <c:v>11502.223003943636</c:v>
                  </c:pt>
                  <c:pt idx="9">
                    <c:v>18827.338894288314</c:v>
                  </c:pt>
                  <c:pt idx="10">
                    <c:v>14452.912040584757</c:v>
                  </c:pt>
                  <c:pt idx="11">
                    <c:v>12441.768535672471</c:v>
                  </c:pt>
                  <c:pt idx="12">
                    <c:v>18076.006037736181</c:v>
                  </c:pt>
                  <c:pt idx="13">
                    <c:v>19606.47047312828</c:v>
                  </c:pt>
                  <c:pt idx="14">
                    <c:v>10629.838062455399</c:v>
                  </c:pt>
                  <c:pt idx="15">
                    <c:v>13803.930154852069</c:v>
                  </c:pt>
                  <c:pt idx="16">
                    <c:v>13451.004112114801</c:v>
                  </c:pt>
                  <c:pt idx="17">
                    <c:v>15159.241823882161</c:v>
                  </c:pt>
                  <c:pt idx="18">
                    <c:v>20949.596483827434</c:v>
                  </c:pt>
                  <c:pt idx="19">
                    <c:v>10615.106561414048</c:v>
                  </c:pt>
                  <c:pt idx="20">
                    <c:v>8412.9394015554244</c:v>
                  </c:pt>
                </c:numCache>
              </c:numRef>
            </c:plus>
            <c:minus>
              <c:numRef>
                <c:f>'rockfish harvests'!$N$156:$N$176</c:f>
                <c:numCache>
                  <c:formatCode>_(* #,##0_);_(* \(#,##0\);_(* "-"??_);_(@_)</c:formatCode>
                  <c:ptCount val="21"/>
                  <c:pt idx="0">
                    <c:v>5799.6825149206434</c:v>
                  </c:pt>
                  <c:pt idx="1">
                    <c:v>6851.5485140936353</c:v>
                  </c:pt>
                  <c:pt idx="2">
                    <c:v>9123.7612136058578</c:v>
                  </c:pt>
                  <c:pt idx="3">
                    <c:v>10679.551472122912</c:v>
                  </c:pt>
                  <c:pt idx="4">
                    <c:v>11229.011056106494</c:v>
                  </c:pt>
                  <c:pt idx="5">
                    <c:v>18110.916453293146</c:v>
                  </c:pt>
                  <c:pt idx="6">
                    <c:v>15648.973234449575</c:v>
                  </c:pt>
                  <c:pt idx="7">
                    <c:v>16590.03661033306</c:v>
                  </c:pt>
                  <c:pt idx="8">
                    <c:v>11502.223003943636</c:v>
                  </c:pt>
                  <c:pt idx="9">
                    <c:v>18827.338894288314</c:v>
                  </c:pt>
                  <c:pt idx="10">
                    <c:v>14452.912040584757</c:v>
                  </c:pt>
                  <c:pt idx="11">
                    <c:v>12441.768535672471</c:v>
                  </c:pt>
                  <c:pt idx="12">
                    <c:v>18076.006037736181</c:v>
                  </c:pt>
                  <c:pt idx="13">
                    <c:v>19606.47047312828</c:v>
                  </c:pt>
                  <c:pt idx="14">
                    <c:v>10629.838062455399</c:v>
                  </c:pt>
                  <c:pt idx="15">
                    <c:v>13803.930154852069</c:v>
                  </c:pt>
                  <c:pt idx="16">
                    <c:v>13451.004112114801</c:v>
                  </c:pt>
                  <c:pt idx="17">
                    <c:v>15159.241823882161</c:v>
                  </c:pt>
                  <c:pt idx="18">
                    <c:v>20949.596483827434</c:v>
                  </c:pt>
                  <c:pt idx="19">
                    <c:v>10615.106561414048</c:v>
                  </c:pt>
                  <c:pt idx="20">
                    <c:v>8412.9394015554244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val>
            <c:numRef>
              <c:f>'rockfish harvests'!$K$156:$K$176</c:f>
              <c:numCache>
                <c:formatCode>_(* #,##0_);_(* \(#,##0\);_(* "-"??_);_(@_)</c:formatCode>
                <c:ptCount val="21"/>
                <c:pt idx="0">
                  <c:v>13589.355080614794</c:v>
                </c:pt>
                <c:pt idx="1">
                  <c:v>16054.003882202349</c:v>
                </c:pt>
                <c:pt idx="2">
                  <c:v>21378.072072644733</c:v>
                </c:pt>
                <c:pt idx="3">
                  <c:v>25023.476144256918</c:v>
                </c:pt>
                <c:pt idx="4">
                  <c:v>26310.926167597027</c:v>
                </c:pt>
                <c:pt idx="5">
                  <c:v>42436.059885343027</c:v>
                </c:pt>
                <c:pt idx="6">
                  <c:v>36667.430222752817</c:v>
                </c:pt>
                <c:pt idx="7">
                  <c:v>38872.455124606044</c:v>
                </c:pt>
                <c:pt idx="8">
                  <c:v>26951.094687489898</c:v>
                </c:pt>
                <c:pt idx="9">
                  <c:v>44114.724004173229</c:v>
                </c:pt>
                <c:pt idx="10">
                  <c:v>33864.914702332913</c:v>
                </c:pt>
                <c:pt idx="11">
                  <c:v>29152.563097565941</c:v>
                </c:pt>
                <c:pt idx="12">
                  <c:v>42354.260574467829</c:v>
                </c:pt>
                <c:pt idx="13">
                  <c:v>69966.987281399051</c:v>
                </c:pt>
                <c:pt idx="14">
                  <c:v>44697.154090427939</c:v>
                </c:pt>
                <c:pt idx="15">
                  <c:v>60456.943133398883</c:v>
                </c:pt>
                <c:pt idx="16">
                  <c:v>52866.469599823133</c:v>
                </c:pt>
                <c:pt idx="17">
                  <c:v>72203.446754112942</c:v>
                </c:pt>
                <c:pt idx="18">
                  <c:v>93718.548631333717</c:v>
                </c:pt>
                <c:pt idx="19">
                  <c:v>49815.774784613517</c:v>
                </c:pt>
                <c:pt idx="20">
                  <c:v>34346.009039310491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ED-4D76-B10A-1D7C76678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EASTSIDE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Logbook RF harvest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guiSWHS'!$C$92:$C$99</c:f>
              <c:numCache>
                <c:formatCode>General</c:formatCode>
                <c:ptCount val="8"/>
                <c:pt idx="0">
                  <c:v>1928</c:v>
                </c:pt>
                <c:pt idx="1">
                  <c:v>3433</c:v>
                </c:pt>
                <c:pt idx="2">
                  <c:v>2207</c:v>
                </c:pt>
                <c:pt idx="3">
                  <c:v>3551</c:v>
                </c:pt>
                <c:pt idx="4">
                  <c:v>2787</c:v>
                </c:pt>
                <c:pt idx="5">
                  <c:v>3561</c:v>
                </c:pt>
                <c:pt idx="6">
                  <c:v>3933</c:v>
                </c:pt>
                <c:pt idx="7">
                  <c:v>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1-4365-B2E2-E4458E883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tx>
            <c:v>Guided SWHS RF Harvest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guiSWHS'!$G$92:$G$99</c:f>
                <c:numCache>
                  <c:formatCode>General</c:formatCode>
                  <c:ptCount val="8"/>
                  <c:pt idx="0">
                    <c:v>948.16019157514063</c:v>
                  </c:pt>
                  <c:pt idx="1">
                    <c:v>1666.5325556720804</c:v>
                  </c:pt>
                  <c:pt idx="2">
                    <c:v>1157.2627930446074</c:v>
                  </c:pt>
                  <c:pt idx="3">
                    <c:v>1509.7187493419203</c:v>
                  </c:pt>
                  <c:pt idx="4">
                    <c:v>1258.2064190106485</c:v>
                  </c:pt>
                  <c:pt idx="5">
                    <c:v>1682.9690923969843</c:v>
                  </c:pt>
                  <c:pt idx="6">
                    <c:v>1557.6215422716227</c:v>
                  </c:pt>
                  <c:pt idx="7">
                    <c:v>1607.4561975093275</c:v>
                  </c:pt>
                </c:numCache>
              </c:numRef>
            </c:plus>
            <c:minus>
              <c:numRef>
                <c:f>'logbook v guiSWHS'!$G$92:$G$99</c:f>
                <c:numCache>
                  <c:formatCode>General</c:formatCode>
                  <c:ptCount val="8"/>
                  <c:pt idx="0">
                    <c:v>948.16019157514063</c:v>
                  </c:pt>
                  <c:pt idx="1">
                    <c:v>1666.5325556720804</c:v>
                  </c:pt>
                  <c:pt idx="2">
                    <c:v>1157.2627930446074</c:v>
                  </c:pt>
                  <c:pt idx="3">
                    <c:v>1509.7187493419203</c:v>
                  </c:pt>
                  <c:pt idx="4">
                    <c:v>1258.2064190106485</c:v>
                  </c:pt>
                  <c:pt idx="5">
                    <c:v>1682.9690923969843</c:v>
                  </c:pt>
                  <c:pt idx="6">
                    <c:v>1557.6215422716227</c:v>
                  </c:pt>
                  <c:pt idx="7">
                    <c:v>1607.4561975093275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guiSWHS'!$D$92:$D$99</c:f>
              <c:numCache>
                <c:formatCode>General</c:formatCode>
                <c:ptCount val="8"/>
                <c:pt idx="0">
                  <c:v>1611</c:v>
                </c:pt>
                <c:pt idx="1">
                  <c:v>3279</c:v>
                </c:pt>
                <c:pt idx="2">
                  <c:v>2108</c:v>
                </c:pt>
                <c:pt idx="3">
                  <c:v>3029</c:v>
                </c:pt>
                <c:pt idx="4">
                  <c:v>2033</c:v>
                </c:pt>
                <c:pt idx="5">
                  <c:v>2512</c:v>
                </c:pt>
                <c:pt idx="6">
                  <c:v>1897</c:v>
                </c:pt>
                <c:pt idx="7">
                  <c:v>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D1-4365-B2E2-E4458E883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WKMA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Logbook RF harvest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guiSWHS'!$C$101:$C$108</c:f>
              <c:numCache>
                <c:formatCode>General</c:formatCode>
                <c:ptCount val="8"/>
                <c:pt idx="0">
                  <c:v>1366</c:v>
                </c:pt>
                <c:pt idx="1">
                  <c:v>1747</c:v>
                </c:pt>
                <c:pt idx="2">
                  <c:v>1983</c:v>
                </c:pt>
                <c:pt idx="3">
                  <c:v>2396</c:v>
                </c:pt>
                <c:pt idx="4">
                  <c:v>2031</c:v>
                </c:pt>
                <c:pt idx="5">
                  <c:v>3337</c:v>
                </c:pt>
                <c:pt idx="6">
                  <c:v>2899</c:v>
                </c:pt>
                <c:pt idx="7">
                  <c:v>4291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9-4D95-9B1E-AF5ADD5BB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tx>
            <c:v>Guided SWHS RF Harvest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guiSWHS'!$G$101:$G$108</c:f>
                <c:numCache>
                  <c:formatCode>General</c:formatCode>
                  <c:ptCount val="8"/>
                  <c:pt idx="0">
                    <c:v>599.66529350434166</c:v>
                  </c:pt>
                  <c:pt idx="1">
                    <c:v>378.88682284212871</c:v>
                  </c:pt>
                  <c:pt idx="2">
                    <c:v>1056.9724265686207</c:v>
                  </c:pt>
                  <c:pt idx="3">
                    <c:v>1169.9813784713683</c:v>
                  </c:pt>
                  <c:pt idx="4">
                    <c:v>1504.4895212878375</c:v>
                  </c:pt>
                  <c:pt idx="5">
                    <c:v>1516.7375162097387</c:v>
                  </c:pt>
                  <c:pt idx="6">
                    <c:v>1037.9356929883372</c:v>
                  </c:pt>
                  <c:pt idx="7">
                    <c:v>2018.535440696264</c:v>
                  </c:pt>
                </c:numCache>
              </c:numRef>
            </c:plus>
            <c:minus>
              <c:numRef>
                <c:f>'logbook v guiSWHS'!$G$101:$G$108</c:f>
                <c:numCache>
                  <c:formatCode>General</c:formatCode>
                  <c:ptCount val="8"/>
                  <c:pt idx="0">
                    <c:v>599.66529350434166</c:v>
                  </c:pt>
                  <c:pt idx="1">
                    <c:v>378.88682284212871</c:v>
                  </c:pt>
                  <c:pt idx="2">
                    <c:v>1056.9724265686207</c:v>
                  </c:pt>
                  <c:pt idx="3">
                    <c:v>1169.9813784713683</c:v>
                  </c:pt>
                  <c:pt idx="4">
                    <c:v>1504.4895212878375</c:v>
                  </c:pt>
                  <c:pt idx="5">
                    <c:v>1516.7375162097387</c:v>
                  </c:pt>
                  <c:pt idx="6">
                    <c:v>1037.9356929883372</c:v>
                  </c:pt>
                  <c:pt idx="7">
                    <c:v>2018.535440696264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guiSWHS'!$D$101:$D$108</c:f>
              <c:numCache>
                <c:formatCode>General</c:formatCode>
                <c:ptCount val="8"/>
                <c:pt idx="0">
                  <c:v>991</c:v>
                </c:pt>
                <c:pt idx="1">
                  <c:v>612</c:v>
                </c:pt>
                <c:pt idx="2">
                  <c:v>2072</c:v>
                </c:pt>
                <c:pt idx="3">
                  <c:v>2239</c:v>
                </c:pt>
                <c:pt idx="4">
                  <c:v>1753</c:v>
                </c:pt>
                <c:pt idx="5">
                  <c:v>2979</c:v>
                </c:pt>
                <c:pt idx="6">
                  <c:v>2144</c:v>
                </c:pt>
                <c:pt idx="7">
                  <c:v>3896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9-4D95-9B1E-AF5ADD5BB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Logbook RF harvest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guiSWHS'!$C$110:$C$117</c:f>
              <c:numCache>
                <c:formatCode>General</c:formatCode>
                <c:ptCount val="8"/>
                <c:pt idx="0">
                  <c:v>30322</c:v>
                </c:pt>
                <c:pt idx="1">
                  <c:v>27771</c:v>
                </c:pt>
                <c:pt idx="2">
                  <c:v>30558</c:v>
                </c:pt>
                <c:pt idx="3">
                  <c:v>37025</c:v>
                </c:pt>
                <c:pt idx="4">
                  <c:v>45883</c:v>
                </c:pt>
                <c:pt idx="5">
                  <c:v>56991</c:v>
                </c:pt>
                <c:pt idx="6">
                  <c:v>38626</c:v>
                </c:pt>
                <c:pt idx="7">
                  <c:v>50115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D-4234-ACC9-28AF7CF2B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tx>
            <c:v>Guided SWHS RF Harvest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guiSWHS'!$G$110:$G$117</c:f>
                <c:numCache>
                  <c:formatCode>General</c:formatCode>
                  <c:ptCount val="8"/>
                  <c:pt idx="0">
                    <c:v>3598.79607791536</c:v>
                  </c:pt>
                  <c:pt idx="1">
                    <c:v>3068.9067909528671</c:v>
                  </c:pt>
                  <c:pt idx="2">
                    <c:v>3361.2354758100887</c:v>
                  </c:pt>
                  <c:pt idx="3">
                    <c:v>4059.0646801675625</c:v>
                  </c:pt>
                  <c:pt idx="4">
                    <c:v>4244.8841347709658</c:v>
                  </c:pt>
                  <c:pt idx="5">
                    <c:v>5115.2069085839375</c:v>
                  </c:pt>
                  <c:pt idx="6">
                    <c:v>4847.1398470405447</c:v>
                  </c:pt>
                  <c:pt idx="7">
                    <c:v>5031.2082870146241</c:v>
                  </c:pt>
                </c:numCache>
              </c:numRef>
            </c:plus>
            <c:minus>
              <c:numRef>
                <c:f>'logbook v guiSWHS'!$G$110:$G$117</c:f>
                <c:numCache>
                  <c:formatCode>General</c:formatCode>
                  <c:ptCount val="8"/>
                  <c:pt idx="0">
                    <c:v>3598.79607791536</c:v>
                  </c:pt>
                  <c:pt idx="1">
                    <c:v>3068.9067909528671</c:v>
                  </c:pt>
                  <c:pt idx="2">
                    <c:v>3361.2354758100887</c:v>
                  </c:pt>
                  <c:pt idx="3">
                    <c:v>4059.0646801675625</c:v>
                  </c:pt>
                  <c:pt idx="4">
                    <c:v>4244.8841347709658</c:v>
                  </c:pt>
                  <c:pt idx="5">
                    <c:v>5115.2069085839375</c:v>
                  </c:pt>
                  <c:pt idx="6">
                    <c:v>4847.1398470405447</c:v>
                  </c:pt>
                  <c:pt idx="7">
                    <c:v>5031.2082870146241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guiSWHS'!$D$110:$D$117</c:f>
              <c:numCache>
                <c:formatCode>General</c:formatCode>
                <c:ptCount val="8"/>
                <c:pt idx="0">
                  <c:v>26745</c:v>
                </c:pt>
                <c:pt idx="1">
                  <c:v>25298</c:v>
                </c:pt>
                <c:pt idx="2">
                  <c:v>29220</c:v>
                </c:pt>
                <c:pt idx="3">
                  <c:v>32841</c:v>
                </c:pt>
                <c:pt idx="4">
                  <c:v>38015</c:v>
                </c:pt>
                <c:pt idx="5">
                  <c:v>54312</c:v>
                </c:pt>
                <c:pt idx="6">
                  <c:v>39626</c:v>
                </c:pt>
                <c:pt idx="7">
                  <c:v>44958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D-4234-ACC9-28AF7CF2B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Logbook RF harvest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guiSWHS'!$C$119:$C$126</c:f>
              <c:numCache>
                <c:formatCode>General</c:formatCode>
                <c:ptCount val="8"/>
                <c:pt idx="0">
                  <c:v>6904</c:v>
                </c:pt>
                <c:pt idx="1">
                  <c:v>6813</c:v>
                </c:pt>
                <c:pt idx="2">
                  <c:v>9965</c:v>
                </c:pt>
                <c:pt idx="3">
                  <c:v>11896</c:v>
                </c:pt>
                <c:pt idx="4">
                  <c:v>12377</c:v>
                </c:pt>
                <c:pt idx="5">
                  <c:v>13580</c:v>
                </c:pt>
                <c:pt idx="6">
                  <c:v>6719</c:v>
                </c:pt>
                <c:pt idx="7">
                  <c:v>8479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1-48EF-B842-F7C32DDDA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tx>
            <c:v>Guided SWHS RF Harvest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guiSWHS'!$G$119:$G$126</c:f>
                <c:numCache>
                  <c:formatCode>General</c:formatCode>
                  <c:ptCount val="8"/>
                  <c:pt idx="0">
                    <c:v>1977.5882330737427</c:v>
                  </c:pt>
                  <c:pt idx="1">
                    <c:v>2183.1246915654319</c:v>
                  </c:pt>
                  <c:pt idx="2">
                    <c:v>1682.3837318889355</c:v>
                  </c:pt>
                  <c:pt idx="3">
                    <c:v>3731.7236800160631</c:v>
                  </c:pt>
                  <c:pt idx="4">
                    <c:v>2444.6302503000306</c:v>
                  </c:pt>
                  <c:pt idx="5">
                    <c:v>2488.0994994320445</c:v>
                  </c:pt>
                  <c:pt idx="6">
                    <c:v>2817.0992887102434</c:v>
                  </c:pt>
                  <c:pt idx="7">
                    <c:v>2098.0848922597506</c:v>
                  </c:pt>
                </c:numCache>
              </c:numRef>
            </c:plus>
            <c:minus>
              <c:numRef>
                <c:f>'logbook v guiSWHS'!$G$119:$G$126</c:f>
                <c:numCache>
                  <c:formatCode>General</c:formatCode>
                  <c:ptCount val="8"/>
                  <c:pt idx="0">
                    <c:v>1977.5882330737427</c:v>
                  </c:pt>
                  <c:pt idx="1">
                    <c:v>2183.1246915654319</c:v>
                  </c:pt>
                  <c:pt idx="2">
                    <c:v>1682.3837318889355</c:v>
                  </c:pt>
                  <c:pt idx="3">
                    <c:v>3731.7236800160631</c:v>
                  </c:pt>
                  <c:pt idx="4">
                    <c:v>2444.6302503000306</c:v>
                  </c:pt>
                  <c:pt idx="5">
                    <c:v>2488.0994994320445</c:v>
                  </c:pt>
                  <c:pt idx="6">
                    <c:v>2817.0992887102434</c:v>
                  </c:pt>
                  <c:pt idx="7">
                    <c:v>2098.0848922597506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guiSWHS'!$D$119:$D$126</c:f>
              <c:numCache>
                <c:formatCode>General</c:formatCode>
                <c:ptCount val="8"/>
                <c:pt idx="0">
                  <c:v>5586</c:v>
                </c:pt>
                <c:pt idx="1">
                  <c:v>6484</c:v>
                </c:pt>
                <c:pt idx="2">
                  <c:v>5313</c:v>
                </c:pt>
                <c:pt idx="3">
                  <c:v>14189</c:v>
                </c:pt>
                <c:pt idx="4">
                  <c:v>8808</c:v>
                </c:pt>
                <c:pt idx="5">
                  <c:v>7013</c:v>
                </c:pt>
                <c:pt idx="6">
                  <c:v>8635</c:v>
                </c:pt>
                <c:pt idx="7">
                  <c:v>6486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1-48EF-B842-F7C32DDDA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Logbook RF harvest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guiSWHS'!$C$128:$C$135</c:f>
              <c:numCache>
                <c:formatCode>General</c:formatCode>
                <c:ptCount val="8"/>
                <c:pt idx="0">
                  <c:v>11367</c:v>
                </c:pt>
                <c:pt idx="1">
                  <c:v>13580</c:v>
                </c:pt>
                <c:pt idx="2">
                  <c:v>14209</c:v>
                </c:pt>
                <c:pt idx="3">
                  <c:v>14913</c:v>
                </c:pt>
                <c:pt idx="4">
                  <c:v>20073</c:v>
                </c:pt>
                <c:pt idx="5">
                  <c:v>28893</c:v>
                </c:pt>
                <c:pt idx="6">
                  <c:v>16300</c:v>
                </c:pt>
                <c:pt idx="7">
                  <c:v>12107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8-45B9-A474-B16DBD999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tx>
            <c:v>Guided SWHS RF Harvest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guiSWHS'!$G$128:$G$135</c:f>
                <c:numCache>
                  <c:formatCode>General</c:formatCode>
                  <c:ptCount val="8"/>
                  <c:pt idx="0">
                    <c:v>965.05736693435711</c:v>
                  </c:pt>
                  <c:pt idx="1">
                    <c:v>1799.7066564262941</c:v>
                  </c:pt>
                  <c:pt idx="2">
                    <c:v>1370.5528482959735</c:v>
                  </c:pt>
                  <c:pt idx="3">
                    <c:v>2530.4803948084527</c:v>
                  </c:pt>
                  <c:pt idx="4">
                    <c:v>1852.1582448586753</c:v>
                  </c:pt>
                  <c:pt idx="5">
                    <c:v>2290.362971518146</c:v>
                  </c:pt>
                  <c:pt idx="6">
                    <c:v>1826.8093505632278</c:v>
                  </c:pt>
                  <c:pt idx="7">
                    <c:v>2271.5763287114714</c:v>
                  </c:pt>
                </c:numCache>
              </c:numRef>
            </c:plus>
            <c:minus>
              <c:numRef>
                <c:f>'logbook v guiSWHS'!$G$128:$G$135</c:f>
                <c:numCache>
                  <c:formatCode>General</c:formatCode>
                  <c:ptCount val="8"/>
                  <c:pt idx="0">
                    <c:v>965.05736693435711</c:v>
                  </c:pt>
                  <c:pt idx="1">
                    <c:v>1799.7066564262941</c:v>
                  </c:pt>
                  <c:pt idx="2">
                    <c:v>1370.5528482959735</c:v>
                  </c:pt>
                  <c:pt idx="3">
                    <c:v>2530.4803948084527</c:v>
                  </c:pt>
                  <c:pt idx="4">
                    <c:v>1852.1582448586753</c:v>
                  </c:pt>
                  <c:pt idx="5">
                    <c:v>2290.362971518146</c:v>
                  </c:pt>
                  <c:pt idx="6">
                    <c:v>1826.8093505632278</c:v>
                  </c:pt>
                  <c:pt idx="7">
                    <c:v>2271.5763287114714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guiSWHS'!$D$128:$D$135</c:f>
              <c:numCache>
                <c:formatCode>General</c:formatCode>
                <c:ptCount val="8"/>
                <c:pt idx="0">
                  <c:v>3774</c:v>
                </c:pt>
                <c:pt idx="1">
                  <c:v>6613</c:v>
                </c:pt>
                <c:pt idx="2">
                  <c:v>6102</c:v>
                </c:pt>
                <c:pt idx="3">
                  <c:v>9046</c:v>
                </c:pt>
                <c:pt idx="4">
                  <c:v>8996</c:v>
                </c:pt>
                <c:pt idx="5">
                  <c:v>10302</c:v>
                </c:pt>
                <c:pt idx="6">
                  <c:v>8241</c:v>
                </c:pt>
                <c:pt idx="7">
                  <c:v>9514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8-45B9-A474-B16DBD999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Logbook RF harvest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guiSWHS'!$C$137:$C$144</c:f>
              <c:numCache>
                <c:formatCode>General</c:formatCode>
                <c:ptCount val="8"/>
                <c:pt idx="0">
                  <c:v>15590</c:v>
                </c:pt>
                <c:pt idx="1">
                  <c:v>16566</c:v>
                </c:pt>
                <c:pt idx="2">
                  <c:v>19818</c:v>
                </c:pt>
                <c:pt idx="3">
                  <c:v>21309</c:v>
                </c:pt>
                <c:pt idx="4">
                  <c:v>24516</c:v>
                </c:pt>
                <c:pt idx="5">
                  <c:v>29349</c:v>
                </c:pt>
                <c:pt idx="6">
                  <c:v>28647</c:v>
                </c:pt>
                <c:pt idx="7">
                  <c:v>27142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6-4871-B6A9-77602413A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tx>
            <c:v>Guided SWHS RF Harvest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guiSWHS'!$G$137:$G$144</c:f>
                <c:numCache>
                  <c:formatCode>General</c:formatCode>
                  <c:ptCount val="8"/>
                  <c:pt idx="0">
                    <c:v>1960.0851244594733</c:v>
                  </c:pt>
                  <c:pt idx="1">
                    <c:v>2543.7366296082746</c:v>
                  </c:pt>
                  <c:pt idx="2">
                    <c:v>2506.7176078124266</c:v>
                  </c:pt>
                  <c:pt idx="3">
                    <c:v>2128.5773654640543</c:v>
                  </c:pt>
                  <c:pt idx="4">
                    <c:v>2935.4290003873994</c:v>
                  </c:pt>
                  <c:pt idx="5">
                    <c:v>3185.0416219360927</c:v>
                  </c:pt>
                  <c:pt idx="6">
                    <c:v>2462.6599842622791</c:v>
                  </c:pt>
                  <c:pt idx="7">
                    <c:v>3549.1061531153982</c:v>
                  </c:pt>
                </c:numCache>
              </c:numRef>
            </c:plus>
            <c:minus>
              <c:numRef>
                <c:f>'logbook v guiSWHS'!$G$137:$G$144</c:f>
                <c:numCache>
                  <c:formatCode>General</c:formatCode>
                  <c:ptCount val="8"/>
                  <c:pt idx="0">
                    <c:v>1960.0851244594733</c:v>
                  </c:pt>
                  <c:pt idx="1">
                    <c:v>2543.7366296082746</c:v>
                  </c:pt>
                  <c:pt idx="2">
                    <c:v>2506.7176078124266</c:v>
                  </c:pt>
                  <c:pt idx="3">
                    <c:v>2128.5773654640543</c:v>
                  </c:pt>
                  <c:pt idx="4">
                    <c:v>2935.4290003873994</c:v>
                  </c:pt>
                  <c:pt idx="5">
                    <c:v>3185.0416219360927</c:v>
                  </c:pt>
                  <c:pt idx="6">
                    <c:v>2462.6599842622791</c:v>
                  </c:pt>
                  <c:pt idx="7">
                    <c:v>3549.1061531153982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guiSWHS'!$D$137:$D$144</c:f>
              <c:numCache>
                <c:formatCode>General</c:formatCode>
                <c:ptCount val="8"/>
                <c:pt idx="0">
                  <c:v>9523</c:v>
                </c:pt>
                <c:pt idx="1">
                  <c:v>11672</c:v>
                </c:pt>
                <c:pt idx="2">
                  <c:v>12255</c:v>
                </c:pt>
                <c:pt idx="3">
                  <c:v>10778</c:v>
                </c:pt>
                <c:pt idx="4">
                  <c:v>14327</c:v>
                </c:pt>
                <c:pt idx="5">
                  <c:v>19835</c:v>
                </c:pt>
                <c:pt idx="6">
                  <c:v>10418</c:v>
                </c:pt>
                <c:pt idx="7">
                  <c:v>11327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46-4871-B6A9-77602413A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PWSO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'rockfish harvests'!$B$2:$B$22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'rockfish harvests'!$D$178:$D$198</c:f>
              <c:numCache>
                <c:formatCode>_(* #,##0_);_(* \(#,##0\);_(* "-"??_);_(@_)</c:formatCode>
                <c:ptCount val="21"/>
                <c:pt idx="0">
                  <c:v>7091</c:v>
                </c:pt>
                <c:pt idx="1">
                  <c:v>4594</c:v>
                </c:pt>
                <c:pt idx="2">
                  <c:v>9244</c:v>
                </c:pt>
                <c:pt idx="3">
                  <c:v>11235</c:v>
                </c:pt>
                <c:pt idx="4">
                  <c:v>9018</c:v>
                </c:pt>
                <c:pt idx="5">
                  <c:v>9696</c:v>
                </c:pt>
                <c:pt idx="6">
                  <c:v>12216</c:v>
                </c:pt>
                <c:pt idx="7">
                  <c:v>9664</c:v>
                </c:pt>
                <c:pt idx="8">
                  <c:v>9129</c:v>
                </c:pt>
                <c:pt idx="9">
                  <c:v>12198</c:v>
                </c:pt>
                <c:pt idx="10">
                  <c:v>13387</c:v>
                </c:pt>
                <c:pt idx="11">
                  <c:v>13724</c:v>
                </c:pt>
                <c:pt idx="12">
                  <c:v>13038</c:v>
                </c:pt>
                <c:pt idx="13">
                  <c:v>15590</c:v>
                </c:pt>
                <c:pt idx="14">
                  <c:v>16566</c:v>
                </c:pt>
                <c:pt idx="15">
                  <c:v>19818</c:v>
                </c:pt>
                <c:pt idx="16">
                  <c:v>21309</c:v>
                </c:pt>
                <c:pt idx="17">
                  <c:v>24516</c:v>
                </c:pt>
                <c:pt idx="18">
                  <c:v>29349</c:v>
                </c:pt>
                <c:pt idx="19">
                  <c:v>28647</c:v>
                </c:pt>
                <c:pt idx="20">
                  <c:v>27142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C-4FAA-87CF-DA7DE8594493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harvests'!$N$178:$N$198</c:f>
                <c:numCache>
                  <c:formatCode>_(* #,##0_);_(* \(#,##0\);_(* "-"??_);_(@_)</c:formatCode>
                  <c:ptCount val="21"/>
                  <c:pt idx="0">
                    <c:v>1377.8045920077593</c:v>
                  </c:pt>
                  <c:pt idx="1">
                    <c:v>892.62929004141108</c:v>
                  </c:pt>
                  <c:pt idx="2">
                    <c:v>1796.1395640276021</c:v>
                  </c:pt>
                  <c:pt idx="3">
                    <c:v>2182.9974039214749</c:v>
                  </c:pt>
                  <c:pt idx="4">
                    <c:v>1752.2270216790259</c:v>
                  </c:pt>
                  <c:pt idx="5">
                    <c:v>1883.9646487247546</c:v>
                  </c:pt>
                  <c:pt idx="6">
                    <c:v>2373.6089262398518</c:v>
                  </c:pt>
                  <c:pt idx="7">
                    <c:v>1877.7469436134518</c:v>
                  </c:pt>
                  <c:pt idx="8">
                    <c:v>1773.7946862838576</c:v>
                  </c:pt>
                  <c:pt idx="9">
                    <c:v>2370.1114671147438</c:v>
                  </c:pt>
                  <c:pt idx="10">
                    <c:v>2601.1380726565894</c:v>
                  </c:pt>
                  <c:pt idx="11">
                    <c:v>2666.6182796099974</c:v>
                  </c:pt>
                  <c:pt idx="12">
                    <c:v>2533.3262262864428</c:v>
                  </c:pt>
                  <c:pt idx="13">
                    <c:v>2270.7026094933904</c:v>
                  </c:pt>
                  <c:pt idx="14">
                    <c:v>1201.1881128039217</c:v>
                  </c:pt>
                  <c:pt idx="15">
                    <c:v>4084.787452166413</c:v>
                  </c:pt>
                  <c:pt idx="16">
                    <c:v>3852.2776343744404</c:v>
                  </c:pt>
                  <c:pt idx="17">
                    <c:v>1387.897891523347</c:v>
                  </c:pt>
                  <c:pt idx="18">
                    <c:v>1628.7123609031039</c:v>
                  </c:pt>
                  <c:pt idx="19">
                    <c:v>4775.4103762737914</c:v>
                  </c:pt>
                  <c:pt idx="20">
                    <c:v>2931.6739302691885</c:v>
                  </c:pt>
                </c:numCache>
              </c:numRef>
            </c:plus>
            <c:minus>
              <c:numRef>
                <c:f>'rockfish harvests'!$N$178:$N$198</c:f>
                <c:numCache>
                  <c:formatCode>_(* #,##0_);_(* \(#,##0\);_(* "-"??_);_(@_)</c:formatCode>
                  <c:ptCount val="21"/>
                  <c:pt idx="0">
                    <c:v>1377.8045920077593</c:v>
                  </c:pt>
                  <c:pt idx="1">
                    <c:v>892.62929004141108</c:v>
                  </c:pt>
                  <c:pt idx="2">
                    <c:v>1796.1395640276021</c:v>
                  </c:pt>
                  <c:pt idx="3">
                    <c:v>2182.9974039214749</c:v>
                  </c:pt>
                  <c:pt idx="4">
                    <c:v>1752.2270216790259</c:v>
                  </c:pt>
                  <c:pt idx="5">
                    <c:v>1883.9646487247546</c:v>
                  </c:pt>
                  <c:pt idx="6">
                    <c:v>2373.6089262398518</c:v>
                  </c:pt>
                  <c:pt idx="7">
                    <c:v>1877.7469436134518</c:v>
                  </c:pt>
                  <c:pt idx="8">
                    <c:v>1773.7946862838576</c:v>
                  </c:pt>
                  <c:pt idx="9">
                    <c:v>2370.1114671147438</c:v>
                  </c:pt>
                  <c:pt idx="10">
                    <c:v>2601.1380726565894</c:v>
                  </c:pt>
                  <c:pt idx="11">
                    <c:v>2666.6182796099974</c:v>
                  </c:pt>
                  <c:pt idx="12">
                    <c:v>2533.3262262864428</c:v>
                  </c:pt>
                  <c:pt idx="13">
                    <c:v>2270.7026094933904</c:v>
                  </c:pt>
                  <c:pt idx="14">
                    <c:v>1201.1881128039217</c:v>
                  </c:pt>
                  <c:pt idx="15">
                    <c:v>4084.787452166413</c:v>
                  </c:pt>
                  <c:pt idx="16">
                    <c:v>3852.2776343744404</c:v>
                  </c:pt>
                  <c:pt idx="17">
                    <c:v>1387.897891523347</c:v>
                  </c:pt>
                  <c:pt idx="18">
                    <c:v>1628.7123609031039</c:v>
                  </c:pt>
                  <c:pt idx="19">
                    <c:v>4775.4103762737914</c:v>
                  </c:pt>
                  <c:pt idx="20">
                    <c:v>2931.6739302691885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'rockfish harvests'!$O$178:$O$198</c:f>
              <c:numCache>
                <c:formatCode>_(* #,##0_);_(* \(#,##0\);_(* "-"??_);_(@_)</c:formatCode>
                <c:ptCount val="21"/>
                <c:pt idx="0">
                  <c:v>1471.2039985303945</c:v>
                </c:pt>
                <c:pt idx="1">
                  <c:v>953.13935541512274</c:v>
                </c:pt>
                <c:pt idx="2">
                  <c:v>1917.897301144405</c:v>
                </c:pt>
                <c:pt idx="3">
                  <c:v>2330.979681778168</c:v>
                </c:pt>
                <c:pt idx="4">
                  <c:v>1871.0079902336911</c:v>
                </c:pt>
                <c:pt idx="5">
                  <c:v>2011.675922965831</c:v>
                </c:pt>
                <c:pt idx="6">
                  <c:v>2534.5124871029911</c:v>
                </c:pt>
                <c:pt idx="7">
                  <c:v>2005.0367285005977</c:v>
                </c:pt>
                <c:pt idx="8">
                  <c:v>1894.0376960349713</c:v>
                </c:pt>
                <c:pt idx="9">
                  <c:v>2530.7779402162978</c:v>
                </c:pt>
                <c:pt idx="10">
                  <c:v>2777.4655095651397</c:v>
                </c:pt>
                <c:pt idx="11">
                  <c:v>2847.384526277132</c:v>
                </c:pt>
                <c:pt idx="12">
                  <c:v>2705.0567949286833</c:v>
                </c:pt>
                <c:pt idx="13">
                  <c:v>3693.2731282159002</c:v>
                </c:pt>
                <c:pt idx="14">
                  <c:v>2004.0431802604508</c:v>
                </c:pt>
                <c:pt idx="15">
                  <c:v>6885.7645042839649</c:v>
                </c:pt>
                <c:pt idx="16">
                  <c:v>7356.7256448320622</c:v>
                </c:pt>
                <c:pt idx="17">
                  <c:v>2612.963774691143</c:v>
                </c:pt>
                <c:pt idx="18">
                  <c:v>3728.736072598942</c:v>
                </c:pt>
                <c:pt idx="19">
                  <c:v>7308.8621616433084</c:v>
                </c:pt>
                <c:pt idx="20">
                  <c:v>4727.7448574203227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9C-4FAA-87CF-DA7DE8594493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harvests'!$N$178:$N$198</c:f>
                <c:numCache>
                  <c:formatCode>_(* #,##0_);_(* \(#,##0\);_(* "-"??_);_(@_)</c:formatCode>
                  <c:ptCount val="21"/>
                  <c:pt idx="0">
                    <c:v>1377.8045920077593</c:v>
                  </c:pt>
                  <c:pt idx="1">
                    <c:v>892.62929004141108</c:v>
                  </c:pt>
                  <c:pt idx="2">
                    <c:v>1796.1395640276021</c:v>
                  </c:pt>
                  <c:pt idx="3">
                    <c:v>2182.9974039214749</c:v>
                  </c:pt>
                  <c:pt idx="4">
                    <c:v>1752.2270216790259</c:v>
                  </c:pt>
                  <c:pt idx="5">
                    <c:v>1883.9646487247546</c:v>
                  </c:pt>
                  <c:pt idx="6">
                    <c:v>2373.6089262398518</c:v>
                  </c:pt>
                  <c:pt idx="7">
                    <c:v>1877.7469436134518</c:v>
                  </c:pt>
                  <c:pt idx="8">
                    <c:v>1773.7946862838576</c:v>
                  </c:pt>
                  <c:pt idx="9">
                    <c:v>2370.1114671147438</c:v>
                  </c:pt>
                  <c:pt idx="10">
                    <c:v>2601.1380726565894</c:v>
                  </c:pt>
                  <c:pt idx="11">
                    <c:v>2666.6182796099974</c:v>
                  </c:pt>
                  <c:pt idx="12">
                    <c:v>2533.3262262864428</c:v>
                  </c:pt>
                  <c:pt idx="13">
                    <c:v>2270.7026094933904</c:v>
                  </c:pt>
                  <c:pt idx="14">
                    <c:v>1201.1881128039217</c:v>
                  </c:pt>
                  <c:pt idx="15">
                    <c:v>4084.787452166413</c:v>
                  </c:pt>
                  <c:pt idx="16">
                    <c:v>3852.2776343744404</c:v>
                  </c:pt>
                  <c:pt idx="17">
                    <c:v>1387.897891523347</c:v>
                  </c:pt>
                  <c:pt idx="18">
                    <c:v>1628.7123609031039</c:v>
                  </c:pt>
                  <c:pt idx="19">
                    <c:v>4775.4103762737914</c:v>
                  </c:pt>
                  <c:pt idx="20">
                    <c:v>2931.6739302691885</c:v>
                  </c:pt>
                </c:numCache>
              </c:numRef>
            </c:plus>
            <c:minus>
              <c:numRef>
                <c:f>'rockfish harvests'!$N$178:$N$198</c:f>
                <c:numCache>
                  <c:formatCode>_(* #,##0_);_(* \(#,##0\);_(* "-"??_);_(@_)</c:formatCode>
                  <c:ptCount val="21"/>
                  <c:pt idx="0">
                    <c:v>1377.8045920077593</c:v>
                  </c:pt>
                  <c:pt idx="1">
                    <c:v>892.62929004141108</c:v>
                  </c:pt>
                  <c:pt idx="2">
                    <c:v>1796.1395640276021</c:v>
                  </c:pt>
                  <c:pt idx="3">
                    <c:v>2182.9974039214749</c:v>
                  </c:pt>
                  <c:pt idx="4">
                    <c:v>1752.2270216790259</c:v>
                  </c:pt>
                  <c:pt idx="5">
                    <c:v>1883.9646487247546</c:v>
                  </c:pt>
                  <c:pt idx="6">
                    <c:v>2373.6089262398518</c:v>
                  </c:pt>
                  <c:pt idx="7">
                    <c:v>1877.7469436134518</c:v>
                  </c:pt>
                  <c:pt idx="8">
                    <c:v>1773.7946862838576</c:v>
                  </c:pt>
                  <c:pt idx="9">
                    <c:v>2370.1114671147438</c:v>
                  </c:pt>
                  <c:pt idx="10">
                    <c:v>2601.1380726565894</c:v>
                  </c:pt>
                  <c:pt idx="11">
                    <c:v>2666.6182796099974</c:v>
                  </c:pt>
                  <c:pt idx="12">
                    <c:v>2533.3262262864428</c:v>
                  </c:pt>
                  <c:pt idx="13">
                    <c:v>2270.7026094933904</c:v>
                  </c:pt>
                  <c:pt idx="14">
                    <c:v>1201.1881128039217</c:v>
                  </c:pt>
                  <c:pt idx="15">
                    <c:v>4084.787452166413</c:v>
                  </c:pt>
                  <c:pt idx="16">
                    <c:v>3852.2776343744404</c:v>
                  </c:pt>
                  <c:pt idx="17">
                    <c:v>1387.897891523347</c:v>
                  </c:pt>
                  <c:pt idx="18">
                    <c:v>1628.7123609031039</c:v>
                  </c:pt>
                  <c:pt idx="19">
                    <c:v>4775.4103762737914</c:v>
                  </c:pt>
                  <c:pt idx="20">
                    <c:v>2931.6739302691885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val>
            <c:numRef>
              <c:f>'rockfish harvests'!$K$178:$K$198</c:f>
              <c:numCache>
                <c:formatCode>_(* #,##0_);_(* \(#,##0\);_(* "-"??_);_(@_)</c:formatCode>
                <c:ptCount val="21"/>
                <c:pt idx="0">
                  <c:v>8562.2039985303945</c:v>
                </c:pt>
                <c:pt idx="1">
                  <c:v>5547.1393554151227</c:v>
                </c:pt>
                <c:pt idx="2">
                  <c:v>11161.897301144405</c:v>
                </c:pt>
                <c:pt idx="3">
                  <c:v>13565.979681778168</c:v>
                </c:pt>
                <c:pt idx="4">
                  <c:v>10889.007990233691</c:v>
                </c:pt>
                <c:pt idx="5">
                  <c:v>11707.675922965831</c:v>
                </c:pt>
                <c:pt idx="6">
                  <c:v>14750.512487102991</c:v>
                </c:pt>
                <c:pt idx="7">
                  <c:v>11669.036728500598</c:v>
                </c:pt>
                <c:pt idx="8">
                  <c:v>11023.037696034971</c:v>
                </c:pt>
                <c:pt idx="9">
                  <c:v>14728.777940216298</c:v>
                </c:pt>
                <c:pt idx="10">
                  <c:v>16164.46550956514</c:v>
                </c:pt>
                <c:pt idx="11">
                  <c:v>16571.384526277132</c:v>
                </c:pt>
                <c:pt idx="12">
                  <c:v>15743.056794928683</c:v>
                </c:pt>
                <c:pt idx="13">
                  <c:v>19283.2731282159</c:v>
                </c:pt>
                <c:pt idx="14">
                  <c:v>18570.043180260451</c:v>
                </c:pt>
                <c:pt idx="15">
                  <c:v>26703.764504283965</c:v>
                </c:pt>
                <c:pt idx="16">
                  <c:v>28665.725644832062</c:v>
                </c:pt>
                <c:pt idx="17">
                  <c:v>27128.963774691143</c:v>
                </c:pt>
                <c:pt idx="18">
                  <c:v>33077.736072598942</c:v>
                </c:pt>
                <c:pt idx="19">
                  <c:v>35955.862161643308</c:v>
                </c:pt>
                <c:pt idx="20">
                  <c:v>31869.744857420323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9C-4FAA-87CF-DA7DE8594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13" Type="http://schemas.openxmlformats.org/officeDocument/2006/relationships/chart" Target="../charts/chart49.xml"/><Relationship Id="rId18" Type="http://schemas.openxmlformats.org/officeDocument/2006/relationships/chart" Target="../charts/chart5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17" Type="http://schemas.openxmlformats.org/officeDocument/2006/relationships/chart" Target="../charts/chart53.xml"/><Relationship Id="rId2" Type="http://schemas.openxmlformats.org/officeDocument/2006/relationships/chart" Target="../charts/chart38.xml"/><Relationship Id="rId16" Type="http://schemas.openxmlformats.org/officeDocument/2006/relationships/chart" Target="../charts/chart52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5" Type="http://schemas.openxmlformats.org/officeDocument/2006/relationships/chart" Target="../charts/chart5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Relationship Id="rId14" Type="http://schemas.openxmlformats.org/officeDocument/2006/relationships/chart" Target="../charts/chart5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6" Type="http://schemas.openxmlformats.org/officeDocument/2006/relationships/chart" Target="../charts/chart69.xml"/><Relationship Id="rId5" Type="http://schemas.openxmlformats.org/officeDocument/2006/relationships/chart" Target="../charts/chart68.xml"/><Relationship Id="rId4" Type="http://schemas.openxmlformats.org/officeDocument/2006/relationships/chart" Target="../charts/chart6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7.xml"/><Relationship Id="rId13" Type="http://schemas.openxmlformats.org/officeDocument/2006/relationships/chart" Target="../charts/chart82.xml"/><Relationship Id="rId3" Type="http://schemas.openxmlformats.org/officeDocument/2006/relationships/chart" Target="../charts/chart72.xml"/><Relationship Id="rId7" Type="http://schemas.openxmlformats.org/officeDocument/2006/relationships/chart" Target="../charts/chart76.xml"/><Relationship Id="rId12" Type="http://schemas.openxmlformats.org/officeDocument/2006/relationships/chart" Target="../charts/chart81.xml"/><Relationship Id="rId2" Type="http://schemas.openxmlformats.org/officeDocument/2006/relationships/chart" Target="../charts/chart71.xml"/><Relationship Id="rId16" Type="http://schemas.openxmlformats.org/officeDocument/2006/relationships/chart" Target="../charts/chart85.xml"/><Relationship Id="rId1" Type="http://schemas.openxmlformats.org/officeDocument/2006/relationships/chart" Target="../charts/chart70.xml"/><Relationship Id="rId6" Type="http://schemas.openxmlformats.org/officeDocument/2006/relationships/chart" Target="../charts/chart75.xml"/><Relationship Id="rId11" Type="http://schemas.openxmlformats.org/officeDocument/2006/relationships/chart" Target="../charts/chart80.xml"/><Relationship Id="rId5" Type="http://schemas.openxmlformats.org/officeDocument/2006/relationships/chart" Target="../charts/chart74.xml"/><Relationship Id="rId15" Type="http://schemas.openxmlformats.org/officeDocument/2006/relationships/chart" Target="../charts/chart84.xml"/><Relationship Id="rId10" Type="http://schemas.openxmlformats.org/officeDocument/2006/relationships/chart" Target="../charts/chart79.xml"/><Relationship Id="rId4" Type="http://schemas.openxmlformats.org/officeDocument/2006/relationships/chart" Target="../charts/chart73.xml"/><Relationship Id="rId9" Type="http://schemas.openxmlformats.org/officeDocument/2006/relationships/chart" Target="../charts/chart78.xml"/><Relationship Id="rId14" Type="http://schemas.openxmlformats.org/officeDocument/2006/relationships/chart" Target="../charts/chart8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504825</xdr:colOff>
      <xdr:row>16</xdr:row>
      <xdr:rowOff>90489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909EF3-50F9-48CF-A2D0-AE6C3772B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0</xdr:row>
      <xdr:rowOff>0</xdr:rowOff>
    </xdr:from>
    <xdr:to>
      <xdr:col>15</xdr:col>
      <xdr:colOff>419100</xdr:colOff>
      <xdr:row>16</xdr:row>
      <xdr:rowOff>90489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B9BE21-3226-489B-B0C2-9A99ACE0E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447675</xdr:colOff>
      <xdr:row>0</xdr:row>
      <xdr:rowOff>0</xdr:rowOff>
    </xdr:from>
    <xdr:to>
      <xdr:col>23</xdr:col>
      <xdr:colOff>342900</xdr:colOff>
      <xdr:row>16</xdr:row>
      <xdr:rowOff>90489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E5A678-56C7-4863-A0B3-C3686E923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37</xdr:row>
      <xdr:rowOff>76200</xdr:rowOff>
    </xdr:from>
    <xdr:to>
      <xdr:col>7</xdr:col>
      <xdr:colOff>504825</xdr:colOff>
      <xdr:row>53</xdr:row>
      <xdr:rowOff>166689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8188FE-B59B-4DE4-8BCE-0B0EE70C3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390525</xdr:colOff>
      <xdr:row>0</xdr:row>
      <xdr:rowOff>0</xdr:rowOff>
    </xdr:from>
    <xdr:to>
      <xdr:col>31</xdr:col>
      <xdr:colOff>285750</xdr:colOff>
      <xdr:row>16</xdr:row>
      <xdr:rowOff>90489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B7414D-6408-4E9A-BF7D-954312346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542925</xdr:colOff>
      <xdr:row>37</xdr:row>
      <xdr:rowOff>76200</xdr:rowOff>
    </xdr:from>
    <xdr:to>
      <xdr:col>15</xdr:col>
      <xdr:colOff>438150</xdr:colOff>
      <xdr:row>53</xdr:row>
      <xdr:rowOff>166689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FFE538-B57A-44FD-A9FE-D4762ACA5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</xdr:row>
      <xdr:rowOff>123825</xdr:rowOff>
    </xdr:from>
    <xdr:to>
      <xdr:col>7</xdr:col>
      <xdr:colOff>504825</xdr:colOff>
      <xdr:row>33</xdr:row>
      <xdr:rowOff>23814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7D5D9D-2125-43EA-B867-C04BD1B59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476250</xdr:colOff>
      <xdr:row>37</xdr:row>
      <xdr:rowOff>66675</xdr:rowOff>
    </xdr:from>
    <xdr:to>
      <xdr:col>23</xdr:col>
      <xdr:colOff>371475</xdr:colOff>
      <xdr:row>53</xdr:row>
      <xdr:rowOff>157164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346DBB-865A-4E07-9852-12A4BB871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400050</xdr:colOff>
      <xdr:row>37</xdr:row>
      <xdr:rowOff>76200</xdr:rowOff>
    </xdr:from>
    <xdr:to>
      <xdr:col>31</xdr:col>
      <xdr:colOff>295275</xdr:colOff>
      <xdr:row>53</xdr:row>
      <xdr:rowOff>166689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EC7A0C-F2AD-4626-AC5E-FDF0A64BF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58</xdr:row>
      <xdr:rowOff>85725</xdr:rowOff>
    </xdr:from>
    <xdr:to>
      <xdr:col>7</xdr:col>
      <xdr:colOff>504825</xdr:colOff>
      <xdr:row>74</xdr:row>
      <xdr:rowOff>176214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EB6D1FD-8662-4B3B-93D3-1A530CB3B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523875</xdr:colOff>
      <xdr:row>58</xdr:row>
      <xdr:rowOff>85725</xdr:rowOff>
    </xdr:from>
    <xdr:to>
      <xdr:col>15</xdr:col>
      <xdr:colOff>419100</xdr:colOff>
      <xdr:row>74</xdr:row>
      <xdr:rowOff>176214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CA38999-307D-469F-82F1-278B3E1EF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447675</xdr:colOff>
      <xdr:row>58</xdr:row>
      <xdr:rowOff>85725</xdr:rowOff>
    </xdr:from>
    <xdr:to>
      <xdr:col>23</xdr:col>
      <xdr:colOff>342900</xdr:colOff>
      <xdr:row>74</xdr:row>
      <xdr:rowOff>176214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533C75F-FCA1-43E1-B1D3-EDDC808E5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381000</xdr:colOff>
      <xdr:row>58</xdr:row>
      <xdr:rowOff>95250</xdr:rowOff>
    </xdr:from>
    <xdr:to>
      <xdr:col>31</xdr:col>
      <xdr:colOff>276225</xdr:colOff>
      <xdr:row>74</xdr:row>
      <xdr:rowOff>185739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451F4E9-2F32-4429-8C1E-0D53BC25C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504825</xdr:colOff>
      <xdr:row>91</xdr:row>
      <xdr:rowOff>90489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4792893-8498-47B9-9166-C8C0861C1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514350</xdr:colOff>
      <xdr:row>74</xdr:row>
      <xdr:rowOff>180975</xdr:rowOff>
    </xdr:from>
    <xdr:to>
      <xdr:col>15</xdr:col>
      <xdr:colOff>409575</xdr:colOff>
      <xdr:row>91</xdr:row>
      <xdr:rowOff>80964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6C4E6E3-8EB8-49A4-8B98-08129A917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533400</xdr:colOff>
      <xdr:row>16</xdr:row>
      <xdr:rowOff>123825</xdr:rowOff>
    </xdr:from>
    <xdr:to>
      <xdr:col>15</xdr:col>
      <xdr:colOff>428625</xdr:colOff>
      <xdr:row>33</xdr:row>
      <xdr:rowOff>23814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237797E-6BAF-4994-A22B-4F697422B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314325</xdr:colOff>
      <xdr:row>37</xdr:row>
      <xdr:rowOff>85725</xdr:rowOff>
    </xdr:from>
    <xdr:to>
      <xdr:col>39</xdr:col>
      <xdr:colOff>209550</xdr:colOff>
      <xdr:row>53</xdr:row>
      <xdr:rowOff>176214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B7C19E1-55BF-4F7B-B4A5-62FA3ED93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447675</xdr:colOff>
      <xdr:row>75</xdr:row>
      <xdr:rowOff>0</xdr:rowOff>
    </xdr:from>
    <xdr:to>
      <xdr:col>23</xdr:col>
      <xdr:colOff>342900</xdr:colOff>
      <xdr:row>91</xdr:row>
      <xdr:rowOff>90489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9562F1F-939D-4231-BB0D-9E426F8FC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504825</xdr:colOff>
      <xdr:row>16</xdr:row>
      <xdr:rowOff>90489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5B666C-E1C4-4EC7-B19D-E73290C2A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0</xdr:row>
      <xdr:rowOff>0</xdr:rowOff>
    </xdr:from>
    <xdr:to>
      <xdr:col>15</xdr:col>
      <xdr:colOff>428625</xdr:colOff>
      <xdr:row>16</xdr:row>
      <xdr:rowOff>90489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1B27A5A-7FFA-4664-A4E8-A9A7EEED0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447675</xdr:colOff>
      <xdr:row>0</xdr:row>
      <xdr:rowOff>0</xdr:rowOff>
    </xdr:from>
    <xdr:to>
      <xdr:col>23</xdr:col>
      <xdr:colOff>342900</xdr:colOff>
      <xdr:row>16</xdr:row>
      <xdr:rowOff>90489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3304F69-56D8-4CB8-94D3-AC0BFEF59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</xdr:row>
      <xdr:rowOff>9525</xdr:rowOff>
    </xdr:from>
    <xdr:to>
      <xdr:col>7</xdr:col>
      <xdr:colOff>504825</xdr:colOff>
      <xdr:row>52</xdr:row>
      <xdr:rowOff>100014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2A478FA-CFAA-4191-898E-8F1A99680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371475</xdr:colOff>
      <xdr:row>0</xdr:row>
      <xdr:rowOff>0</xdr:rowOff>
    </xdr:from>
    <xdr:to>
      <xdr:col>31</xdr:col>
      <xdr:colOff>266700</xdr:colOff>
      <xdr:row>16</xdr:row>
      <xdr:rowOff>90489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372E1DA-3E7A-4EF0-B77A-9D2FC2F16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542925</xdr:colOff>
      <xdr:row>36</xdr:row>
      <xdr:rowOff>19050</xdr:rowOff>
    </xdr:from>
    <xdr:to>
      <xdr:col>15</xdr:col>
      <xdr:colOff>438150</xdr:colOff>
      <xdr:row>52</xdr:row>
      <xdr:rowOff>109539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89C2FC7-769A-4EE9-A556-1F52772C1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</xdr:row>
      <xdr:rowOff>66675</xdr:rowOff>
    </xdr:from>
    <xdr:to>
      <xdr:col>7</xdr:col>
      <xdr:colOff>504825</xdr:colOff>
      <xdr:row>32</xdr:row>
      <xdr:rowOff>157164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891EF26-AAA9-43DB-926D-265C00040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466725</xdr:colOff>
      <xdr:row>36</xdr:row>
      <xdr:rowOff>9525</xdr:rowOff>
    </xdr:from>
    <xdr:to>
      <xdr:col>23</xdr:col>
      <xdr:colOff>361950</xdr:colOff>
      <xdr:row>52</xdr:row>
      <xdr:rowOff>100014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11D389D-F356-49CD-A505-8DA3020CA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390525</xdr:colOff>
      <xdr:row>36</xdr:row>
      <xdr:rowOff>0</xdr:rowOff>
    </xdr:from>
    <xdr:to>
      <xdr:col>31</xdr:col>
      <xdr:colOff>285750</xdr:colOff>
      <xdr:row>52</xdr:row>
      <xdr:rowOff>90489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A83A112-4F43-4350-B744-05DD7B18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7</xdr:col>
      <xdr:colOff>504825</xdr:colOff>
      <xdr:row>72</xdr:row>
      <xdr:rowOff>90489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192D4FF-FE29-424D-A88A-F9FBBFD31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504825</xdr:colOff>
      <xdr:row>72</xdr:row>
      <xdr:rowOff>90489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80FDD6E-5332-42A0-BA2D-B5D357BC5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504825</xdr:colOff>
      <xdr:row>72</xdr:row>
      <xdr:rowOff>90489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755358F-D307-4D71-AA7C-48F76DAB7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0</xdr:colOff>
      <xdr:row>56</xdr:row>
      <xdr:rowOff>0</xdr:rowOff>
    </xdr:from>
    <xdr:to>
      <xdr:col>31</xdr:col>
      <xdr:colOff>504825</xdr:colOff>
      <xdr:row>72</xdr:row>
      <xdr:rowOff>90489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B1AEF65-46EA-4833-B656-2ED8E19C2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7</xdr:col>
      <xdr:colOff>504825</xdr:colOff>
      <xdr:row>89</xdr:row>
      <xdr:rowOff>90489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7B30C32-F476-4FF6-8536-E6AC23D25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73</xdr:row>
      <xdr:rowOff>0</xdr:rowOff>
    </xdr:from>
    <xdr:to>
      <xdr:col>15</xdr:col>
      <xdr:colOff>504825</xdr:colOff>
      <xdr:row>89</xdr:row>
      <xdr:rowOff>90489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77AA64E-97E3-43CC-9870-07317F9CC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533400</xdr:colOff>
      <xdr:row>16</xdr:row>
      <xdr:rowOff>133350</xdr:rowOff>
    </xdr:from>
    <xdr:to>
      <xdr:col>15</xdr:col>
      <xdr:colOff>428625</xdr:colOff>
      <xdr:row>33</xdr:row>
      <xdr:rowOff>33339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8BA86FF-E4C1-4875-879A-CADFA1589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323850</xdr:colOff>
      <xdr:row>36</xdr:row>
      <xdr:rowOff>0</xdr:rowOff>
    </xdr:from>
    <xdr:to>
      <xdr:col>39</xdr:col>
      <xdr:colOff>219075</xdr:colOff>
      <xdr:row>52</xdr:row>
      <xdr:rowOff>90489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712B8130-9C03-4186-B284-8FD629C6E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0</xdr:colOff>
      <xdr:row>73</xdr:row>
      <xdr:rowOff>0</xdr:rowOff>
    </xdr:from>
    <xdr:to>
      <xdr:col>23</xdr:col>
      <xdr:colOff>504825</xdr:colOff>
      <xdr:row>89</xdr:row>
      <xdr:rowOff>90489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C008C11-82D2-4F39-8856-CAA6749B7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504825</xdr:colOff>
      <xdr:row>16</xdr:row>
      <xdr:rowOff>90489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0E67E-08C7-4481-9CAA-F242F42EA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0</xdr:row>
      <xdr:rowOff>0</xdr:rowOff>
    </xdr:from>
    <xdr:to>
      <xdr:col>15</xdr:col>
      <xdr:colOff>428625</xdr:colOff>
      <xdr:row>16</xdr:row>
      <xdr:rowOff>90489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2A0C4-C868-49FB-9A3A-58D836E32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447675</xdr:colOff>
      <xdr:row>0</xdr:row>
      <xdr:rowOff>9525</xdr:rowOff>
    </xdr:from>
    <xdr:to>
      <xdr:col>23</xdr:col>
      <xdr:colOff>342900</xdr:colOff>
      <xdr:row>16</xdr:row>
      <xdr:rowOff>100014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D6AE38-8A37-4747-8D5F-5CC634FD8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7</xdr:col>
      <xdr:colOff>504825</xdr:colOff>
      <xdr:row>51</xdr:row>
      <xdr:rowOff>90489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36E8A2-8CC3-49DD-9191-38D114ED4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390525</xdr:colOff>
      <xdr:row>0</xdr:row>
      <xdr:rowOff>0</xdr:rowOff>
    </xdr:from>
    <xdr:to>
      <xdr:col>31</xdr:col>
      <xdr:colOff>285750</xdr:colOff>
      <xdr:row>16</xdr:row>
      <xdr:rowOff>90489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3E695E-85F2-4610-A32D-3B867E55B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552450</xdr:colOff>
      <xdr:row>35</xdr:row>
      <xdr:rowOff>9525</xdr:rowOff>
    </xdr:from>
    <xdr:to>
      <xdr:col>15</xdr:col>
      <xdr:colOff>447675</xdr:colOff>
      <xdr:row>51</xdr:row>
      <xdr:rowOff>100014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6393A0-6E77-4731-B738-1704CD353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16</xdr:row>
      <xdr:rowOff>123825</xdr:rowOff>
    </xdr:from>
    <xdr:to>
      <xdr:col>7</xdr:col>
      <xdr:colOff>523875</xdr:colOff>
      <xdr:row>33</xdr:row>
      <xdr:rowOff>23814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E70D40-A21A-43AF-9905-C883E1105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485775</xdr:colOff>
      <xdr:row>34</xdr:row>
      <xdr:rowOff>180975</xdr:rowOff>
    </xdr:from>
    <xdr:to>
      <xdr:col>23</xdr:col>
      <xdr:colOff>381000</xdr:colOff>
      <xdr:row>51</xdr:row>
      <xdr:rowOff>80964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3A2EABD-A3EB-413C-9E77-02228F239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409575</xdr:colOff>
      <xdr:row>35</xdr:row>
      <xdr:rowOff>0</xdr:rowOff>
    </xdr:from>
    <xdr:to>
      <xdr:col>31</xdr:col>
      <xdr:colOff>304800</xdr:colOff>
      <xdr:row>51</xdr:row>
      <xdr:rowOff>90489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BEBBE6-39CB-4E99-BCBE-D582B64FE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7</xdr:col>
      <xdr:colOff>504825</xdr:colOff>
      <xdr:row>71</xdr:row>
      <xdr:rowOff>90489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499A34-25DF-418A-873F-BEA681E95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571500</xdr:colOff>
      <xdr:row>54</xdr:row>
      <xdr:rowOff>180975</xdr:rowOff>
    </xdr:from>
    <xdr:to>
      <xdr:col>15</xdr:col>
      <xdr:colOff>466725</xdr:colOff>
      <xdr:row>71</xdr:row>
      <xdr:rowOff>80964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938AF7D-C630-47A5-BC3D-503C675C3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514350</xdr:colOff>
      <xdr:row>54</xdr:row>
      <xdr:rowOff>180975</xdr:rowOff>
    </xdr:from>
    <xdr:to>
      <xdr:col>23</xdr:col>
      <xdr:colOff>409575</xdr:colOff>
      <xdr:row>71</xdr:row>
      <xdr:rowOff>80964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0A3D5CA-B999-4E55-B6D3-89D4937C9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466725</xdr:colOff>
      <xdr:row>55</xdr:row>
      <xdr:rowOff>0</xdr:rowOff>
    </xdr:from>
    <xdr:to>
      <xdr:col>31</xdr:col>
      <xdr:colOff>361950</xdr:colOff>
      <xdr:row>71</xdr:row>
      <xdr:rowOff>90489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7EA122E-6544-4560-8AD9-C26D46AD4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71</xdr:row>
      <xdr:rowOff>104775</xdr:rowOff>
    </xdr:from>
    <xdr:to>
      <xdr:col>7</xdr:col>
      <xdr:colOff>504825</xdr:colOff>
      <xdr:row>88</xdr:row>
      <xdr:rowOff>4764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1C3E50E-7813-411B-A243-D945EE728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581025</xdr:colOff>
      <xdr:row>71</xdr:row>
      <xdr:rowOff>95250</xdr:rowOff>
    </xdr:from>
    <xdr:to>
      <xdr:col>15</xdr:col>
      <xdr:colOff>476250</xdr:colOff>
      <xdr:row>87</xdr:row>
      <xdr:rowOff>185739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8D4F96E-E995-468E-884A-0EA8A995B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542925</xdr:colOff>
      <xdr:row>16</xdr:row>
      <xdr:rowOff>142875</xdr:rowOff>
    </xdr:from>
    <xdr:to>
      <xdr:col>15</xdr:col>
      <xdr:colOff>438150</xdr:colOff>
      <xdr:row>33</xdr:row>
      <xdr:rowOff>42864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E0F3014-3888-4620-8659-20808D19A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352425</xdr:colOff>
      <xdr:row>35</xdr:row>
      <xdr:rowOff>19050</xdr:rowOff>
    </xdr:from>
    <xdr:to>
      <xdr:col>39</xdr:col>
      <xdr:colOff>247650</xdr:colOff>
      <xdr:row>51</xdr:row>
      <xdr:rowOff>109539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E2DCD4A-FBC6-4D81-8BD1-7A5389D09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504825</xdr:colOff>
      <xdr:row>71</xdr:row>
      <xdr:rowOff>95250</xdr:rowOff>
    </xdr:from>
    <xdr:to>
      <xdr:col>23</xdr:col>
      <xdr:colOff>400050</xdr:colOff>
      <xdr:row>87</xdr:row>
      <xdr:rowOff>185739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A871482-DE34-4876-ADF0-88EA2D389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357186</xdr:colOff>
      <xdr:row>0</xdr:row>
      <xdr:rowOff>38100</xdr:rowOff>
    </xdr:from>
    <xdr:to>
      <xdr:col>29</xdr:col>
      <xdr:colOff>361949</xdr:colOff>
      <xdr:row>29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C86768-6C9D-4DA1-BB50-421C747BC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361950</xdr:colOff>
      <xdr:row>29</xdr:row>
      <xdr:rowOff>95250</xdr:rowOff>
    </xdr:from>
    <xdr:to>
      <xdr:col>29</xdr:col>
      <xdr:colOff>366713</xdr:colOff>
      <xdr:row>57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0B61A5-158F-48FF-8CE0-0EF42D9AE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361950</xdr:colOff>
      <xdr:row>57</xdr:row>
      <xdr:rowOff>161925</xdr:rowOff>
    </xdr:from>
    <xdr:to>
      <xdr:col>29</xdr:col>
      <xdr:colOff>366713</xdr:colOff>
      <xdr:row>84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666EB4-377A-4DAD-940E-5D6F54E18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357186</xdr:colOff>
      <xdr:row>0</xdr:row>
      <xdr:rowOff>38100</xdr:rowOff>
    </xdr:from>
    <xdr:to>
      <xdr:col>27</xdr:col>
      <xdr:colOff>361949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AC65AE-4931-40C1-8FC8-ACDC19A23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29</xdr:row>
      <xdr:rowOff>95250</xdr:rowOff>
    </xdr:from>
    <xdr:to>
      <xdr:col>27</xdr:col>
      <xdr:colOff>366713</xdr:colOff>
      <xdr:row>57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7F616E-B63C-4E4F-B93F-05B817C00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361950</xdr:colOff>
      <xdr:row>57</xdr:row>
      <xdr:rowOff>161925</xdr:rowOff>
    </xdr:from>
    <xdr:to>
      <xdr:col>27</xdr:col>
      <xdr:colOff>366713</xdr:colOff>
      <xdr:row>84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3F96F4-05AF-4266-A591-450722710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357186</xdr:colOff>
      <xdr:row>0</xdr:row>
      <xdr:rowOff>38100</xdr:rowOff>
    </xdr:from>
    <xdr:to>
      <xdr:col>32</xdr:col>
      <xdr:colOff>361949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E84D7-22D7-4063-8D4C-445248714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361950</xdr:colOff>
      <xdr:row>29</xdr:row>
      <xdr:rowOff>95250</xdr:rowOff>
    </xdr:from>
    <xdr:to>
      <xdr:col>32</xdr:col>
      <xdr:colOff>366713</xdr:colOff>
      <xdr:row>57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93075A-ACE0-4737-A562-3FB9264C2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361950</xdr:colOff>
      <xdr:row>57</xdr:row>
      <xdr:rowOff>161925</xdr:rowOff>
    </xdr:from>
    <xdr:to>
      <xdr:col>32</xdr:col>
      <xdr:colOff>366713</xdr:colOff>
      <xdr:row>84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E85DA4-7FA7-4C79-A1DE-D4465632D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0</xdr:row>
      <xdr:rowOff>61912</xdr:rowOff>
    </xdr:from>
    <xdr:to>
      <xdr:col>13</xdr:col>
      <xdr:colOff>285750</xdr:colOff>
      <xdr:row>15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136D9A-2C48-48EB-93F1-C3C9CDAA1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581025</xdr:colOff>
      <xdr:row>15</xdr:row>
      <xdr:rowOff>76200</xdr:rowOff>
    </xdr:from>
    <xdr:to>
      <xdr:col>13</xdr:col>
      <xdr:colOff>276225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BC38C1-2B3D-4D63-987F-FE4E30EB2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285750</xdr:colOff>
      <xdr:row>0</xdr:row>
      <xdr:rowOff>28575</xdr:rowOff>
    </xdr:from>
    <xdr:to>
      <xdr:col>20</xdr:col>
      <xdr:colOff>590550</xdr:colOff>
      <xdr:row>15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0EC63B-E7EB-4015-9A98-2BDD1D984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304800</xdr:colOff>
      <xdr:row>15</xdr:row>
      <xdr:rowOff>95250</xdr:rowOff>
    </xdr:from>
    <xdr:to>
      <xdr:col>21</xdr:col>
      <xdr:colOff>0</xdr:colOff>
      <xdr:row>31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52BBAC-D19B-401F-815C-181C5464D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600075</xdr:colOff>
      <xdr:row>31</xdr:row>
      <xdr:rowOff>152400</xdr:rowOff>
    </xdr:from>
    <xdr:to>
      <xdr:col>13</xdr:col>
      <xdr:colOff>295275</xdr:colOff>
      <xdr:row>48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C51CF9-EDB8-480D-9772-0AC2AAB92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295275</xdr:colOff>
      <xdr:row>31</xdr:row>
      <xdr:rowOff>161925</xdr:rowOff>
    </xdr:from>
    <xdr:to>
      <xdr:col>20</xdr:col>
      <xdr:colOff>600075</xdr:colOff>
      <xdr:row>48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65520C-4FF1-4A3A-8DD2-0E5904EB2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0</xdr:row>
      <xdr:rowOff>547687</xdr:rowOff>
    </xdr:from>
    <xdr:to>
      <xdr:col>17</xdr:col>
      <xdr:colOff>476250</xdr:colOff>
      <xdr:row>21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BBAC0A-F77D-458F-A453-0ECF513C2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495300</xdr:colOff>
      <xdr:row>0</xdr:row>
      <xdr:rowOff>552450</xdr:rowOff>
    </xdr:from>
    <xdr:to>
      <xdr:col>27</xdr:col>
      <xdr:colOff>342901</xdr:colOff>
      <xdr:row>21</xdr:row>
      <xdr:rowOff>157164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7A3EAE-8E98-4F64-A047-0EE0B7BA3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361950</xdr:colOff>
      <xdr:row>0</xdr:row>
      <xdr:rowOff>561975</xdr:rowOff>
    </xdr:from>
    <xdr:to>
      <xdr:col>37</xdr:col>
      <xdr:colOff>209551</xdr:colOff>
      <xdr:row>21</xdr:row>
      <xdr:rowOff>166689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0BB49F-9171-4189-854B-BE24B594E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21</xdr:row>
      <xdr:rowOff>161925</xdr:rowOff>
    </xdr:from>
    <xdr:to>
      <xdr:col>17</xdr:col>
      <xdr:colOff>476251</xdr:colOff>
      <xdr:row>42</xdr:row>
      <xdr:rowOff>147639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A0424F-95BE-41EE-9802-8849381FA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476250</xdr:colOff>
      <xdr:row>21</xdr:row>
      <xdr:rowOff>142875</xdr:rowOff>
    </xdr:from>
    <xdr:to>
      <xdr:col>27</xdr:col>
      <xdr:colOff>323851</xdr:colOff>
      <xdr:row>42</xdr:row>
      <xdr:rowOff>128589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628B64-64AD-46B4-A870-D95DBB11A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349250</xdr:colOff>
      <xdr:row>21</xdr:row>
      <xdr:rowOff>148166</xdr:rowOff>
    </xdr:from>
    <xdr:to>
      <xdr:col>37</xdr:col>
      <xdr:colOff>192618</xdr:colOff>
      <xdr:row>42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186104-DE8D-4D82-B0A7-CBE4E2652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423333</xdr:colOff>
      <xdr:row>47</xdr:row>
      <xdr:rowOff>169334</xdr:rowOff>
    </xdr:from>
    <xdr:to>
      <xdr:col>17</xdr:col>
      <xdr:colOff>266700</xdr:colOff>
      <xdr:row>68</xdr:row>
      <xdr:rowOff>148168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816F16B-23D4-4B0F-B34E-60B0B05F3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211666</xdr:colOff>
      <xdr:row>47</xdr:row>
      <xdr:rowOff>169334</xdr:rowOff>
    </xdr:from>
    <xdr:to>
      <xdr:col>27</xdr:col>
      <xdr:colOff>55034</xdr:colOff>
      <xdr:row>68</xdr:row>
      <xdr:rowOff>148168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CB9803-1A9F-4795-906E-1E0154FD9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31751</xdr:colOff>
      <xdr:row>47</xdr:row>
      <xdr:rowOff>169333</xdr:rowOff>
    </xdr:from>
    <xdr:to>
      <xdr:col>36</xdr:col>
      <xdr:colOff>488952</xdr:colOff>
      <xdr:row>68</xdr:row>
      <xdr:rowOff>148167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DB934EC-C0F7-4A4A-BFBC-63F46D720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402167</xdr:colOff>
      <xdr:row>68</xdr:row>
      <xdr:rowOff>158750</xdr:rowOff>
    </xdr:from>
    <xdr:to>
      <xdr:col>17</xdr:col>
      <xdr:colOff>245534</xdr:colOff>
      <xdr:row>88</xdr:row>
      <xdr:rowOff>137584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1AA9EE2-C284-4403-BEE4-E13E83982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201083</xdr:colOff>
      <xdr:row>68</xdr:row>
      <xdr:rowOff>137583</xdr:rowOff>
    </xdr:from>
    <xdr:to>
      <xdr:col>27</xdr:col>
      <xdr:colOff>44451</xdr:colOff>
      <xdr:row>88</xdr:row>
      <xdr:rowOff>116417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177C0C4-FCE6-49C2-BEB5-ADE452DDA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21167</xdr:colOff>
      <xdr:row>68</xdr:row>
      <xdr:rowOff>148167</xdr:rowOff>
    </xdr:from>
    <xdr:to>
      <xdr:col>36</xdr:col>
      <xdr:colOff>478368</xdr:colOff>
      <xdr:row>88</xdr:row>
      <xdr:rowOff>127001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8433752-05FA-41FE-A53B-7B1DEFB90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402167</xdr:colOff>
      <xdr:row>88</xdr:row>
      <xdr:rowOff>116417</xdr:rowOff>
    </xdr:from>
    <xdr:to>
      <xdr:col>17</xdr:col>
      <xdr:colOff>245534</xdr:colOff>
      <xdr:row>109</xdr:row>
      <xdr:rowOff>95251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9EB6101-7E8F-4200-ADD8-9F19E3C59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201083</xdr:colOff>
      <xdr:row>88</xdr:row>
      <xdr:rowOff>116417</xdr:rowOff>
    </xdr:from>
    <xdr:to>
      <xdr:col>27</xdr:col>
      <xdr:colOff>44451</xdr:colOff>
      <xdr:row>109</xdr:row>
      <xdr:rowOff>95251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D9E36C6-597F-4F3E-80E1-681CDBE03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31750</xdr:colOff>
      <xdr:row>88</xdr:row>
      <xdr:rowOff>105834</xdr:rowOff>
    </xdr:from>
    <xdr:to>
      <xdr:col>36</xdr:col>
      <xdr:colOff>488951</xdr:colOff>
      <xdr:row>109</xdr:row>
      <xdr:rowOff>84668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CA20C1F-4FEA-49FB-8E8E-DE7D45B04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381000</xdr:colOff>
      <xdr:row>109</xdr:row>
      <xdr:rowOff>95250</xdr:rowOff>
    </xdr:from>
    <xdr:to>
      <xdr:col>17</xdr:col>
      <xdr:colOff>224367</xdr:colOff>
      <xdr:row>129</xdr:row>
      <xdr:rowOff>74084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BC75871-2C17-4018-9E21-0027637F2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gbook_harv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pecies_comp_Region2_forR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ckfish%20SF%20Harvest%20reconstruction\R%20code\species_comp_Region1_forR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ckfish%20SF%20Harvest%20reconstruction\R%20code\logbook_harvest_for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gbook_harvest"/>
    </sheetNames>
    <sheetDataSet>
      <sheetData sheetId="0">
        <row r="2">
          <cell r="E2">
            <v>329</v>
          </cell>
          <cell r="F2">
            <v>87</v>
          </cell>
          <cell r="K2">
            <v>0.73168497799556342</v>
          </cell>
          <cell r="L2">
            <v>1.7709730167293138E-2</v>
          </cell>
          <cell r="N2">
            <v>0.12222712270469756</v>
          </cell>
          <cell r="O2">
            <v>1.0289631320921915E-3</v>
          </cell>
        </row>
        <row r="3">
          <cell r="E3">
            <v>419</v>
          </cell>
          <cell r="F3">
            <v>87</v>
          </cell>
          <cell r="K3">
            <v>0.73168497799556342</v>
          </cell>
          <cell r="L3">
            <v>1.7709730167293138E-2</v>
          </cell>
          <cell r="N3">
            <v>0.12222712270469756</v>
          </cell>
          <cell r="O3">
            <v>1.0289631320921915E-3</v>
          </cell>
        </row>
        <row r="4">
          <cell r="E4">
            <v>1224</v>
          </cell>
          <cell r="F4">
            <v>188</v>
          </cell>
          <cell r="K4">
            <v>0.73168497799556342</v>
          </cell>
          <cell r="L4">
            <v>1.7709730167293138E-2</v>
          </cell>
          <cell r="N4">
            <v>0.12222712270469756</v>
          </cell>
          <cell r="O4">
            <v>1.0289631320921915E-3</v>
          </cell>
        </row>
        <row r="5">
          <cell r="E5">
            <v>477</v>
          </cell>
          <cell r="F5">
            <v>58</v>
          </cell>
          <cell r="K5">
            <v>0.73168497799556342</v>
          </cell>
          <cell r="L5">
            <v>1.7709730167293138E-2</v>
          </cell>
          <cell r="N5">
            <v>0.12222712270469756</v>
          </cell>
          <cell r="O5">
            <v>1.0289631320921915E-3</v>
          </cell>
        </row>
        <row r="6">
          <cell r="E6">
            <v>291</v>
          </cell>
          <cell r="F6">
            <v>54</v>
          </cell>
          <cell r="K6">
            <v>0.73168497799556342</v>
          </cell>
          <cell r="L6">
            <v>1.7709730167293138E-2</v>
          </cell>
          <cell r="N6">
            <v>0.12222712270469756</v>
          </cell>
          <cell r="O6">
            <v>1.0289631320921915E-3</v>
          </cell>
        </row>
        <row r="7">
          <cell r="E7">
            <v>484</v>
          </cell>
          <cell r="F7">
            <v>83</v>
          </cell>
          <cell r="K7">
            <v>0.73168497799556342</v>
          </cell>
          <cell r="L7">
            <v>1.7709730167293138E-2</v>
          </cell>
          <cell r="N7">
            <v>0.12222712270469756</v>
          </cell>
          <cell r="O7">
            <v>1.0289631320921915E-3</v>
          </cell>
        </row>
        <row r="8">
          <cell r="E8">
            <v>338</v>
          </cell>
          <cell r="F8">
            <v>130</v>
          </cell>
          <cell r="K8">
            <v>0.73168497799556342</v>
          </cell>
          <cell r="L8">
            <v>1.7709730167293138E-2</v>
          </cell>
          <cell r="N8">
            <v>0.12222712270469756</v>
          </cell>
          <cell r="O8">
            <v>1.0289631320921915E-3</v>
          </cell>
        </row>
        <row r="9">
          <cell r="E9">
            <v>1179</v>
          </cell>
          <cell r="F9">
            <v>206</v>
          </cell>
          <cell r="K9">
            <v>0.73168497799556342</v>
          </cell>
          <cell r="L9">
            <v>1.7709730167293138E-2</v>
          </cell>
          <cell r="N9">
            <v>0.12222712270469756</v>
          </cell>
          <cell r="O9">
            <v>1.0289631320921915E-3</v>
          </cell>
        </row>
        <row r="10">
          <cell r="E10">
            <v>766</v>
          </cell>
          <cell r="F10">
            <v>159</v>
          </cell>
          <cell r="G10">
            <v>133</v>
          </cell>
          <cell r="N10">
            <v>0.12222712270469756</v>
          </cell>
          <cell r="O10">
            <v>1.0289631320921915E-3</v>
          </cell>
        </row>
        <row r="11">
          <cell r="E11">
            <v>2184</v>
          </cell>
          <cell r="F11">
            <v>304</v>
          </cell>
          <cell r="G11">
            <v>217</v>
          </cell>
          <cell r="N11">
            <v>0.12222712270469756</v>
          </cell>
          <cell r="O11">
            <v>1.0289631320921915E-3</v>
          </cell>
        </row>
        <row r="12">
          <cell r="E12">
            <v>2069</v>
          </cell>
          <cell r="F12">
            <v>601</v>
          </cell>
          <cell r="G12">
            <v>509</v>
          </cell>
          <cell r="N12">
            <v>0.12222712270469756</v>
          </cell>
          <cell r="O12">
            <v>1.0289631320921915E-3</v>
          </cell>
        </row>
        <row r="13">
          <cell r="E13">
            <v>3206</v>
          </cell>
          <cell r="F13">
            <v>557</v>
          </cell>
          <cell r="G13">
            <v>466</v>
          </cell>
          <cell r="N13">
            <v>0.12222712270469756</v>
          </cell>
          <cell r="O13">
            <v>1.0289631320921915E-3</v>
          </cell>
        </row>
        <row r="14">
          <cell r="E14">
            <v>1971</v>
          </cell>
          <cell r="F14">
            <v>1061</v>
          </cell>
          <cell r="G14">
            <v>348</v>
          </cell>
          <cell r="N14">
            <v>0.12222712270469756</v>
          </cell>
          <cell r="O14">
            <v>1.0289631320921915E-3</v>
          </cell>
        </row>
        <row r="15">
          <cell r="E15">
            <v>2565</v>
          </cell>
          <cell r="F15">
            <v>487</v>
          </cell>
          <cell r="G15">
            <v>385</v>
          </cell>
          <cell r="N15">
            <v>0.12222712270469756</v>
          </cell>
          <cell r="O15">
            <v>1.0289631320921915E-3</v>
          </cell>
        </row>
        <row r="16">
          <cell r="E16">
            <v>2461</v>
          </cell>
          <cell r="F16">
            <v>564</v>
          </cell>
          <cell r="G16">
            <v>411</v>
          </cell>
          <cell r="N16">
            <v>0.12222712270469756</v>
          </cell>
          <cell r="O16">
            <v>1.0289631320921915E-3</v>
          </cell>
        </row>
        <row r="17">
          <cell r="E17">
            <v>2014</v>
          </cell>
          <cell r="F17">
            <v>473</v>
          </cell>
          <cell r="G17">
            <v>382</v>
          </cell>
          <cell r="N17">
            <v>0.12222712270469756</v>
          </cell>
          <cell r="O17">
            <v>1.0289631320921915E-3</v>
          </cell>
        </row>
        <row r="18">
          <cell r="E18">
            <v>2263</v>
          </cell>
          <cell r="F18">
            <v>580</v>
          </cell>
          <cell r="G18">
            <v>434</v>
          </cell>
          <cell r="N18">
            <v>0.12222712270469756</v>
          </cell>
          <cell r="O18">
            <v>1.0289631320921915E-3</v>
          </cell>
        </row>
        <row r="19">
          <cell r="E19">
            <v>3289</v>
          </cell>
          <cell r="F19">
            <v>630</v>
          </cell>
          <cell r="G19">
            <v>421</v>
          </cell>
          <cell r="N19">
            <v>0.12222712270469756</v>
          </cell>
          <cell r="O19">
            <v>1.0289631320921915E-3</v>
          </cell>
        </row>
        <row r="20">
          <cell r="E20">
            <v>4527</v>
          </cell>
          <cell r="F20">
            <v>760</v>
          </cell>
          <cell r="G20">
            <v>544</v>
          </cell>
          <cell r="N20">
            <v>0.12222712270469756</v>
          </cell>
          <cell r="O20">
            <v>1.0289631320921915E-3</v>
          </cell>
        </row>
        <row r="21">
          <cell r="E21">
            <v>4217</v>
          </cell>
          <cell r="F21">
            <v>539</v>
          </cell>
          <cell r="G21">
            <v>416</v>
          </cell>
          <cell r="N21">
            <v>0.12222712270469756</v>
          </cell>
          <cell r="O21">
            <v>1.0289631320921915E-3</v>
          </cell>
        </row>
        <row r="22">
          <cell r="E22">
            <v>5092</v>
          </cell>
          <cell r="F22">
            <v>602</v>
          </cell>
          <cell r="G22">
            <v>449</v>
          </cell>
          <cell r="N22">
            <v>0.12222712270469756</v>
          </cell>
          <cell r="O22">
            <v>1.0289631320921915E-3</v>
          </cell>
        </row>
        <row r="23">
          <cell r="E23">
            <v>5762</v>
          </cell>
          <cell r="F23">
            <v>1020</v>
          </cell>
          <cell r="G23">
            <v>719</v>
          </cell>
          <cell r="N23">
            <v>0.12222712270469756</v>
          </cell>
          <cell r="O23">
            <v>1.0289631320921915E-3</v>
          </cell>
        </row>
        <row r="90">
          <cell r="E90">
            <v>723</v>
          </cell>
          <cell r="F90">
            <v>271</v>
          </cell>
          <cell r="K90">
            <v>0.38549147760496721</v>
          </cell>
          <cell r="L90">
            <v>1.6559936374838796E-2</v>
          </cell>
        </row>
        <row r="91">
          <cell r="E91">
            <v>809</v>
          </cell>
          <cell r="F91">
            <v>102</v>
          </cell>
          <cell r="K91">
            <v>0.38549147760496721</v>
          </cell>
          <cell r="L91">
            <v>1.6559936374838796E-2</v>
          </cell>
        </row>
        <row r="92">
          <cell r="E92">
            <v>1225</v>
          </cell>
          <cell r="F92">
            <v>175</v>
          </cell>
          <cell r="K92">
            <v>0.38549147760496721</v>
          </cell>
          <cell r="L92">
            <v>1.6559936374838796E-2</v>
          </cell>
        </row>
        <row r="93">
          <cell r="E93">
            <v>694</v>
          </cell>
          <cell r="F93">
            <v>69</v>
          </cell>
          <cell r="K93">
            <v>0.38549147760496721</v>
          </cell>
          <cell r="L93">
            <v>1.6559936374838796E-2</v>
          </cell>
        </row>
        <row r="94">
          <cell r="E94">
            <v>2107</v>
          </cell>
          <cell r="F94">
            <v>271</v>
          </cell>
          <cell r="K94">
            <v>0.38549147760496721</v>
          </cell>
          <cell r="L94">
            <v>1.6559936374838796E-2</v>
          </cell>
        </row>
        <row r="95">
          <cell r="E95">
            <v>4247</v>
          </cell>
          <cell r="F95">
            <v>376</v>
          </cell>
          <cell r="K95">
            <v>0.38549147760496721</v>
          </cell>
          <cell r="L95">
            <v>1.6559936374838796E-2</v>
          </cell>
        </row>
        <row r="96">
          <cell r="E96">
            <v>4470</v>
          </cell>
          <cell r="F96">
            <v>266</v>
          </cell>
          <cell r="K96">
            <v>0.38549147760496721</v>
          </cell>
          <cell r="L96">
            <v>1.6559936374838796E-2</v>
          </cell>
        </row>
        <row r="97">
          <cell r="E97">
            <v>3460</v>
          </cell>
          <cell r="F97">
            <v>155</v>
          </cell>
          <cell r="K97">
            <v>0.38549147760496721</v>
          </cell>
          <cell r="L97">
            <v>1.6559936374838796E-2</v>
          </cell>
        </row>
        <row r="98">
          <cell r="E98">
            <v>2250</v>
          </cell>
          <cell r="F98">
            <v>213</v>
          </cell>
          <cell r="G98">
            <v>98</v>
          </cell>
        </row>
        <row r="99">
          <cell r="E99">
            <v>2365</v>
          </cell>
          <cell r="F99">
            <v>194</v>
          </cell>
          <cell r="G99">
            <v>94</v>
          </cell>
        </row>
        <row r="100">
          <cell r="E100">
            <v>2006</v>
          </cell>
          <cell r="F100">
            <v>157</v>
          </cell>
          <cell r="G100">
            <v>96</v>
          </cell>
        </row>
        <row r="101">
          <cell r="E101">
            <v>2662</v>
          </cell>
          <cell r="F101">
            <v>256</v>
          </cell>
          <cell r="G101">
            <v>142</v>
          </cell>
        </row>
        <row r="102">
          <cell r="E102">
            <v>3249</v>
          </cell>
          <cell r="F102">
            <v>1173</v>
          </cell>
          <cell r="G102">
            <v>185</v>
          </cell>
        </row>
        <row r="103">
          <cell r="E103">
            <v>2570</v>
          </cell>
          <cell r="F103">
            <v>476</v>
          </cell>
          <cell r="G103">
            <v>174</v>
          </cell>
        </row>
        <row r="104">
          <cell r="E104">
            <v>4109</v>
          </cell>
          <cell r="F104">
            <v>568</v>
          </cell>
          <cell r="G104">
            <v>201</v>
          </cell>
        </row>
        <row r="105">
          <cell r="E105">
            <v>4380</v>
          </cell>
          <cell r="F105">
            <v>428</v>
          </cell>
          <cell r="G105">
            <v>162</v>
          </cell>
        </row>
        <row r="106">
          <cell r="E106">
            <v>4369</v>
          </cell>
          <cell r="F106">
            <v>362</v>
          </cell>
          <cell r="G106">
            <v>94</v>
          </cell>
        </row>
        <row r="107">
          <cell r="E107">
            <v>5864</v>
          </cell>
          <cell r="F107">
            <v>457</v>
          </cell>
          <cell r="G107">
            <v>134</v>
          </cell>
        </row>
        <row r="108">
          <cell r="E108">
            <v>9344</v>
          </cell>
          <cell r="F108">
            <v>779</v>
          </cell>
          <cell r="G108">
            <v>185</v>
          </cell>
        </row>
        <row r="109">
          <cell r="E109">
            <v>7453</v>
          </cell>
          <cell r="F109">
            <v>923</v>
          </cell>
          <cell r="G109">
            <v>391</v>
          </cell>
        </row>
        <row r="110">
          <cell r="E110">
            <v>11978</v>
          </cell>
          <cell r="F110">
            <v>1031</v>
          </cell>
          <cell r="G110">
            <v>376</v>
          </cell>
        </row>
        <row r="111">
          <cell r="E111">
            <v>15076</v>
          </cell>
          <cell r="F111">
            <v>985</v>
          </cell>
          <cell r="G111">
            <v>445</v>
          </cell>
        </row>
        <row r="112">
          <cell r="E112">
            <v>75</v>
          </cell>
          <cell r="F112">
            <v>82</v>
          </cell>
          <cell r="K112">
            <v>0.60396464121120708</v>
          </cell>
          <cell r="L112">
            <v>5.9950487761271321E-2</v>
          </cell>
          <cell r="N112">
            <v>3.2423715613204562E-2</v>
          </cell>
          <cell r="O112">
            <v>4.1479506980306006E-4</v>
          </cell>
        </row>
        <row r="113">
          <cell r="E113">
            <v>100</v>
          </cell>
          <cell r="F113">
            <v>21</v>
          </cell>
          <cell r="K113">
            <v>0.60396464121120708</v>
          </cell>
          <cell r="L113">
            <v>5.9950487761271321E-2</v>
          </cell>
          <cell r="N113">
            <v>3.2423715613204562E-2</v>
          </cell>
          <cell r="O113">
            <v>4.1479506980306006E-4</v>
          </cell>
        </row>
        <row r="114">
          <cell r="E114">
            <v>380</v>
          </cell>
          <cell r="F114">
            <v>43</v>
          </cell>
          <cell r="K114">
            <v>0.60396464121120708</v>
          </cell>
          <cell r="L114">
            <v>5.9950487761271321E-2</v>
          </cell>
          <cell r="N114">
            <v>3.2423715613204562E-2</v>
          </cell>
          <cell r="O114">
            <v>4.1479506980306006E-4</v>
          </cell>
        </row>
        <row r="115">
          <cell r="E115">
            <v>231</v>
          </cell>
          <cell r="F115">
            <v>67</v>
          </cell>
          <cell r="K115">
            <v>0.60396464121120708</v>
          </cell>
          <cell r="L115">
            <v>5.9950487761271321E-2</v>
          </cell>
          <cell r="N115">
            <v>3.2423715613204562E-2</v>
          </cell>
          <cell r="O115">
            <v>4.1479506980306006E-4</v>
          </cell>
        </row>
        <row r="116">
          <cell r="E116">
            <v>269</v>
          </cell>
          <cell r="F116">
            <v>50</v>
          </cell>
          <cell r="K116">
            <v>0.60396464121120708</v>
          </cell>
          <cell r="L116">
            <v>5.9950487761271321E-2</v>
          </cell>
          <cell r="N116">
            <v>3.2423715613204562E-2</v>
          </cell>
          <cell r="O116">
            <v>4.1479506980306006E-4</v>
          </cell>
        </row>
        <row r="117">
          <cell r="E117">
            <v>964</v>
          </cell>
          <cell r="F117">
            <v>48</v>
          </cell>
          <cell r="K117">
            <v>0.60396464121120708</v>
          </cell>
          <cell r="L117">
            <v>5.9950487761271321E-2</v>
          </cell>
          <cell r="N117">
            <v>3.2423715613204562E-2</v>
          </cell>
          <cell r="O117">
            <v>4.1479506980306006E-4</v>
          </cell>
        </row>
        <row r="118">
          <cell r="E118">
            <v>672</v>
          </cell>
          <cell r="F118">
            <v>58</v>
          </cell>
          <cell r="K118">
            <v>0.60396464121120708</v>
          </cell>
          <cell r="L118">
            <v>5.9950487761271321E-2</v>
          </cell>
          <cell r="N118">
            <v>3.2423715613204562E-2</v>
          </cell>
          <cell r="O118">
            <v>4.1479506980306006E-4</v>
          </cell>
        </row>
        <row r="119">
          <cell r="E119">
            <v>1074</v>
          </cell>
          <cell r="F119">
            <v>168</v>
          </cell>
          <cell r="K119">
            <v>0.60396464121120708</v>
          </cell>
          <cell r="L119">
            <v>5.9950487761271321E-2</v>
          </cell>
          <cell r="N119">
            <v>3.2423715613204562E-2</v>
          </cell>
          <cell r="O119">
            <v>4.1479506980306006E-4</v>
          </cell>
        </row>
        <row r="120">
          <cell r="E120">
            <v>1356</v>
          </cell>
          <cell r="F120">
            <v>160</v>
          </cell>
          <cell r="G120">
            <v>122</v>
          </cell>
          <cell r="N120">
            <v>3.2423715613204562E-2</v>
          </cell>
          <cell r="O120">
            <v>4.1479506980306006E-4</v>
          </cell>
        </row>
        <row r="121">
          <cell r="E121">
            <v>3310</v>
          </cell>
          <cell r="F121">
            <v>171</v>
          </cell>
          <cell r="G121">
            <v>108</v>
          </cell>
          <cell r="N121">
            <v>3.2423715613204562E-2</v>
          </cell>
          <cell r="O121">
            <v>4.1479506980306006E-4</v>
          </cell>
        </row>
        <row r="122">
          <cell r="E122">
            <v>2098</v>
          </cell>
          <cell r="F122">
            <v>213</v>
          </cell>
          <cell r="G122">
            <v>140</v>
          </cell>
          <cell r="N122">
            <v>3.2423715613204562E-2</v>
          </cell>
          <cell r="O122">
            <v>4.1479506980306006E-4</v>
          </cell>
        </row>
        <row r="123">
          <cell r="E123">
            <v>2247</v>
          </cell>
          <cell r="F123">
            <v>49</v>
          </cell>
          <cell r="G123">
            <v>30</v>
          </cell>
          <cell r="N123">
            <v>3.2423715613204562E-2</v>
          </cell>
          <cell r="O123">
            <v>4.1479506980306006E-4</v>
          </cell>
        </row>
        <row r="124">
          <cell r="E124">
            <v>1663</v>
          </cell>
          <cell r="F124">
            <v>892</v>
          </cell>
          <cell r="G124">
            <v>74</v>
          </cell>
          <cell r="N124">
            <v>3.2423715613204562E-2</v>
          </cell>
          <cell r="O124">
            <v>4.1479506980306006E-4</v>
          </cell>
        </row>
        <row r="125">
          <cell r="E125">
            <v>1853</v>
          </cell>
          <cell r="F125">
            <v>75</v>
          </cell>
          <cell r="G125">
            <v>39</v>
          </cell>
          <cell r="N125">
            <v>3.2423715613204562E-2</v>
          </cell>
          <cell r="O125">
            <v>4.1479506980306006E-4</v>
          </cell>
        </row>
        <row r="126">
          <cell r="E126">
            <v>3210</v>
          </cell>
          <cell r="F126">
            <v>223</v>
          </cell>
          <cell r="G126">
            <v>76</v>
          </cell>
          <cell r="N126">
            <v>3.2423715613204562E-2</v>
          </cell>
          <cell r="O126">
            <v>4.1479506980306006E-4</v>
          </cell>
        </row>
        <row r="127">
          <cell r="E127">
            <v>2081</v>
          </cell>
          <cell r="F127">
            <v>126</v>
          </cell>
          <cell r="G127">
            <v>54</v>
          </cell>
          <cell r="N127">
            <v>3.2423715613204562E-2</v>
          </cell>
          <cell r="O127">
            <v>4.1479506980306006E-4</v>
          </cell>
        </row>
        <row r="128">
          <cell r="E128">
            <v>3385</v>
          </cell>
          <cell r="F128">
            <v>166</v>
          </cell>
          <cell r="G128">
            <v>131</v>
          </cell>
          <cell r="N128">
            <v>3.2423715613204562E-2</v>
          </cell>
          <cell r="O128">
            <v>4.1479506980306006E-4</v>
          </cell>
        </row>
        <row r="129">
          <cell r="E129">
            <v>2635</v>
          </cell>
          <cell r="F129">
            <v>152</v>
          </cell>
          <cell r="G129">
            <v>149</v>
          </cell>
          <cell r="N129">
            <v>3.2423715613204562E-2</v>
          </cell>
          <cell r="O129">
            <v>4.1479506980306006E-4</v>
          </cell>
        </row>
        <row r="130">
          <cell r="E130">
            <v>3392</v>
          </cell>
          <cell r="F130">
            <v>169</v>
          </cell>
          <cell r="G130">
            <v>99</v>
          </cell>
          <cell r="N130">
            <v>3.2423715613204562E-2</v>
          </cell>
          <cell r="O130">
            <v>4.1479506980306006E-4</v>
          </cell>
        </row>
        <row r="131">
          <cell r="E131">
            <v>3877</v>
          </cell>
          <cell r="F131">
            <v>56</v>
          </cell>
          <cell r="G131">
            <v>37</v>
          </cell>
          <cell r="N131">
            <v>3.2423715613204562E-2</v>
          </cell>
          <cell r="O131">
            <v>4.1479506980306006E-4</v>
          </cell>
        </row>
        <row r="132">
          <cell r="E132">
            <v>3690</v>
          </cell>
          <cell r="F132">
            <v>224</v>
          </cell>
          <cell r="G132">
            <v>102</v>
          </cell>
          <cell r="N132">
            <v>3.2423715613204562E-2</v>
          </cell>
          <cell r="O132">
            <v>4.1479506980306006E-4</v>
          </cell>
        </row>
        <row r="133">
          <cell r="E133">
            <v>5564</v>
          </cell>
          <cell r="F133">
            <v>116</v>
          </cell>
          <cell r="G133">
            <v>110</v>
          </cell>
          <cell r="N133">
            <v>3.2423715613204562E-2</v>
          </cell>
          <cell r="O133">
            <v>4.1479506980306006E-4</v>
          </cell>
        </row>
        <row r="156">
          <cell r="E156">
            <v>3927</v>
          </cell>
          <cell r="F156">
            <v>1242</v>
          </cell>
        </row>
        <row r="157">
          <cell r="E157">
            <v>8138</v>
          </cell>
          <cell r="F157">
            <v>1138</v>
          </cell>
        </row>
        <row r="158">
          <cell r="E158">
            <v>10703</v>
          </cell>
          <cell r="F158">
            <v>2404</v>
          </cell>
        </row>
        <row r="159">
          <cell r="E159">
            <v>18457</v>
          </cell>
          <cell r="F159">
            <v>2450</v>
          </cell>
        </row>
        <row r="160">
          <cell r="E160">
            <v>15088</v>
          </cell>
          <cell r="F160">
            <v>2230</v>
          </cell>
        </row>
        <row r="161">
          <cell r="E161">
            <v>13573</v>
          </cell>
          <cell r="F161">
            <v>3447</v>
          </cell>
        </row>
        <row r="162">
          <cell r="E162">
            <v>15959</v>
          </cell>
          <cell r="F162">
            <v>3475</v>
          </cell>
        </row>
        <row r="163">
          <cell r="E163">
            <v>18621</v>
          </cell>
          <cell r="F163">
            <v>4171</v>
          </cell>
        </row>
        <row r="164">
          <cell r="E164">
            <v>15867</v>
          </cell>
          <cell r="F164">
            <v>4131</v>
          </cell>
          <cell r="G164">
            <v>2876</v>
          </cell>
        </row>
        <row r="165">
          <cell r="E165">
            <v>19743</v>
          </cell>
          <cell r="F165">
            <v>4118</v>
          </cell>
          <cell r="G165">
            <v>2978</v>
          </cell>
        </row>
        <row r="166">
          <cell r="E166">
            <v>20867</v>
          </cell>
          <cell r="F166">
            <v>4729</v>
          </cell>
          <cell r="G166">
            <v>3376</v>
          </cell>
        </row>
        <row r="167">
          <cell r="E167">
            <v>18588</v>
          </cell>
          <cell r="F167">
            <v>3321</v>
          </cell>
          <cell r="G167">
            <v>2548</v>
          </cell>
        </row>
        <row r="168">
          <cell r="E168">
            <v>20838</v>
          </cell>
          <cell r="F168">
            <v>6189</v>
          </cell>
          <cell r="G168">
            <v>3449</v>
          </cell>
        </row>
        <row r="169">
          <cell r="E169">
            <v>24713</v>
          </cell>
          <cell r="F169">
            <v>5609</v>
          </cell>
          <cell r="G169">
            <v>3576</v>
          </cell>
        </row>
        <row r="170">
          <cell r="E170">
            <v>22056</v>
          </cell>
          <cell r="F170">
            <v>5715</v>
          </cell>
          <cell r="G170">
            <v>3368</v>
          </cell>
        </row>
        <row r="171">
          <cell r="E171">
            <v>25257</v>
          </cell>
          <cell r="F171">
            <v>5301</v>
          </cell>
          <cell r="G171">
            <v>3428</v>
          </cell>
        </row>
        <row r="172">
          <cell r="E172">
            <v>31936</v>
          </cell>
          <cell r="F172">
            <v>5089</v>
          </cell>
          <cell r="G172">
            <v>2911</v>
          </cell>
        </row>
        <row r="173">
          <cell r="E173">
            <v>39744</v>
          </cell>
          <cell r="F173">
            <v>6139</v>
          </cell>
          <cell r="G173">
            <v>3283</v>
          </cell>
        </row>
        <row r="174">
          <cell r="E174">
            <v>49153</v>
          </cell>
          <cell r="F174">
            <v>7838</v>
          </cell>
          <cell r="G174">
            <v>4064</v>
          </cell>
        </row>
        <row r="175">
          <cell r="E175">
            <v>32335</v>
          </cell>
          <cell r="F175">
            <v>6291</v>
          </cell>
          <cell r="G175">
            <v>3405</v>
          </cell>
        </row>
        <row r="176">
          <cell r="E176">
            <v>41846</v>
          </cell>
          <cell r="F176">
            <v>8269</v>
          </cell>
          <cell r="G176">
            <v>4260</v>
          </cell>
        </row>
        <row r="177">
          <cell r="E177">
            <v>55039</v>
          </cell>
          <cell r="F177">
            <v>9526</v>
          </cell>
          <cell r="G177">
            <v>5735</v>
          </cell>
        </row>
        <row r="178">
          <cell r="E178">
            <v>977</v>
          </cell>
          <cell r="F178">
            <v>511</v>
          </cell>
          <cell r="K178">
            <v>0.52987189449465022</v>
          </cell>
          <cell r="L178">
            <v>3.085267674368776E-2</v>
          </cell>
        </row>
        <row r="179">
          <cell r="E179">
            <v>1689</v>
          </cell>
          <cell r="F179">
            <v>177</v>
          </cell>
          <cell r="K179">
            <v>0.52987189449465022</v>
          </cell>
          <cell r="L179">
            <v>3.085267674368776E-2</v>
          </cell>
        </row>
        <row r="180">
          <cell r="E180">
            <v>1865</v>
          </cell>
          <cell r="F180">
            <v>250</v>
          </cell>
          <cell r="K180">
            <v>0.52987189449465022</v>
          </cell>
          <cell r="L180">
            <v>3.085267674368776E-2</v>
          </cell>
        </row>
        <row r="181">
          <cell r="E181">
            <v>1854</v>
          </cell>
          <cell r="F181">
            <v>227</v>
          </cell>
          <cell r="K181">
            <v>0.52987189449465022</v>
          </cell>
          <cell r="L181">
            <v>3.085267674368776E-2</v>
          </cell>
        </row>
        <row r="182">
          <cell r="E182">
            <v>2052</v>
          </cell>
          <cell r="F182">
            <v>210</v>
          </cell>
          <cell r="K182">
            <v>0.52987189449465022</v>
          </cell>
          <cell r="L182">
            <v>3.085267674368776E-2</v>
          </cell>
        </row>
        <row r="183">
          <cell r="E183">
            <v>2477</v>
          </cell>
          <cell r="F183">
            <v>266</v>
          </cell>
          <cell r="K183">
            <v>0.52987189449465022</v>
          </cell>
          <cell r="L183">
            <v>3.085267674368776E-2</v>
          </cell>
        </row>
        <row r="184">
          <cell r="E184">
            <v>3068</v>
          </cell>
          <cell r="F184">
            <v>223</v>
          </cell>
          <cell r="K184">
            <v>0.52987189449465022</v>
          </cell>
          <cell r="L184">
            <v>3.085267674368776E-2</v>
          </cell>
        </row>
        <row r="185">
          <cell r="E185">
            <v>4325</v>
          </cell>
          <cell r="F185">
            <v>316</v>
          </cell>
          <cell r="K185">
            <v>0.52987189449465022</v>
          </cell>
          <cell r="L185">
            <v>3.085267674368776E-2</v>
          </cell>
        </row>
        <row r="186">
          <cell r="E186">
            <v>3519</v>
          </cell>
          <cell r="F186">
            <v>174</v>
          </cell>
          <cell r="G186">
            <v>96</v>
          </cell>
        </row>
        <row r="187">
          <cell r="E187">
            <v>4652</v>
          </cell>
          <cell r="F187">
            <v>428</v>
          </cell>
          <cell r="G187">
            <v>156</v>
          </cell>
        </row>
        <row r="188">
          <cell r="E188">
            <v>5853</v>
          </cell>
          <cell r="F188">
            <v>407</v>
          </cell>
          <cell r="G188">
            <v>268</v>
          </cell>
        </row>
        <row r="189">
          <cell r="E189">
            <v>6087</v>
          </cell>
          <cell r="F189">
            <v>282</v>
          </cell>
          <cell r="G189">
            <v>190</v>
          </cell>
        </row>
        <row r="190">
          <cell r="E190">
            <v>6708</v>
          </cell>
          <cell r="F190">
            <v>1433</v>
          </cell>
          <cell r="G190">
            <v>288</v>
          </cell>
        </row>
        <row r="191">
          <cell r="E191">
            <v>6611</v>
          </cell>
          <cell r="F191">
            <v>293</v>
          </cell>
          <cell r="G191">
            <v>140</v>
          </cell>
        </row>
        <row r="192">
          <cell r="E192">
            <v>6257</v>
          </cell>
          <cell r="F192">
            <v>556</v>
          </cell>
          <cell r="G192">
            <v>205</v>
          </cell>
        </row>
        <row r="193">
          <cell r="E193">
            <v>9327</v>
          </cell>
          <cell r="F193">
            <v>638</v>
          </cell>
          <cell r="G193">
            <v>361</v>
          </cell>
        </row>
        <row r="194">
          <cell r="E194">
            <v>10360</v>
          </cell>
          <cell r="F194">
            <v>1536</v>
          </cell>
          <cell r="G194">
            <v>392</v>
          </cell>
        </row>
        <row r="195">
          <cell r="E195">
            <v>11799</v>
          </cell>
          <cell r="F195">
            <v>578</v>
          </cell>
          <cell r="G195">
            <v>394</v>
          </cell>
        </row>
        <row r="196">
          <cell r="E196">
            <v>12861</v>
          </cell>
          <cell r="F196">
            <v>719</v>
          </cell>
          <cell r="G196">
            <v>425</v>
          </cell>
        </row>
        <row r="197">
          <cell r="E197">
            <v>6478</v>
          </cell>
          <cell r="F197">
            <v>241</v>
          </cell>
          <cell r="G197">
            <v>176</v>
          </cell>
        </row>
        <row r="198">
          <cell r="E198">
            <v>8163</v>
          </cell>
          <cell r="F198">
            <v>316</v>
          </cell>
          <cell r="G198">
            <v>209</v>
          </cell>
        </row>
        <row r="199">
          <cell r="E199">
            <v>9446</v>
          </cell>
          <cell r="F199">
            <v>435</v>
          </cell>
          <cell r="G199">
            <v>277</v>
          </cell>
        </row>
        <row r="200">
          <cell r="E200">
            <v>2098</v>
          </cell>
          <cell r="F200">
            <v>1723</v>
          </cell>
        </row>
        <row r="201">
          <cell r="E201">
            <v>2609</v>
          </cell>
          <cell r="F201">
            <v>1905</v>
          </cell>
        </row>
        <row r="202">
          <cell r="E202">
            <v>3391</v>
          </cell>
          <cell r="F202">
            <v>2620</v>
          </cell>
        </row>
        <row r="203">
          <cell r="E203">
            <v>4209</v>
          </cell>
          <cell r="F203">
            <v>2827</v>
          </cell>
        </row>
        <row r="204">
          <cell r="E204">
            <v>4880</v>
          </cell>
          <cell r="F204">
            <v>2518</v>
          </cell>
        </row>
        <row r="205">
          <cell r="E205">
            <v>8745</v>
          </cell>
          <cell r="F205">
            <v>3187</v>
          </cell>
        </row>
        <row r="206">
          <cell r="E206">
            <v>7438</v>
          </cell>
          <cell r="F206">
            <v>2872</v>
          </cell>
        </row>
        <row r="207">
          <cell r="E207">
            <v>8176</v>
          </cell>
          <cell r="F207">
            <v>2754</v>
          </cell>
        </row>
        <row r="208">
          <cell r="E208">
            <v>4593</v>
          </cell>
          <cell r="F208">
            <v>2985</v>
          </cell>
          <cell r="G208">
            <v>1907</v>
          </cell>
        </row>
        <row r="209">
          <cell r="E209">
            <v>9289</v>
          </cell>
          <cell r="F209">
            <v>3115</v>
          </cell>
          <cell r="G209">
            <v>1944</v>
          </cell>
        </row>
        <row r="210">
          <cell r="E210">
            <v>6899</v>
          </cell>
          <cell r="F210">
            <v>2623</v>
          </cell>
          <cell r="G210">
            <v>1495</v>
          </cell>
        </row>
        <row r="211">
          <cell r="E211">
            <v>5973</v>
          </cell>
          <cell r="F211">
            <v>2224</v>
          </cell>
          <cell r="G211">
            <v>1306</v>
          </cell>
        </row>
        <row r="212">
          <cell r="E212">
            <v>8081</v>
          </cell>
          <cell r="F212">
            <v>3828</v>
          </cell>
          <cell r="G212">
            <v>1880</v>
          </cell>
        </row>
        <row r="213">
          <cell r="E213">
            <v>8192</v>
          </cell>
          <cell r="F213">
            <v>3175</v>
          </cell>
          <cell r="G213">
            <v>1443</v>
          </cell>
        </row>
        <row r="214">
          <cell r="E214">
            <v>9313</v>
          </cell>
          <cell r="F214">
            <v>4267</v>
          </cell>
          <cell r="G214">
            <v>1727</v>
          </cell>
        </row>
        <row r="215">
          <cell r="E215">
            <v>10875</v>
          </cell>
          <cell r="F215">
            <v>3334</v>
          </cell>
          <cell r="G215">
            <v>1384</v>
          </cell>
        </row>
        <row r="216">
          <cell r="E216">
            <v>10729</v>
          </cell>
          <cell r="F216">
            <v>4184</v>
          </cell>
          <cell r="G216">
            <v>1470</v>
          </cell>
        </row>
        <row r="217">
          <cell r="E217">
            <v>14853</v>
          </cell>
          <cell r="F217">
            <v>5220</v>
          </cell>
          <cell r="G217">
            <v>1742</v>
          </cell>
        </row>
        <row r="218">
          <cell r="E218">
            <v>22198</v>
          </cell>
          <cell r="F218">
            <v>6695</v>
          </cell>
          <cell r="G218">
            <v>2486</v>
          </cell>
        </row>
        <row r="219">
          <cell r="E219">
            <v>11566</v>
          </cell>
          <cell r="F219">
            <v>4734</v>
          </cell>
          <cell r="G219">
            <v>1833</v>
          </cell>
        </row>
        <row r="220">
          <cell r="E220">
            <v>8741</v>
          </cell>
          <cell r="F220">
            <v>3366</v>
          </cell>
          <cell r="G220">
            <v>1314</v>
          </cell>
        </row>
        <row r="221">
          <cell r="E221">
            <v>11420</v>
          </cell>
          <cell r="F221">
            <v>3663</v>
          </cell>
          <cell r="G221">
            <v>1633</v>
          </cell>
        </row>
        <row r="222">
          <cell r="E222">
            <v>5439</v>
          </cell>
          <cell r="F222">
            <v>1652</v>
          </cell>
        </row>
        <row r="223">
          <cell r="E223">
            <v>3253</v>
          </cell>
          <cell r="F223">
            <v>1341</v>
          </cell>
        </row>
        <row r="224">
          <cell r="E224">
            <v>7038</v>
          </cell>
          <cell r="F224">
            <v>2206</v>
          </cell>
        </row>
        <row r="225">
          <cell r="E225">
            <v>8211</v>
          </cell>
          <cell r="F225">
            <v>3024</v>
          </cell>
        </row>
        <row r="226">
          <cell r="E226">
            <v>6632</v>
          </cell>
          <cell r="F226">
            <v>2386</v>
          </cell>
        </row>
        <row r="227">
          <cell r="E227">
            <v>7248</v>
          </cell>
          <cell r="F227">
            <v>2448</v>
          </cell>
        </row>
        <row r="228">
          <cell r="E228">
            <v>9240</v>
          </cell>
          <cell r="F228">
            <v>2976</v>
          </cell>
        </row>
        <row r="229">
          <cell r="E229">
            <v>7477</v>
          </cell>
          <cell r="F229">
            <v>2177</v>
          </cell>
        </row>
        <row r="230">
          <cell r="E230">
            <v>6195</v>
          </cell>
          <cell r="F230">
            <v>2934</v>
          </cell>
          <cell r="G230">
            <v>2437</v>
          </cell>
        </row>
        <row r="231">
          <cell r="E231">
            <v>8339</v>
          </cell>
          <cell r="F231">
            <v>3859</v>
          </cell>
          <cell r="G231">
            <v>3287</v>
          </cell>
        </row>
        <row r="232">
          <cell r="E232">
            <v>9818</v>
          </cell>
          <cell r="F232">
            <v>3569</v>
          </cell>
          <cell r="G232">
            <v>2906</v>
          </cell>
        </row>
        <row r="233">
          <cell r="E233">
            <v>10348</v>
          </cell>
          <cell r="F233">
            <v>3376</v>
          </cell>
          <cell r="G233">
            <v>2889</v>
          </cell>
        </row>
        <row r="234">
          <cell r="E234">
            <v>8515</v>
          </cell>
          <cell r="F234">
            <v>4523</v>
          </cell>
          <cell r="G234">
            <v>3537</v>
          </cell>
        </row>
        <row r="235">
          <cell r="E235">
            <v>11330</v>
          </cell>
          <cell r="F235">
            <v>4260</v>
          </cell>
          <cell r="G235">
            <v>3189</v>
          </cell>
        </row>
        <row r="236">
          <cell r="E236">
            <v>11401</v>
          </cell>
          <cell r="F236">
            <v>5165</v>
          </cell>
          <cell r="G236">
            <v>3484</v>
          </cell>
        </row>
        <row r="237">
          <cell r="E237">
            <v>14223</v>
          </cell>
          <cell r="F237">
            <v>5595</v>
          </cell>
          <cell r="G237">
            <v>3409</v>
          </cell>
        </row>
        <row r="238">
          <cell r="E238">
            <v>15752</v>
          </cell>
          <cell r="F238">
            <v>5557</v>
          </cell>
          <cell r="G238">
            <v>3473</v>
          </cell>
        </row>
        <row r="239">
          <cell r="E239">
            <v>18386</v>
          </cell>
          <cell r="F239">
            <v>6130</v>
          </cell>
          <cell r="G239">
            <v>4084</v>
          </cell>
        </row>
        <row r="240">
          <cell r="E240">
            <v>21660</v>
          </cell>
          <cell r="F240">
            <v>7689</v>
          </cell>
          <cell r="G240">
            <v>5233</v>
          </cell>
        </row>
        <row r="241">
          <cell r="E241">
            <v>20918</v>
          </cell>
          <cell r="F241">
            <v>7729</v>
          </cell>
          <cell r="G241">
            <v>5242</v>
          </cell>
        </row>
        <row r="242">
          <cell r="E242">
            <v>21809</v>
          </cell>
          <cell r="F242">
            <v>5333</v>
          </cell>
          <cell r="G242">
            <v>3304</v>
          </cell>
        </row>
        <row r="243">
          <cell r="E243">
            <v>26059</v>
          </cell>
          <cell r="F243">
            <v>7623</v>
          </cell>
          <cell r="G243">
            <v>5092</v>
          </cell>
        </row>
        <row r="332">
          <cell r="E332">
            <v>4464</v>
          </cell>
          <cell r="F332">
            <v>4902</v>
          </cell>
        </row>
        <row r="333">
          <cell r="E333">
            <v>3836</v>
          </cell>
          <cell r="F333">
            <v>5800</v>
          </cell>
        </row>
        <row r="334">
          <cell r="E334">
            <v>5777</v>
          </cell>
          <cell r="F334">
            <v>11078</v>
          </cell>
        </row>
        <row r="335">
          <cell r="E335">
            <v>4037</v>
          </cell>
          <cell r="F335">
            <v>11046</v>
          </cell>
        </row>
        <row r="336">
          <cell r="E336">
            <v>5206</v>
          </cell>
          <cell r="F336">
            <v>8798</v>
          </cell>
        </row>
        <row r="337">
          <cell r="E337">
            <v>6711</v>
          </cell>
          <cell r="F337">
            <v>8561</v>
          </cell>
        </row>
        <row r="338">
          <cell r="E338">
            <v>9789</v>
          </cell>
          <cell r="F338">
            <v>12007</v>
          </cell>
        </row>
        <row r="339">
          <cell r="E339">
            <v>12886</v>
          </cell>
          <cell r="F339">
            <v>14418</v>
          </cell>
        </row>
        <row r="340">
          <cell r="E340">
            <v>20139</v>
          </cell>
          <cell r="F340">
            <v>13609</v>
          </cell>
          <cell r="G340">
            <v>9779</v>
          </cell>
        </row>
        <row r="341">
          <cell r="E341">
            <v>24055</v>
          </cell>
          <cell r="F341">
            <v>14388</v>
          </cell>
          <cell r="G341">
            <v>9950</v>
          </cell>
        </row>
        <row r="342">
          <cell r="E342">
            <v>37625</v>
          </cell>
          <cell r="F342">
            <v>15276</v>
          </cell>
          <cell r="G342">
            <v>8863</v>
          </cell>
        </row>
        <row r="343">
          <cell r="E343">
            <v>22290</v>
          </cell>
          <cell r="F343">
            <v>9427</v>
          </cell>
          <cell r="G343">
            <v>6423</v>
          </cell>
        </row>
        <row r="344">
          <cell r="E344">
            <v>30785</v>
          </cell>
          <cell r="F344">
            <v>13028</v>
          </cell>
          <cell r="G344">
            <v>7150</v>
          </cell>
        </row>
        <row r="345">
          <cell r="E345">
            <v>46504</v>
          </cell>
          <cell r="F345">
            <v>12339</v>
          </cell>
          <cell r="G345">
            <v>4215</v>
          </cell>
        </row>
        <row r="346">
          <cell r="E346">
            <v>43380</v>
          </cell>
          <cell r="F346">
            <v>14295</v>
          </cell>
          <cell r="G346">
            <v>4550</v>
          </cell>
        </row>
        <row r="347">
          <cell r="E347">
            <v>48283</v>
          </cell>
          <cell r="F347">
            <v>12452</v>
          </cell>
          <cell r="G347">
            <v>4216</v>
          </cell>
        </row>
        <row r="348">
          <cell r="E348">
            <v>60201</v>
          </cell>
          <cell r="F348">
            <v>13508</v>
          </cell>
          <cell r="G348">
            <v>4240</v>
          </cell>
        </row>
        <row r="349">
          <cell r="E349">
            <v>63217</v>
          </cell>
          <cell r="F349">
            <v>16888</v>
          </cell>
          <cell r="G349">
            <v>5352</v>
          </cell>
        </row>
        <row r="350">
          <cell r="E350">
            <v>42288</v>
          </cell>
          <cell r="F350">
            <v>12620</v>
          </cell>
          <cell r="G350">
            <v>5433</v>
          </cell>
        </row>
        <row r="351">
          <cell r="E351">
            <v>46059</v>
          </cell>
          <cell r="F351">
            <v>11329</v>
          </cell>
          <cell r="G351">
            <v>4871</v>
          </cell>
        </row>
        <row r="352">
          <cell r="E352">
            <v>44943</v>
          </cell>
          <cell r="F352">
            <v>10517</v>
          </cell>
          <cell r="G352">
            <v>4329</v>
          </cell>
        </row>
        <row r="353">
          <cell r="E353">
            <v>51062</v>
          </cell>
          <cell r="F353">
            <v>8780</v>
          </cell>
          <cell r="G353">
            <v>3968</v>
          </cell>
        </row>
        <row r="398">
          <cell r="E398">
            <v>2544</v>
          </cell>
          <cell r="F398">
            <v>2741</v>
          </cell>
        </row>
        <row r="399">
          <cell r="E399">
            <v>3857</v>
          </cell>
          <cell r="F399">
            <v>2506</v>
          </cell>
        </row>
        <row r="400">
          <cell r="E400">
            <v>5582</v>
          </cell>
          <cell r="F400">
            <v>4164</v>
          </cell>
        </row>
        <row r="401">
          <cell r="E401">
            <v>3909</v>
          </cell>
          <cell r="F401">
            <v>3333</v>
          </cell>
        </row>
        <row r="402">
          <cell r="E402">
            <v>3120</v>
          </cell>
          <cell r="F402">
            <v>1838</v>
          </cell>
        </row>
        <row r="403">
          <cell r="E403">
            <v>3551</v>
          </cell>
          <cell r="F403">
            <v>2518</v>
          </cell>
        </row>
        <row r="404">
          <cell r="E404">
            <v>3328</v>
          </cell>
          <cell r="F404">
            <v>2724</v>
          </cell>
        </row>
        <row r="405">
          <cell r="E405">
            <v>4465</v>
          </cell>
          <cell r="F405">
            <v>3213</v>
          </cell>
        </row>
        <row r="406">
          <cell r="E406">
            <v>3476</v>
          </cell>
          <cell r="F406">
            <v>2961</v>
          </cell>
          <cell r="G406">
            <v>1422</v>
          </cell>
        </row>
        <row r="407">
          <cell r="E407">
            <v>4164</v>
          </cell>
          <cell r="F407">
            <v>3335</v>
          </cell>
          <cell r="G407">
            <v>1191</v>
          </cell>
        </row>
        <row r="408">
          <cell r="E408">
            <v>6828</v>
          </cell>
          <cell r="F408">
            <v>4095</v>
          </cell>
          <cell r="G408">
            <v>1308</v>
          </cell>
        </row>
        <row r="409">
          <cell r="E409">
            <v>5994</v>
          </cell>
          <cell r="F409">
            <v>3331</v>
          </cell>
          <cell r="G409">
            <v>955</v>
          </cell>
        </row>
        <row r="410">
          <cell r="E410">
            <v>7473</v>
          </cell>
          <cell r="F410">
            <v>4469</v>
          </cell>
          <cell r="G410">
            <v>1377</v>
          </cell>
        </row>
        <row r="411">
          <cell r="E411">
            <v>8325</v>
          </cell>
          <cell r="F411">
            <v>4956</v>
          </cell>
          <cell r="G411">
            <v>1146</v>
          </cell>
        </row>
        <row r="412">
          <cell r="E412">
            <v>9183</v>
          </cell>
          <cell r="F412">
            <v>6060</v>
          </cell>
          <cell r="G412">
            <v>1252</v>
          </cell>
        </row>
        <row r="413">
          <cell r="E413">
            <v>9583</v>
          </cell>
          <cell r="F413">
            <v>5187</v>
          </cell>
          <cell r="G413">
            <v>1159</v>
          </cell>
        </row>
        <row r="414">
          <cell r="E414">
            <v>13571</v>
          </cell>
          <cell r="F414">
            <v>6286</v>
          </cell>
          <cell r="G414">
            <v>1206</v>
          </cell>
        </row>
        <row r="415">
          <cell r="E415">
            <v>13976</v>
          </cell>
          <cell r="F415">
            <v>8119</v>
          </cell>
          <cell r="G415">
            <v>1555</v>
          </cell>
        </row>
        <row r="416">
          <cell r="E416">
            <v>16646</v>
          </cell>
          <cell r="F416">
            <v>9231</v>
          </cell>
          <cell r="G416">
            <v>1642</v>
          </cell>
        </row>
        <row r="417">
          <cell r="E417">
            <v>19203</v>
          </cell>
          <cell r="F417">
            <v>5102</v>
          </cell>
          <cell r="G417">
            <v>1254</v>
          </cell>
        </row>
        <row r="418">
          <cell r="E418">
            <v>28268</v>
          </cell>
          <cell r="F418">
            <v>6405</v>
          </cell>
          <cell r="G418">
            <v>1370</v>
          </cell>
        </row>
        <row r="419">
          <cell r="E419">
            <v>30096</v>
          </cell>
          <cell r="F419">
            <v>6197</v>
          </cell>
          <cell r="G419">
            <v>1413</v>
          </cell>
        </row>
        <row r="420">
          <cell r="E420">
            <v>601</v>
          </cell>
          <cell r="F420">
            <v>522</v>
          </cell>
        </row>
        <row r="421">
          <cell r="E421">
            <v>484</v>
          </cell>
          <cell r="F421">
            <v>587</v>
          </cell>
        </row>
        <row r="422">
          <cell r="E422">
            <v>1457</v>
          </cell>
          <cell r="F422">
            <v>1426</v>
          </cell>
        </row>
        <row r="423">
          <cell r="E423">
            <v>1235</v>
          </cell>
          <cell r="F423">
            <v>1604</v>
          </cell>
        </row>
        <row r="424">
          <cell r="E424">
            <v>687</v>
          </cell>
          <cell r="F424">
            <v>1342</v>
          </cell>
        </row>
        <row r="425">
          <cell r="E425">
            <v>1424</v>
          </cell>
          <cell r="F425">
            <v>1659</v>
          </cell>
        </row>
        <row r="426">
          <cell r="E426">
            <v>999</v>
          </cell>
          <cell r="F426">
            <v>1924</v>
          </cell>
        </row>
        <row r="427">
          <cell r="E427">
            <v>1188</v>
          </cell>
          <cell r="F427">
            <v>1608</v>
          </cell>
        </row>
        <row r="428">
          <cell r="E428">
            <v>1407</v>
          </cell>
          <cell r="F428">
            <v>1651</v>
          </cell>
          <cell r="G428">
            <v>931</v>
          </cell>
        </row>
        <row r="429">
          <cell r="E429">
            <v>2518</v>
          </cell>
          <cell r="F429">
            <v>1748</v>
          </cell>
          <cell r="G429">
            <v>1014</v>
          </cell>
        </row>
        <row r="430">
          <cell r="E430">
            <v>3047</v>
          </cell>
          <cell r="F430">
            <v>1963</v>
          </cell>
          <cell r="G430">
            <v>1009</v>
          </cell>
        </row>
        <row r="431">
          <cell r="E431">
            <v>1954</v>
          </cell>
          <cell r="F431">
            <v>864</v>
          </cell>
          <cell r="G431">
            <v>580</v>
          </cell>
        </row>
        <row r="432">
          <cell r="E432">
            <v>2971</v>
          </cell>
          <cell r="F432">
            <v>1642</v>
          </cell>
          <cell r="G432">
            <v>737</v>
          </cell>
        </row>
        <row r="433">
          <cell r="E433">
            <v>6832</v>
          </cell>
          <cell r="F433">
            <v>2118</v>
          </cell>
          <cell r="G433">
            <v>831</v>
          </cell>
        </row>
        <row r="434">
          <cell r="E434">
            <v>6467</v>
          </cell>
          <cell r="F434">
            <v>2133</v>
          </cell>
          <cell r="G434">
            <v>737</v>
          </cell>
        </row>
        <row r="435">
          <cell r="E435">
            <v>5295</v>
          </cell>
          <cell r="F435">
            <v>1675</v>
          </cell>
          <cell r="G435">
            <v>713</v>
          </cell>
        </row>
        <row r="436">
          <cell r="E436">
            <v>6428</v>
          </cell>
          <cell r="F436">
            <v>2260</v>
          </cell>
          <cell r="G436">
            <v>820</v>
          </cell>
        </row>
        <row r="437">
          <cell r="E437">
            <v>6577</v>
          </cell>
          <cell r="F437">
            <v>2579</v>
          </cell>
          <cell r="G437">
            <v>911</v>
          </cell>
        </row>
        <row r="438">
          <cell r="E438">
            <v>4347</v>
          </cell>
          <cell r="F438">
            <v>1492</v>
          </cell>
          <cell r="G438">
            <v>698</v>
          </cell>
        </row>
        <row r="439">
          <cell r="E439">
            <v>7495</v>
          </cell>
          <cell r="F439">
            <v>1716</v>
          </cell>
          <cell r="G439">
            <v>756</v>
          </cell>
        </row>
        <row r="440">
          <cell r="E440">
            <v>9189</v>
          </cell>
          <cell r="F440">
            <v>1835</v>
          </cell>
          <cell r="G440">
            <v>858</v>
          </cell>
        </row>
        <row r="441">
          <cell r="E441">
            <v>9925</v>
          </cell>
          <cell r="F441">
            <v>1628</v>
          </cell>
          <cell r="G441">
            <v>769</v>
          </cell>
        </row>
        <row r="442">
          <cell r="E442">
            <v>2769</v>
          </cell>
          <cell r="F442">
            <v>3492</v>
          </cell>
        </row>
        <row r="443">
          <cell r="E443">
            <v>3832</v>
          </cell>
          <cell r="F443">
            <v>3538</v>
          </cell>
        </row>
        <row r="444">
          <cell r="E444">
            <v>5112</v>
          </cell>
          <cell r="F444">
            <v>6877</v>
          </cell>
        </row>
        <row r="445">
          <cell r="E445">
            <v>4514</v>
          </cell>
          <cell r="F445">
            <v>4834</v>
          </cell>
        </row>
        <row r="446">
          <cell r="E446">
            <v>3969</v>
          </cell>
          <cell r="F446">
            <v>4064</v>
          </cell>
        </row>
        <row r="447">
          <cell r="E447">
            <v>5648</v>
          </cell>
          <cell r="F447">
            <v>5615</v>
          </cell>
        </row>
        <row r="448">
          <cell r="E448">
            <v>5266</v>
          </cell>
          <cell r="F448">
            <v>7929</v>
          </cell>
        </row>
        <row r="449">
          <cell r="E449">
            <v>5745</v>
          </cell>
          <cell r="F449">
            <v>9584</v>
          </cell>
        </row>
        <row r="450">
          <cell r="E450">
            <v>6326</v>
          </cell>
          <cell r="F450">
            <v>11388</v>
          </cell>
          <cell r="G450">
            <v>4211</v>
          </cell>
        </row>
        <row r="451">
          <cell r="E451">
            <v>8353</v>
          </cell>
          <cell r="F451">
            <v>12015</v>
          </cell>
          <cell r="G451">
            <v>3637</v>
          </cell>
        </row>
        <row r="452">
          <cell r="E452">
            <v>8206</v>
          </cell>
          <cell r="F452">
            <v>10550</v>
          </cell>
          <cell r="G452">
            <v>3569</v>
          </cell>
        </row>
        <row r="453">
          <cell r="E453">
            <v>6518</v>
          </cell>
          <cell r="F453">
            <v>8319</v>
          </cell>
          <cell r="G453">
            <v>2902</v>
          </cell>
        </row>
        <row r="454">
          <cell r="E454">
            <v>8957</v>
          </cell>
          <cell r="F454">
            <v>11058</v>
          </cell>
          <cell r="G454">
            <v>3159</v>
          </cell>
        </row>
        <row r="455">
          <cell r="E455">
            <v>9231</v>
          </cell>
          <cell r="F455">
            <v>8097</v>
          </cell>
          <cell r="G455">
            <v>2407</v>
          </cell>
        </row>
        <row r="456">
          <cell r="E456">
            <v>9031</v>
          </cell>
          <cell r="F456">
            <v>11877</v>
          </cell>
          <cell r="G456">
            <v>3147</v>
          </cell>
        </row>
        <row r="457">
          <cell r="E457">
            <v>11207</v>
          </cell>
          <cell r="F457">
            <v>13572</v>
          </cell>
          <cell r="G457">
            <v>3164</v>
          </cell>
        </row>
        <row r="458">
          <cell r="E458">
            <v>10668</v>
          </cell>
          <cell r="F458">
            <v>15018</v>
          </cell>
          <cell r="G458">
            <v>2923</v>
          </cell>
        </row>
        <row r="459">
          <cell r="E459">
            <v>11218</v>
          </cell>
          <cell r="F459">
            <v>17942</v>
          </cell>
          <cell r="G459">
            <v>4271</v>
          </cell>
        </row>
        <row r="460">
          <cell r="E460">
            <v>13373</v>
          </cell>
          <cell r="F460">
            <v>19167</v>
          </cell>
          <cell r="G460">
            <v>4529</v>
          </cell>
        </row>
        <row r="461">
          <cell r="E461">
            <v>16481</v>
          </cell>
          <cell r="F461">
            <v>13768</v>
          </cell>
          <cell r="G461">
            <v>3574</v>
          </cell>
        </row>
        <row r="462">
          <cell r="E462">
            <v>25419</v>
          </cell>
          <cell r="F462">
            <v>16630</v>
          </cell>
          <cell r="G462">
            <v>3678</v>
          </cell>
        </row>
        <row r="463">
          <cell r="E463">
            <v>21016</v>
          </cell>
          <cell r="F463">
            <v>14851</v>
          </cell>
          <cell r="G463">
            <v>3091</v>
          </cell>
        </row>
        <row r="464">
          <cell r="E464">
            <v>1462</v>
          </cell>
          <cell r="F464">
            <v>1723</v>
          </cell>
        </row>
        <row r="465">
          <cell r="E465">
            <v>1568</v>
          </cell>
          <cell r="F465">
            <v>3048</v>
          </cell>
        </row>
        <row r="466">
          <cell r="E466">
            <v>2150</v>
          </cell>
          <cell r="F466">
            <v>4760</v>
          </cell>
        </row>
        <row r="467">
          <cell r="E467">
            <v>1879</v>
          </cell>
          <cell r="F467">
            <v>3877</v>
          </cell>
        </row>
        <row r="468">
          <cell r="E468">
            <v>3492</v>
          </cell>
          <cell r="F468">
            <v>4125</v>
          </cell>
        </row>
        <row r="469">
          <cell r="E469">
            <v>2806</v>
          </cell>
          <cell r="F469">
            <v>4090</v>
          </cell>
        </row>
        <row r="470">
          <cell r="E470">
            <v>4143</v>
          </cell>
          <cell r="F470">
            <v>5918</v>
          </cell>
        </row>
        <row r="471">
          <cell r="E471">
            <v>5423</v>
          </cell>
          <cell r="F471">
            <v>7243</v>
          </cell>
        </row>
        <row r="472">
          <cell r="E472">
            <v>4774</v>
          </cell>
          <cell r="F472">
            <v>7233</v>
          </cell>
          <cell r="G472">
            <v>4257</v>
          </cell>
        </row>
        <row r="473">
          <cell r="E473">
            <v>5924</v>
          </cell>
          <cell r="F473">
            <v>6094</v>
          </cell>
          <cell r="G473">
            <v>3554</v>
          </cell>
        </row>
        <row r="474">
          <cell r="E474">
            <v>10801</v>
          </cell>
          <cell r="F474">
            <v>6953</v>
          </cell>
          <cell r="G474">
            <v>3418</v>
          </cell>
        </row>
        <row r="475">
          <cell r="E475">
            <v>5953</v>
          </cell>
          <cell r="F475">
            <v>3692</v>
          </cell>
          <cell r="G475">
            <v>1788</v>
          </cell>
        </row>
        <row r="476">
          <cell r="E476">
            <v>7422</v>
          </cell>
          <cell r="F476">
            <v>4993</v>
          </cell>
          <cell r="G476">
            <v>2393</v>
          </cell>
        </row>
        <row r="477">
          <cell r="E477">
            <v>8143</v>
          </cell>
          <cell r="F477">
            <v>3783</v>
          </cell>
          <cell r="G477">
            <v>1424</v>
          </cell>
        </row>
        <row r="478">
          <cell r="E478">
            <v>9606</v>
          </cell>
          <cell r="F478">
            <v>4684</v>
          </cell>
          <cell r="G478">
            <v>1749</v>
          </cell>
        </row>
        <row r="479">
          <cell r="E479">
            <v>11144</v>
          </cell>
          <cell r="F479">
            <v>4475</v>
          </cell>
          <cell r="G479">
            <v>1811</v>
          </cell>
        </row>
        <row r="480">
          <cell r="E480">
            <v>13323</v>
          </cell>
          <cell r="F480">
            <v>5130</v>
          </cell>
          <cell r="G480">
            <v>1522</v>
          </cell>
        </row>
        <row r="481">
          <cell r="E481">
            <v>12749</v>
          </cell>
          <cell r="F481">
            <v>4920</v>
          </cell>
          <cell r="G481">
            <v>1419</v>
          </cell>
        </row>
        <row r="482">
          <cell r="E482">
            <v>13558</v>
          </cell>
          <cell r="F482">
            <v>4149</v>
          </cell>
          <cell r="G482">
            <v>1399</v>
          </cell>
        </row>
        <row r="483">
          <cell r="E483">
            <v>16390</v>
          </cell>
          <cell r="F483">
            <v>4370</v>
          </cell>
          <cell r="G483">
            <v>1924</v>
          </cell>
        </row>
        <row r="484">
          <cell r="E484">
            <v>22414</v>
          </cell>
          <cell r="F484">
            <v>4535</v>
          </cell>
          <cell r="G484">
            <v>1795</v>
          </cell>
        </row>
        <row r="485">
          <cell r="E485">
            <v>19342</v>
          </cell>
          <cell r="F485">
            <v>3570</v>
          </cell>
          <cell r="G485">
            <v>1727</v>
          </cell>
        </row>
        <row r="530">
          <cell r="E530">
            <v>117</v>
          </cell>
          <cell r="F530">
            <v>31</v>
          </cell>
          <cell r="K530">
            <v>0.74805748640974057</v>
          </cell>
          <cell r="L530">
            <v>4.2938213673630286E-3</v>
          </cell>
          <cell r="N530">
            <v>0.16076115674821842</v>
          </cell>
          <cell r="O530">
            <v>1.1856732315517384E-3</v>
          </cell>
        </row>
        <row r="531">
          <cell r="E531">
            <v>223</v>
          </cell>
          <cell r="F531">
            <v>5</v>
          </cell>
          <cell r="K531">
            <v>0.74805748640974057</v>
          </cell>
          <cell r="L531">
            <v>4.2938213673630286E-3</v>
          </cell>
          <cell r="N531">
            <v>0.16076115674821842</v>
          </cell>
          <cell r="O531">
            <v>1.1856732315517384E-3</v>
          </cell>
        </row>
        <row r="532">
          <cell r="E532">
            <v>308</v>
          </cell>
          <cell r="F532">
            <v>78</v>
          </cell>
          <cell r="K532">
            <v>0.74805748640974057</v>
          </cell>
          <cell r="L532">
            <v>4.2938213673630286E-3</v>
          </cell>
          <cell r="N532">
            <v>0.16076115674821842</v>
          </cell>
          <cell r="O532">
            <v>1.1856732315517384E-3</v>
          </cell>
        </row>
        <row r="533">
          <cell r="E533">
            <v>1158</v>
          </cell>
          <cell r="F533">
            <v>24</v>
          </cell>
          <cell r="K533">
            <v>0.74805748640974057</v>
          </cell>
          <cell r="L533">
            <v>4.2938213673630286E-3</v>
          </cell>
          <cell r="N533">
            <v>0.16076115674821842</v>
          </cell>
          <cell r="O533">
            <v>1.1856732315517384E-3</v>
          </cell>
        </row>
        <row r="534">
          <cell r="E534">
            <v>811</v>
          </cell>
          <cell r="F534">
            <v>69</v>
          </cell>
          <cell r="K534">
            <v>0.74805748640974057</v>
          </cell>
          <cell r="L534">
            <v>4.2938213673630286E-3</v>
          </cell>
          <cell r="N534">
            <v>0.16076115674821842</v>
          </cell>
          <cell r="O534">
            <v>1.1856732315517384E-3</v>
          </cell>
        </row>
        <row r="535">
          <cell r="E535">
            <v>958</v>
          </cell>
          <cell r="F535">
            <v>149</v>
          </cell>
          <cell r="K535">
            <v>0.74805748640974057</v>
          </cell>
          <cell r="L535">
            <v>4.2938213673630286E-3</v>
          </cell>
          <cell r="N535">
            <v>0.16076115674821842</v>
          </cell>
          <cell r="O535">
            <v>1.1856732315517384E-3</v>
          </cell>
        </row>
        <row r="536">
          <cell r="E536">
            <v>716</v>
          </cell>
          <cell r="F536">
            <v>94</v>
          </cell>
          <cell r="K536">
            <v>0.74805748640974057</v>
          </cell>
          <cell r="L536">
            <v>4.2938213673630286E-3</v>
          </cell>
          <cell r="N536">
            <v>0.16076115674821842</v>
          </cell>
          <cell r="O536">
            <v>1.1856732315517384E-3</v>
          </cell>
        </row>
        <row r="537">
          <cell r="E537">
            <v>1133</v>
          </cell>
          <cell r="F537">
            <v>133</v>
          </cell>
          <cell r="K537">
            <v>0.74805748640974057</v>
          </cell>
          <cell r="L537">
            <v>4.2938213673630286E-3</v>
          </cell>
          <cell r="N537">
            <v>0.16076115674821842</v>
          </cell>
          <cell r="O537">
            <v>1.1856732315517384E-3</v>
          </cell>
        </row>
        <row r="538">
          <cell r="E538">
            <v>582</v>
          </cell>
          <cell r="F538">
            <v>155</v>
          </cell>
          <cell r="G538">
            <v>118</v>
          </cell>
          <cell r="N538">
            <v>0.16076115674821842</v>
          </cell>
          <cell r="O538">
            <v>1.1856732315517384E-3</v>
          </cell>
        </row>
        <row r="539">
          <cell r="E539">
            <v>1308</v>
          </cell>
          <cell r="F539">
            <v>337</v>
          </cell>
          <cell r="G539">
            <v>242</v>
          </cell>
          <cell r="N539">
            <v>0.16076115674821842</v>
          </cell>
          <cell r="O539">
            <v>1.1856732315517384E-3</v>
          </cell>
        </row>
        <row r="540">
          <cell r="E540">
            <v>900</v>
          </cell>
          <cell r="F540">
            <v>296</v>
          </cell>
          <cell r="G540">
            <v>211</v>
          </cell>
          <cell r="N540">
            <v>0.16076115674821842</v>
          </cell>
          <cell r="O540">
            <v>1.1856732315517384E-3</v>
          </cell>
        </row>
        <row r="541">
          <cell r="E541">
            <v>1517</v>
          </cell>
          <cell r="F541">
            <v>332</v>
          </cell>
          <cell r="G541">
            <v>249</v>
          </cell>
          <cell r="N541">
            <v>0.16076115674821842</v>
          </cell>
          <cell r="O541">
            <v>1.1856732315517384E-3</v>
          </cell>
        </row>
        <row r="542">
          <cell r="E542">
            <v>793</v>
          </cell>
          <cell r="F542">
            <v>473</v>
          </cell>
          <cell r="G542">
            <v>317</v>
          </cell>
          <cell r="N542">
            <v>0.16076115674821842</v>
          </cell>
          <cell r="O542">
            <v>1.1856732315517384E-3</v>
          </cell>
        </row>
        <row r="543">
          <cell r="E543">
            <v>1117</v>
          </cell>
          <cell r="F543">
            <v>249</v>
          </cell>
          <cell r="G543">
            <v>163</v>
          </cell>
          <cell r="N543">
            <v>0.16076115674821842</v>
          </cell>
          <cell r="O543">
            <v>1.1856732315517384E-3</v>
          </cell>
        </row>
        <row r="544">
          <cell r="E544">
            <v>1322</v>
          </cell>
          <cell r="F544">
            <v>425</v>
          </cell>
          <cell r="G544">
            <v>335</v>
          </cell>
          <cell r="N544">
            <v>0.16076115674821842</v>
          </cell>
          <cell r="O544">
            <v>1.1856732315517384E-3</v>
          </cell>
        </row>
        <row r="545">
          <cell r="E545">
            <v>1626</v>
          </cell>
          <cell r="F545">
            <v>357</v>
          </cell>
          <cell r="G545">
            <v>279</v>
          </cell>
          <cell r="N545">
            <v>0.16076115674821842</v>
          </cell>
          <cell r="O545">
            <v>1.1856732315517384E-3</v>
          </cell>
        </row>
        <row r="546">
          <cell r="E546">
            <v>1757</v>
          </cell>
          <cell r="F546">
            <v>639</v>
          </cell>
          <cell r="G546">
            <v>404</v>
          </cell>
          <cell r="N546">
            <v>0.16076115674821842</v>
          </cell>
          <cell r="O546">
            <v>1.1856732315517384E-3</v>
          </cell>
        </row>
        <row r="547">
          <cell r="E547">
            <v>1664</v>
          </cell>
          <cell r="F547">
            <v>367</v>
          </cell>
          <cell r="G547">
            <v>285</v>
          </cell>
          <cell r="N547">
            <v>0.16076115674821842</v>
          </cell>
          <cell r="O547">
            <v>1.1856732315517384E-3</v>
          </cell>
        </row>
        <row r="548">
          <cell r="E548">
            <v>2644</v>
          </cell>
          <cell r="F548">
            <v>693</v>
          </cell>
          <cell r="G548">
            <v>588</v>
          </cell>
          <cell r="N548">
            <v>0.16076115674821842</v>
          </cell>
          <cell r="O548">
            <v>1.1856732315517384E-3</v>
          </cell>
        </row>
        <row r="549">
          <cell r="E549">
            <v>2301</v>
          </cell>
          <cell r="F549">
            <v>598</v>
          </cell>
          <cell r="G549">
            <v>493</v>
          </cell>
          <cell r="N549">
            <v>0.16076115674821842</v>
          </cell>
          <cell r="O549">
            <v>1.1856732315517384E-3</v>
          </cell>
        </row>
        <row r="550">
          <cell r="E550">
            <v>3583</v>
          </cell>
          <cell r="F550">
            <v>708</v>
          </cell>
          <cell r="G550">
            <v>540</v>
          </cell>
          <cell r="N550">
            <v>0.16076115674821842</v>
          </cell>
          <cell r="O550">
            <v>1.1856732315517384E-3</v>
          </cell>
        </row>
        <row r="551">
          <cell r="E551">
            <v>5644</v>
          </cell>
          <cell r="F551">
            <v>1310</v>
          </cell>
          <cell r="G551">
            <v>1037</v>
          </cell>
          <cell r="N551">
            <v>0.16076115674821842</v>
          </cell>
          <cell r="O551">
            <v>1.1856732315517384E-3</v>
          </cell>
        </row>
        <row r="552">
          <cell r="E552">
            <v>699</v>
          </cell>
          <cell r="F552">
            <v>606</v>
          </cell>
        </row>
        <row r="553">
          <cell r="E553">
            <v>547</v>
          </cell>
          <cell r="F553">
            <v>116</v>
          </cell>
        </row>
        <row r="554">
          <cell r="E554">
            <v>1057</v>
          </cell>
          <cell r="F554">
            <v>142</v>
          </cell>
        </row>
        <row r="555">
          <cell r="E555">
            <v>891</v>
          </cell>
          <cell r="F555">
            <v>152</v>
          </cell>
        </row>
        <row r="556">
          <cell r="E556">
            <v>791</v>
          </cell>
          <cell r="F556">
            <v>102</v>
          </cell>
        </row>
        <row r="557">
          <cell r="E557">
            <v>1184</v>
          </cell>
          <cell r="F557">
            <v>443</v>
          </cell>
        </row>
        <row r="558">
          <cell r="E558">
            <v>1123</v>
          </cell>
          <cell r="F558">
            <v>378</v>
          </cell>
        </row>
        <row r="559">
          <cell r="E559">
            <v>1392</v>
          </cell>
          <cell r="F559">
            <v>284</v>
          </cell>
        </row>
        <row r="560">
          <cell r="E560">
            <v>2089</v>
          </cell>
          <cell r="F560">
            <v>440</v>
          </cell>
          <cell r="G560">
            <v>167</v>
          </cell>
        </row>
        <row r="561">
          <cell r="E561">
            <v>1956</v>
          </cell>
          <cell r="F561">
            <v>334</v>
          </cell>
          <cell r="G561">
            <v>108</v>
          </cell>
        </row>
        <row r="562">
          <cell r="E562">
            <v>2456</v>
          </cell>
          <cell r="F562">
            <v>401</v>
          </cell>
          <cell r="G562">
            <v>161</v>
          </cell>
        </row>
        <row r="563">
          <cell r="E563">
            <v>2193</v>
          </cell>
          <cell r="F563">
            <v>301</v>
          </cell>
          <cell r="G563">
            <v>79</v>
          </cell>
        </row>
        <row r="564">
          <cell r="E564">
            <v>1932</v>
          </cell>
          <cell r="F564">
            <v>503</v>
          </cell>
          <cell r="G564">
            <v>119</v>
          </cell>
        </row>
        <row r="565">
          <cell r="E565">
            <v>2363</v>
          </cell>
          <cell r="F565">
            <v>485</v>
          </cell>
          <cell r="G565">
            <v>111</v>
          </cell>
        </row>
        <row r="566">
          <cell r="E566">
            <v>2727</v>
          </cell>
          <cell r="F566">
            <v>514</v>
          </cell>
          <cell r="G566">
            <v>147</v>
          </cell>
        </row>
        <row r="567">
          <cell r="E567">
            <v>3432</v>
          </cell>
          <cell r="F567">
            <v>452</v>
          </cell>
          <cell r="G567">
            <v>56</v>
          </cell>
        </row>
        <row r="568">
          <cell r="E568">
            <v>4020</v>
          </cell>
          <cell r="F568">
            <v>675</v>
          </cell>
          <cell r="G568">
            <v>125</v>
          </cell>
        </row>
        <row r="569">
          <cell r="E569">
            <v>4715</v>
          </cell>
          <cell r="F569">
            <v>1014</v>
          </cell>
          <cell r="G569">
            <v>215</v>
          </cell>
        </row>
        <row r="570">
          <cell r="E570">
            <v>6237</v>
          </cell>
          <cell r="F570">
            <v>1262</v>
          </cell>
          <cell r="G570">
            <v>314</v>
          </cell>
        </row>
        <row r="571">
          <cell r="E571">
            <v>5527</v>
          </cell>
          <cell r="F571">
            <v>797</v>
          </cell>
          <cell r="G571">
            <v>230</v>
          </cell>
        </row>
        <row r="572">
          <cell r="E572">
            <v>7682</v>
          </cell>
          <cell r="F572">
            <v>977</v>
          </cell>
          <cell r="G572">
            <v>286</v>
          </cell>
        </row>
        <row r="573">
          <cell r="E573">
            <v>7169</v>
          </cell>
          <cell r="F573">
            <v>739</v>
          </cell>
          <cell r="G573">
            <v>154</v>
          </cell>
        </row>
        <row r="574">
          <cell r="E574">
            <v>22</v>
          </cell>
          <cell r="F574">
            <v>5</v>
          </cell>
          <cell r="K574">
            <v>0.72140993854710345</v>
          </cell>
          <cell r="L574">
            <v>5.7888004733831495E-2</v>
          </cell>
          <cell r="N574">
            <v>0.11546931006483122</v>
          </cell>
          <cell r="O574">
            <v>1.9517133693342942E-3</v>
          </cell>
        </row>
        <row r="575">
          <cell r="E575">
            <v>73</v>
          </cell>
          <cell r="F575">
            <v>15</v>
          </cell>
          <cell r="K575">
            <v>0.72140993854710345</v>
          </cell>
          <cell r="L575">
            <v>5.7888004733831495E-2</v>
          </cell>
          <cell r="N575">
            <v>0.11546931006483122</v>
          </cell>
          <cell r="O575">
            <v>1.9517133693342942E-3</v>
          </cell>
        </row>
        <row r="576">
          <cell r="E576">
            <v>5</v>
          </cell>
          <cell r="F576">
            <v>60</v>
          </cell>
          <cell r="K576">
            <v>0.72140993854710345</v>
          </cell>
          <cell r="L576">
            <v>5.7888004733831495E-2</v>
          </cell>
          <cell r="N576">
            <v>0.11546931006483122</v>
          </cell>
          <cell r="O576">
            <v>1.9517133693342942E-3</v>
          </cell>
        </row>
        <row r="577">
          <cell r="E577">
            <v>8</v>
          </cell>
          <cell r="F577">
            <v>19</v>
          </cell>
          <cell r="K577">
            <v>0.72140993854710345</v>
          </cell>
          <cell r="L577">
            <v>5.7888004733831495E-2</v>
          </cell>
          <cell r="N577">
            <v>0.11546931006483122</v>
          </cell>
          <cell r="O577">
            <v>1.9517133693342942E-3</v>
          </cell>
        </row>
        <row r="578">
          <cell r="E578">
            <v>88</v>
          </cell>
          <cell r="F578">
            <v>11</v>
          </cell>
          <cell r="K578">
            <v>0.72140993854710345</v>
          </cell>
          <cell r="L578">
            <v>5.7888004733831495E-2</v>
          </cell>
          <cell r="N578">
            <v>0.11546931006483122</v>
          </cell>
          <cell r="O578">
            <v>1.9517133693342942E-3</v>
          </cell>
        </row>
        <row r="579">
          <cell r="E579">
            <v>104</v>
          </cell>
          <cell r="F579">
            <v>40</v>
          </cell>
          <cell r="K579">
            <v>0.72140993854710345</v>
          </cell>
          <cell r="L579">
            <v>5.7888004733831495E-2</v>
          </cell>
          <cell r="N579">
            <v>0.11546931006483122</v>
          </cell>
          <cell r="O579">
            <v>1.9517133693342942E-3</v>
          </cell>
        </row>
        <row r="580">
          <cell r="E580">
            <v>159</v>
          </cell>
          <cell r="F580">
            <v>41</v>
          </cell>
          <cell r="K580">
            <v>0.72140993854710345</v>
          </cell>
          <cell r="L580">
            <v>5.7888004733831495E-2</v>
          </cell>
          <cell r="N580">
            <v>0.11546931006483122</v>
          </cell>
          <cell r="O580">
            <v>1.9517133693342942E-3</v>
          </cell>
        </row>
        <row r="581">
          <cell r="E581">
            <v>128</v>
          </cell>
          <cell r="F581">
            <v>159</v>
          </cell>
          <cell r="K581">
            <v>0.72140993854710345</v>
          </cell>
          <cell r="L581">
            <v>5.7888004733831495E-2</v>
          </cell>
          <cell r="N581">
            <v>0.11546931006483122</v>
          </cell>
          <cell r="O581">
            <v>1.9517133693342942E-3</v>
          </cell>
        </row>
        <row r="582">
          <cell r="E582">
            <v>191</v>
          </cell>
          <cell r="F582">
            <v>112</v>
          </cell>
          <cell r="G582">
            <v>69</v>
          </cell>
          <cell r="N582">
            <v>0.11546931006483122</v>
          </cell>
          <cell r="O582">
            <v>1.9517133693342942E-3</v>
          </cell>
        </row>
        <row r="583">
          <cell r="E583">
            <v>969</v>
          </cell>
          <cell r="F583">
            <v>179</v>
          </cell>
          <cell r="G583">
            <v>157</v>
          </cell>
          <cell r="N583">
            <v>0.11546931006483122</v>
          </cell>
          <cell r="O583">
            <v>1.9517133693342942E-3</v>
          </cell>
        </row>
        <row r="584">
          <cell r="E584">
            <v>1042</v>
          </cell>
          <cell r="F584">
            <v>88</v>
          </cell>
          <cell r="G584">
            <v>59</v>
          </cell>
          <cell r="N584">
            <v>0.11546931006483122</v>
          </cell>
          <cell r="O584">
            <v>1.9517133693342942E-3</v>
          </cell>
        </row>
        <row r="585">
          <cell r="E585">
            <v>721</v>
          </cell>
          <cell r="F585">
            <v>89</v>
          </cell>
          <cell r="G585">
            <v>76</v>
          </cell>
          <cell r="N585">
            <v>0.11546931006483122</v>
          </cell>
          <cell r="O585">
            <v>1.9517133693342942E-3</v>
          </cell>
        </row>
        <row r="586">
          <cell r="E586">
            <v>400</v>
          </cell>
          <cell r="F586">
            <v>244</v>
          </cell>
          <cell r="G586">
            <v>80</v>
          </cell>
          <cell r="N586">
            <v>0.11546931006483122</v>
          </cell>
          <cell r="O586">
            <v>1.9517133693342942E-3</v>
          </cell>
        </row>
        <row r="587">
          <cell r="E587">
            <v>552</v>
          </cell>
          <cell r="F587">
            <v>137</v>
          </cell>
          <cell r="G587">
            <v>77</v>
          </cell>
          <cell r="N587">
            <v>0.11546931006483122</v>
          </cell>
          <cell r="O587">
            <v>1.9517133693342942E-3</v>
          </cell>
        </row>
        <row r="588">
          <cell r="E588">
            <v>568</v>
          </cell>
          <cell r="F588">
            <v>350</v>
          </cell>
          <cell r="G588">
            <v>107</v>
          </cell>
          <cell r="N588">
            <v>0.11546931006483122</v>
          </cell>
          <cell r="O588">
            <v>1.9517133693342942E-3</v>
          </cell>
        </row>
        <row r="589">
          <cell r="E589">
            <v>868</v>
          </cell>
          <cell r="F589">
            <v>167</v>
          </cell>
          <cell r="G589">
            <v>113</v>
          </cell>
          <cell r="N589">
            <v>0.11546931006483122</v>
          </cell>
          <cell r="O589">
            <v>1.9517133693342942E-3</v>
          </cell>
        </row>
        <row r="590">
          <cell r="E590">
            <v>557</v>
          </cell>
          <cell r="F590">
            <v>96</v>
          </cell>
          <cell r="G590">
            <v>49</v>
          </cell>
          <cell r="N590">
            <v>0.11546931006483122</v>
          </cell>
          <cell r="O590">
            <v>1.9517133693342942E-3</v>
          </cell>
        </row>
        <row r="591">
          <cell r="E591">
            <v>547</v>
          </cell>
          <cell r="F591">
            <v>72</v>
          </cell>
          <cell r="G591">
            <v>68</v>
          </cell>
          <cell r="N591">
            <v>0.11546931006483122</v>
          </cell>
          <cell r="O591">
            <v>1.9517133693342942E-3</v>
          </cell>
        </row>
        <row r="592">
          <cell r="E592">
            <v>713</v>
          </cell>
          <cell r="F592">
            <v>91</v>
          </cell>
          <cell r="G592">
            <v>88</v>
          </cell>
          <cell r="N592">
            <v>0.11546931006483122</v>
          </cell>
          <cell r="O592">
            <v>1.9517133693342942E-3</v>
          </cell>
        </row>
        <row r="593">
          <cell r="E593">
            <v>607</v>
          </cell>
          <cell r="F593">
            <v>59</v>
          </cell>
          <cell r="G593">
            <v>51</v>
          </cell>
          <cell r="N593">
            <v>0.11546931006483122</v>
          </cell>
          <cell r="O593">
            <v>1.9517133693342942E-3</v>
          </cell>
        </row>
        <row r="594">
          <cell r="E594">
            <v>599</v>
          </cell>
          <cell r="F594">
            <v>72</v>
          </cell>
          <cell r="G594">
            <v>71</v>
          </cell>
          <cell r="N594">
            <v>0.11546931006483122</v>
          </cell>
          <cell r="O594">
            <v>1.9517133693342942E-3</v>
          </cell>
        </row>
        <row r="595">
          <cell r="E595">
            <v>588</v>
          </cell>
          <cell r="F595">
            <v>128</v>
          </cell>
          <cell r="G595">
            <v>120</v>
          </cell>
          <cell r="N595">
            <v>0.11546931006483122</v>
          </cell>
          <cell r="O595">
            <v>1.9517133693342942E-3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pecies_comp_Region2_forR"/>
    </sheetNames>
    <sheetDataSet>
      <sheetData sheetId="0">
        <row r="27">
          <cell r="AD27">
            <v>0.55421686699999995</v>
          </cell>
          <cell r="AE27">
            <v>3.0129330000000002E-3</v>
          </cell>
        </row>
        <row r="66">
          <cell r="G66">
            <v>52</v>
          </cell>
          <cell r="AD66">
            <v>0.59615384599999999</v>
          </cell>
          <cell r="AE66">
            <v>4.7206749999999997E-3</v>
          </cell>
          <cell r="AF66">
            <v>0.44818734100000002</v>
          </cell>
          <cell r="AG66">
            <v>2.4617974000000001E-2</v>
          </cell>
        </row>
        <row r="68">
          <cell r="G68">
            <v>62</v>
          </cell>
          <cell r="AD68">
            <v>0.467741935</v>
          </cell>
          <cell r="AE68">
            <v>4.0813020000000002E-3</v>
          </cell>
          <cell r="AF68">
            <v>0.44818734100000002</v>
          </cell>
          <cell r="AG68">
            <v>2.4617974000000001E-2</v>
          </cell>
        </row>
        <row r="72">
          <cell r="G72">
            <v>54</v>
          </cell>
          <cell r="AD72">
            <v>0.42592592600000001</v>
          </cell>
          <cell r="AE72">
            <v>4.613453E-3</v>
          </cell>
          <cell r="AF72">
            <v>0.44818734100000002</v>
          </cell>
          <cell r="AG72">
            <v>2.4617974000000001E-2</v>
          </cell>
        </row>
        <row r="73">
          <cell r="G73">
            <v>321</v>
          </cell>
          <cell r="AD73">
            <v>0.26168224299999998</v>
          </cell>
          <cell r="AE73">
            <v>6.0376500000000003E-4</v>
          </cell>
          <cell r="AF73">
            <v>0.44818734100000002</v>
          </cell>
          <cell r="AG73">
            <v>2.4617974000000001E-2</v>
          </cell>
        </row>
        <row r="74">
          <cell r="G74">
            <v>82</v>
          </cell>
          <cell r="AD74">
            <v>0.365853659</v>
          </cell>
          <cell r="AE74">
            <v>2.8642559999999999E-3</v>
          </cell>
          <cell r="AF74">
            <v>0.44818734100000002</v>
          </cell>
          <cell r="AG74">
            <v>2.4617974000000001E-2</v>
          </cell>
        </row>
        <row r="75">
          <cell r="G75">
            <v>190</v>
          </cell>
          <cell r="AD75">
            <v>0.18421052600000001</v>
          </cell>
          <cell r="AE75">
            <v>7.9511600000000001E-4</v>
          </cell>
          <cell r="AF75">
            <v>0.44818734100000002</v>
          </cell>
          <cell r="AG75">
            <v>2.4617974000000001E-2</v>
          </cell>
        </row>
        <row r="76">
          <cell r="G76">
            <v>69</v>
          </cell>
          <cell r="AD76">
            <v>0.40579710099999999</v>
          </cell>
          <cell r="AE76">
            <v>3.545968E-3</v>
          </cell>
          <cell r="AF76">
            <v>0.44818734100000002</v>
          </cell>
          <cell r="AG76">
            <v>2.4617974000000001E-2</v>
          </cell>
        </row>
        <row r="77">
          <cell r="G77">
            <v>146</v>
          </cell>
          <cell r="AD77">
            <v>0.40410958899999999</v>
          </cell>
          <cell r="AE77">
            <v>1.6607239999999999E-3</v>
          </cell>
          <cell r="AF77">
            <v>0.44818734100000002</v>
          </cell>
          <cell r="AG77">
            <v>2.4617974000000001E-2</v>
          </cell>
        </row>
        <row r="78">
          <cell r="G78">
            <v>63</v>
          </cell>
          <cell r="AD78">
            <v>0.428571429</v>
          </cell>
          <cell r="AE78">
            <v>3.9499670000000004E-3</v>
          </cell>
          <cell r="AF78">
            <v>0.44818734100000002</v>
          </cell>
          <cell r="AG78">
            <v>2.4617974000000001E-2</v>
          </cell>
        </row>
        <row r="79">
          <cell r="G79">
            <v>105</v>
          </cell>
          <cell r="AD79">
            <v>0.39047619</v>
          </cell>
          <cell r="AE79">
            <v>2.2885050000000001E-3</v>
          </cell>
          <cell r="AF79">
            <v>0.44818734100000002</v>
          </cell>
          <cell r="AG79">
            <v>2.4617974000000001E-2</v>
          </cell>
        </row>
        <row r="80">
          <cell r="G80">
            <v>74</v>
          </cell>
          <cell r="AD80">
            <v>0.60810810800000004</v>
          </cell>
          <cell r="AE80">
            <v>3.264557E-3</v>
          </cell>
          <cell r="AF80">
            <v>0.44818734100000002</v>
          </cell>
          <cell r="AG80">
            <v>2.4617974000000001E-2</v>
          </cell>
        </row>
        <row r="81">
          <cell r="G81">
            <v>287</v>
          </cell>
          <cell r="AD81">
            <v>0.487804878</v>
          </cell>
          <cell r="AE81">
            <v>8.7360599999999997E-4</v>
          </cell>
          <cell r="AF81">
            <v>0.44818734100000002</v>
          </cell>
          <cell r="AG81">
            <v>2.4617974000000001E-2</v>
          </cell>
        </row>
        <row r="82">
          <cell r="G82">
            <v>270</v>
          </cell>
          <cell r="AD82">
            <v>0.8</v>
          </cell>
          <cell r="AE82">
            <v>5.9479599999999997E-4</v>
          </cell>
          <cell r="AF82">
            <v>0.44818734100000002</v>
          </cell>
          <cell r="AG82">
            <v>2.4617974000000001E-2</v>
          </cell>
        </row>
        <row r="89">
          <cell r="D89">
            <v>60</v>
          </cell>
          <cell r="J89">
            <v>0</v>
          </cell>
          <cell r="K89">
            <v>0</v>
          </cell>
          <cell r="L89">
            <v>1.6067861999999999E-2</v>
          </cell>
          <cell r="M89">
            <v>3.0588399999999997E-4</v>
          </cell>
          <cell r="N89">
            <v>0.65</v>
          </cell>
          <cell r="O89">
            <v>3.8559319999999998E-3</v>
          </cell>
          <cell r="P89">
            <v>0.42417996299999999</v>
          </cell>
          <cell r="Q89">
            <v>2.9257476000000001E-2</v>
          </cell>
        </row>
        <row r="91">
          <cell r="D91">
            <v>56</v>
          </cell>
          <cell r="J91">
            <v>0</v>
          </cell>
          <cell r="K91">
            <v>0</v>
          </cell>
          <cell r="L91">
            <v>1.6067861999999999E-2</v>
          </cell>
          <cell r="M91">
            <v>3.0588399999999997E-4</v>
          </cell>
          <cell r="N91">
            <v>0.53571428600000004</v>
          </cell>
          <cell r="O91">
            <v>4.5222630000000003E-3</v>
          </cell>
          <cell r="P91">
            <v>0.42417996299999999</v>
          </cell>
          <cell r="Q91">
            <v>2.9257476000000001E-2</v>
          </cell>
        </row>
        <row r="99">
          <cell r="D99">
            <v>103</v>
          </cell>
          <cell r="J99">
            <v>0</v>
          </cell>
          <cell r="K99">
            <v>0</v>
          </cell>
          <cell r="L99">
            <v>1.6067861999999999E-2</v>
          </cell>
          <cell r="M99">
            <v>3.0588399999999997E-4</v>
          </cell>
          <cell r="N99">
            <v>0.13592233000000001</v>
          </cell>
          <cell r="O99">
            <v>1.151446E-3</v>
          </cell>
          <cell r="P99">
            <v>0.42417996299999999</v>
          </cell>
          <cell r="Q99">
            <v>2.9257476000000001E-2</v>
          </cell>
        </row>
        <row r="100">
          <cell r="D100">
            <v>165</v>
          </cell>
          <cell r="J100">
            <v>0</v>
          </cell>
          <cell r="K100">
            <v>0</v>
          </cell>
          <cell r="L100">
            <v>1.6067861999999999E-2</v>
          </cell>
          <cell r="M100">
            <v>3.0588399999999997E-4</v>
          </cell>
          <cell r="N100">
            <v>0.224242424</v>
          </cell>
          <cell r="O100">
            <v>1.060718E-3</v>
          </cell>
          <cell r="P100">
            <v>0.42417996299999999</v>
          </cell>
          <cell r="Q100">
            <v>2.9257476000000001E-2</v>
          </cell>
        </row>
        <row r="101">
          <cell r="D101">
            <v>150</v>
          </cell>
          <cell r="J101">
            <v>0.02</v>
          </cell>
          <cell r="K101">
            <v>1.3154400000000001E-4</v>
          </cell>
          <cell r="L101">
            <v>1.6067861999999999E-2</v>
          </cell>
          <cell r="M101">
            <v>3.0588399999999997E-4</v>
          </cell>
          <cell r="N101">
            <v>0.34666666699999998</v>
          </cell>
          <cell r="O101">
            <v>1.5200599999999999E-3</v>
          </cell>
          <cell r="P101">
            <v>0.42417996299999999</v>
          </cell>
          <cell r="Q101">
            <v>2.9257476000000001E-2</v>
          </cell>
        </row>
        <row r="102">
          <cell r="D102">
            <v>63</v>
          </cell>
          <cell r="J102">
            <v>1.5873016E-2</v>
          </cell>
          <cell r="K102">
            <v>2.5195300000000002E-4</v>
          </cell>
          <cell r="L102">
            <v>1.6067861999999999E-2</v>
          </cell>
          <cell r="M102">
            <v>3.0588399999999997E-4</v>
          </cell>
          <cell r="N102">
            <v>0.50793650800000001</v>
          </cell>
          <cell r="O102">
            <v>4.031242E-3</v>
          </cell>
          <cell r="P102">
            <v>0.42417996299999999</v>
          </cell>
          <cell r="Q102">
            <v>2.9257476000000001E-2</v>
          </cell>
        </row>
        <row r="103">
          <cell r="D103">
            <v>78</v>
          </cell>
          <cell r="J103">
            <v>5.1282051000000002E-2</v>
          </cell>
          <cell r="K103">
            <v>6.3184700000000005E-4</v>
          </cell>
          <cell r="L103">
            <v>1.6067861999999999E-2</v>
          </cell>
          <cell r="M103">
            <v>3.0588399999999997E-4</v>
          </cell>
          <cell r="N103">
            <v>0.39743589699999998</v>
          </cell>
          <cell r="O103">
            <v>3.1101380000000001E-3</v>
          </cell>
          <cell r="P103">
            <v>0.42417996299999999</v>
          </cell>
          <cell r="Q103">
            <v>2.9257476000000001E-2</v>
          </cell>
        </row>
        <row r="104">
          <cell r="D104">
            <v>121</v>
          </cell>
          <cell r="J104">
            <v>3.3057850999999999E-2</v>
          </cell>
          <cell r="K104">
            <v>2.6637500000000001E-4</v>
          </cell>
          <cell r="L104">
            <v>1.6067861999999999E-2</v>
          </cell>
          <cell r="M104">
            <v>3.0588399999999997E-4</v>
          </cell>
          <cell r="N104">
            <v>0.30578512400000002</v>
          </cell>
          <cell r="O104">
            <v>1.7690049999999999E-3</v>
          </cell>
          <cell r="P104">
            <v>0.42417996299999999</v>
          </cell>
          <cell r="Q104">
            <v>2.9257476000000001E-2</v>
          </cell>
        </row>
        <row r="105">
          <cell r="D105">
            <v>158</v>
          </cell>
          <cell r="J105">
            <v>2.5316456000000001E-2</v>
          </cell>
          <cell r="K105">
            <v>1.57169E-4</v>
          </cell>
          <cell r="L105">
            <v>1.6067861999999999E-2</v>
          </cell>
          <cell r="M105">
            <v>3.0588399999999997E-4</v>
          </cell>
          <cell r="N105">
            <v>0.31645569600000001</v>
          </cell>
          <cell r="O105">
            <v>1.3777800000000001E-3</v>
          </cell>
          <cell r="P105">
            <v>0.42417996299999999</v>
          </cell>
          <cell r="Q105">
            <v>2.9257476000000001E-2</v>
          </cell>
        </row>
        <row r="106">
          <cell r="D106">
            <v>107</v>
          </cell>
          <cell r="J106">
            <v>0</v>
          </cell>
          <cell r="K106">
            <v>0</v>
          </cell>
          <cell r="L106">
            <v>1.6067861999999999E-2</v>
          </cell>
          <cell r="M106">
            <v>3.0588399999999997E-4</v>
          </cell>
          <cell r="N106">
            <v>0.36448598100000001</v>
          </cell>
          <cell r="O106">
            <v>2.1852450000000002E-3</v>
          </cell>
          <cell r="P106">
            <v>0.42417996299999999</v>
          </cell>
          <cell r="Q106">
            <v>2.9257476000000001E-2</v>
          </cell>
        </row>
        <row r="107">
          <cell r="D107">
            <v>81</v>
          </cell>
          <cell r="J107">
            <v>3.7037037000000002E-2</v>
          </cell>
          <cell r="K107">
            <v>4.4581599999999997E-4</v>
          </cell>
          <cell r="L107">
            <v>1.6067861999999999E-2</v>
          </cell>
          <cell r="M107">
            <v>3.0588399999999997E-4</v>
          </cell>
          <cell r="N107">
            <v>0.419753086</v>
          </cell>
          <cell r="O107">
            <v>3.0445049999999999E-3</v>
          </cell>
          <cell r="P107">
            <v>0.42417996299999999</v>
          </cell>
          <cell r="Q107">
            <v>2.9257476000000001E-2</v>
          </cell>
        </row>
        <row r="108">
          <cell r="D108">
            <v>171</v>
          </cell>
          <cell r="J108">
            <v>1.7543860000000001E-2</v>
          </cell>
          <cell r="K108">
            <v>1.01389E-4</v>
          </cell>
          <cell r="L108">
            <v>1.6067861999999999E-2</v>
          </cell>
          <cell r="M108">
            <v>3.0588399999999997E-4</v>
          </cell>
          <cell r="N108">
            <v>0.57309941499999995</v>
          </cell>
          <cell r="O108">
            <v>1.439156E-3</v>
          </cell>
          <cell r="P108">
            <v>0.42417996299999999</v>
          </cell>
          <cell r="Q108">
            <v>2.9257476000000001E-2</v>
          </cell>
        </row>
        <row r="109">
          <cell r="D109">
            <v>228</v>
          </cell>
          <cell r="J109">
            <v>8.7719300000000007E-3</v>
          </cell>
          <cell r="K109">
            <v>3.8303899999999998E-5</v>
          </cell>
          <cell r="L109">
            <v>1.6067861999999999E-2</v>
          </cell>
          <cell r="M109">
            <v>3.0588399999999997E-4</v>
          </cell>
          <cell r="N109">
            <v>0.73684210500000002</v>
          </cell>
          <cell r="O109">
            <v>8.5421100000000001E-4</v>
          </cell>
          <cell r="P109">
            <v>0.42417996299999999</v>
          </cell>
          <cell r="Q109">
            <v>2.9257476000000001E-2</v>
          </cell>
        </row>
        <row r="126">
          <cell r="G126">
            <v>50</v>
          </cell>
          <cell r="AD126">
            <v>1</v>
          </cell>
          <cell r="AE126">
            <v>0</v>
          </cell>
          <cell r="AF126">
            <v>0.94230769199999997</v>
          </cell>
          <cell r="AG126">
            <v>2.7314359999999998E-3</v>
          </cell>
        </row>
        <row r="133">
          <cell r="G133">
            <v>52</v>
          </cell>
          <cell r="AD133">
            <v>0.90384615400000001</v>
          </cell>
          <cell r="AE133">
            <v>1.704084E-3</v>
          </cell>
          <cell r="AF133">
            <v>0.94230769199999997</v>
          </cell>
          <cell r="AG133">
            <v>2.7314359999999998E-3</v>
          </cell>
        </row>
        <row r="134">
          <cell r="G134">
            <v>117</v>
          </cell>
          <cell r="AD134">
            <v>0.92307692299999999</v>
          </cell>
          <cell r="AE134">
            <v>6.1211999999999996E-4</v>
          </cell>
          <cell r="AF134">
            <v>0.94230769199999997</v>
          </cell>
          <cell r="AG134">
            <v>2.7314359999999998E-3</v>
          </cell>
        </row>
        <row r="136">
          <cell r="G136">
            <v>35</v>
          </cell>
          <cell r="AF136">
            <v>0.94230769199999997</v>
          </cell>
          <cell r="AG136">
            <v>2.7314359999999998E-3</v>
          </cell>
        </row>
        <row r="169">
          <cell r="G169">
            <v>101</v>
          </cell>
          <cell r="AD169">
            <v>0.88760331599999998</v>
          </cell>
          <cell r="AE169">
            <v>9.97637E-4</v>
          </cell>
          <cell r="AF169">
            <v>0.87135088800000005</v>
          </cell>
          <cell r="AG169">
            <v>2.5705039999999999E-3</v>
          </cell>
        </row>
        <row r="170">
          <cell r="G170">
            <v>241</v>
          </cell>
          <cell r="H170">
            <v>141</v>
          </cell>
          <cell r="Z170">
            <v>0.86561731200000003</v>
          </cell>
          <cell r="AA170">
            <v>8.3088599999999997E-4</v>
          </cell>
          <cell r="AB170">
            <v>0.62181094999999997</v>
          </cell>
          <cell r="AC170">
            <v>2.3872600000000001E-2</v>
          </cell>
          <cell r="AD170">
            <v>0.93184353799999997</v>
          </cell>
          <cell r="AE170">
            <v>2.6463000000000002E-4</v>
          </cell>
          <cell r="AF170">
            <v>0.87135088800000005</v>
          </cell>
          <cell r="AG170">
            <v>2.5705039999999999E-3</v>
          </cell>
        </row>
        <row r="171">
          <cell r="G171">
            <v>99</v>
          </cell>
          <cell r="H171">
            <v>160</v>
          </cell>
          <cell r="Z171">
            <v>0.73843334500000002</v>
          </cell>
          <cell r="AA171">
            <v>1.214777E-3</v>
          </cell>
          <cell r="AB171">
            <v>0.62181094999999997</v>
          </cell>
          <cell r="AC171">
            <v>2.3872600000000001E-2</v>
          </cell>
          <cell r="AD171">
            <v>0.87924992300000004</v>
          </cell>
          <cell r="AE171">
            <v>1.083362E-3</v>
          </cell>
          <cell r="AF171">
            <v>0.87135088800000005</v>
          </cell>
          <cell r="AG171">
            <v>2.5705039999999999E-3</v>
          </cell>
        </row>
        <row r="172">
          <cell r="G172">
            <v>163</v>
          </cell>
          <cell r="H172">
            <v>109</v>
          </cell>
          <cell r="Z172">
            <v>0.66849230400000004</v>
          </cell>
          <cell r="AA172">
            <v>2.0519480000000001E-3</v>
          </cell>
          <cell r="AB172">
            <v>0.62181094999999997</v>
          </cell>
          <cell r="AC172">
            <v>2.3872600000000001E-2</v>
          </cell>
          <cell r="AD172">
            <v>0.91030543200000003</v>
          </cell>
          <cell r="AE172">
            <v>5.0400900000000003E-4</v>
          </cell>
          <cell r="AF172">
            <v>0.87135088800000005</v>
          </cell>
          <cell r="AG172">
            <v>2.5705039999999999E-3</v>
          </cell>
        </row>
        <row r="173">
          <cell r="G173">
            <v>211</v>
          </cell>
          <cell r="H173">
            <v>75</v>
          </cell>
          <cell r="Z173">
            <v>0.74840187800000002</v>
          </cell>
          <cell r="AA173">
            <v>2.5445469999999999E-3</v>
          </cell>
          <cell r="AB173">
            <v>0.62181094999999997</v>
          </cell>
          <cell r="AC173">
            <v>2.3872600000000001E-2</v>
          </cell>
          <cell r="AD173">
            <v>0.88527489999999998</v>
          </cell>
          <cell r="AE173">
            <v>4.83635E-4</v>
          </cell>
          <cell r="AF173">
            <v>0.87135088800000005</v>
          </cell>
          <cell r="AG173">
            <v>2.5705039999999999E-3</v>
          </cell>
        </row>
        <row r="174">
          <cell r="G174">
            <v>504</v>
          </cell>
          <cell r="H174">
            <v>135</v>
          </cell>
          <cell r="Z174">
            <v>0.80875277300000004</v>
          </cell>
          <cell r="AA174">
            <v>1.1542670000000001E-3</v>
          </cell>
          <cell r="AB174">
            <v>0.62181094999999997</v>
          </cell>
          <cell r="AC174">
            <v>2.3872600000000001E-2</v>
          </cell>
          <cell r="AD174">
            <v>0.892801917</v>
          </cell>
          <cell r="AE174">
            <v>1.9027200000000001E-4</v>
          </cell>
          <cell r="AF174">
            <v>0.87135088800000005</v>
          </cell>
          <cell r="AG174">
            <v>2.5705039999999999E-3</v>
          </cell>
        </row>
        <row r="175">
          <cell r="G175">
            <v>636</v>
          </cell>
          <cell r="H175">
            <v>189</v>
          </cell>
          <cell r="Z175">
            <v>0.84561024299999998</v>
          </cell>
          <cell r="AA175">
            <v>6.9443399999999996E-4</v>
          </cell>
          <cell r="AB175">
            <v>0.62181094999999997</v>
          </cell>
          <cell r="AC175">
            <v>2.3872600000000001E-2</v>
          </cell>
          <cell r="AD175">
            <v>0.90127856799999995</v>
          </cell>
          <cell r="AE175">
            <v>1.4011899999999999E-4</v>
          </cell>
          <cell r="AF175">
            <v>0.87135088800000005</v>
          </cell>
          <cell r="AG175">
            <v>2.5705039999999999E-3</v>
          </cell>
        </row>
        <row r="176">
          <cell r="G176">
            <v>365</v>
          </cell>
          <cell r="H176">
            <v>184</v>
          </cell>
          <cell r="Z176">
            <v>0.71705845999999995</v>
          </cell>
          <cell r="AA176">
            <v>1.108665E-3</v>
          </cell>
          <cell r="AB176">
            <v>0.62181094999999997</v>
          </cell>
          <cell r="AC176">
            <v>2.3872600000000001E-2</v>
          </cell>
          <cell r="AD176">
            <v>0.91241422000000005</v>
          </cell>
          <cell r="AE176">
            <v>2.19545E-4</v>
          </cell>
          <cell r="AF176">
            <v>0.87135088800000005</v>
          </cell>
          <cell r="AG176">
            <v>2.5705039999999999E-3</v>
          </cell>
        </row>
        <row r="177">
          <cell r="G177">
            <v>572</v>
          </cell>
          <cell r="AD177">
            <v>0.91806032699999995</v>
          </cell>
          <cell r="AE177">
            <v>1.3174399999999999E-4</v>
          </cell>
          <cell r="AF177">
            <v>0.87135088800000005</v>
          </cell>
          <cell r="AG177">
            <v>2.5705039999999999E-3</v>
          </cell>
        </row>
        <row r="178">
          <cell r="G178">
            <v>532</v>
          </cell>
          <cell r="AD178">
            <v>0.96377290800000004</v>
          </cell>
          <cell r="AE178">
            <v>6.5752699999999998E-5</v>
          </cell>
          <cell r="AF178">
            <v>0.87135088800000005</v>
          </cell>
          <cell r="AG178">
            <v>2.5705039999999999E-3</v>
          </cell>
        </row>
        <row r="179">
          <cell r="G179">
            <v>574</v>
          </cell>
          <cell r="AD179">
            <v>0.95413883899999996</v>
          </cell>
          <cell r="AE179">
            <v>7.6366300000000001E-5</v>
          </cell>
          <cell r="AF179">
            <v>0.87135088800000005</v>
          </cell>
          <cell r="AG179">
            <v>2.5705039999999999E-3</v>
          </cell>
        </row>
        <row r="180">
          <cell r="G180">
            <v>791</v>
          </cell>
          <cell r="AD180">
            <v>0.82317551899999997</v>
          </cell>
          <cell r="AE180">
            <v>1.8425000000000001E-4</v>
          </cell>
          <cell r="AF180">
            <v>0.87135088800000005</v>
          </cell>
          <cell r="AG180">
            <v>2.5705039999999999E-3</v>
          </cell>
        </row>
        <row r="181">
          <cell r="G181">
            <v>861</v>
          </cell>
          <cell r="AD181">
            <v>0.85620829099999995</v>
          </cell>
          <cell r="AE181">
            <v>1.43158E-4</v>
          </cell>
          <cell r="AF181">
            <v>0.87135088800000005</v>
          </cell>
          <cell r="AG181">
            <v>2.5705039999999999E-3</v>
          </cell>
        </row>
        <row r="182">
          <cell r="G182">
            <v>707</v>
          </cell>
          <cell r="AD182">
            <v>0.79315106300000005</v>
          </cell>
          <cell r="AE182">
            <v>2.3238299999999999E-4</v>
          </cell>
          <cell r="AF182">
            <v>0.87135088800000005</v>
          </cell>
          <cell r="AG182">
            <v>2.5705039999999999E-3</v>
          </cell>
        </row>
        <row r="183">
          <cell r="G183">
            <v>653</v>
          </cell>
          <cell r="AD183">
            <v>0.88672560300000003</v>
          </cell>
          <cell r="AE183">
            <v>1.5405400000000001E-4</v>
          </cell>
          <cell r="AF183">
            <v>0.87135088800000005</v>
          </cell>
          <cell r="AG183">
            <v>2.5705039999999999E-3</v>
          </cell>
        </row>
        <row r="184">
          <cell r="G184">
            <v>978</v>
          </cell>
          <cell r="AD184">
            <v>0.81632559500000001</v>
          </cell>
          <cell r="AE184">
            <v>1.53468E-4</v>
          </cell>
          <cell r="AF184">
            <v>0.87135088800000005</v>
          </cell>
          <cell r="AG184">
            <v>2.5705039999999999E-3</v>
          </cell>
        </row>
        <row r="185">
          <cell r="G185">
            <v>762</v>
          </cell>
          <cell r="AD185">
            <v>0.84300274100000006</v>
          </cell>
          <cell r="AE185">
            <v>1.7391499999999999E-4</v>
          </cell>
          <cell r="AF185">
            <v>0.87135088800000005</v>
          </cell>
          <cell r="AG185">
            <v>2.5705039999999999E-3</v>
          </cell>
        </row>
        <row r="186">
          <cell r="G186">
            <v>422</v>
          </cell>
          <cell r="AD186">
            <v>0.82899436900000001</v>
          </cell>
          <cell r="AE186">
            <v>3.3672900000000002E-4</v>
          </cell>
          <cell r="AF186">
            <v>0.87135088800000005</v>
          </cell>
          <cell r="AG186">
            <v>2.5705039999999999E-3</v>
          </cell>
        </row>
        <row r="187">
          <cell r="G187">
            <v>1187</v>
          </cell>
          <cell r="AD187">
            <v>0.852560981</v>
          </cell>
          <cell r="AE187">
            <v>1.05987E-4</v>
          </cell>
          <cell r="AF187">
            <v>0.87135088800000005</v>
          </cell>
          <cell r="AG187">
            <v>2.5705039999999999E-3</v>
          </cell>
        </row>
        <row r="188">
          <cell r="G188">
            <v>471</v>
          </cell>
          <cell r="AD188">
            <v>0.82740575500000002</v>
          </cell>
          <cell r="AE188">
            <v>3.0384100000000001E-4</v>
          </cell>
          <cell r="AF188">
            <v>0.87135088800000005</v>
          </cell>
          <cell r="AG188">
            <v>2.5705039999999999E-3</v>
          </cell>
        </row>
        <row r="189">
          <cell r="G189">
            <v>850</v>
          </cell>
          <cell r="AD189">
            <v>0.82521329899999996</v>
          </cell>
          <cell r="AE189">
            <v>1.6988999999999999E-4</v>
          </cell>
          <cell r="AF189">
            <v>0.87135088800000005</v>
          </cell>
          <cell r="AG189">
            <v>2.5705039999999999E-3</v>
          </cell>
        </row>
        <row r="190">
          <cell r="G190">
            <v>909</v>
          </cell>
          <cell r="AD190">
            <v>0.78021243900000004</v>
          </cell>
          <cell r="AE190">
            <v>1.88856E-4</v>
          </cell>
          <cell r="AF190">
            <v>0.87135088800000005</v>
          </cell>
          <cell r="AG190">
            <v>2.5705039999999999E-3</v>
          </cell>
        </row>
        <row r="196">
          <cell r="D196">
            <v>165</v>
          </cell>
          <cell r="J196">
            <v>9.1075218999999999E-2</v>
          </cell>
          <cell r="K196">
            <v>5.0475900000000002E-4</v>
          </cell>
          <cell r="L196">
            <v>0.152725416</v>
          </cell>
          <cell r="M196">
            <v>4.2580459999999997E-3</v>
          </cell>
          <cell r="N196">
            <v>0.77499063599999995</v>
          </cell>
          <cell r="O196">
            <v>1.063294E-3</v>
          </cell>
          <cell r="P196">
            <v>0.67107474</v>
          </cell>
          <cell r="Q196">
            <v>7.256406E-3</v>
          </cell>
        </row>
        <row r="197">
          <cell r="D197">
            <v>151</v>
          </cell>
          <cell r="J197">
            <v>0.21533812799999999</v>
          </cell>
          <cell r="K197">
            <v>1.1264510000000001E-3</v>
          </cell>
          <cell r="L197">
            <v>0.152725416</v>
          </cell>
          <cell r="M197">
            <v>4.2580459999999997E-3</v>
          </cell>
          <cell r="N197">
            <v>0.57976282899999998</v>
          </cell>
          <cell r="O197">
            <v>1.624253E-3</v>
          </cell>
          <cell r="P197">
            <v>0.67107474</v>
          </cell>
          <cell r="Q197">
            <v>7.256406E-3</v>
          </cell>
        </row>
        <row r="198">
          <cell r="D198">
            <v>136</v>
          </cell>
          <cell r="J198">
            <v>7.3529412000000002E-2</v>
          </cell>
          <cell r="K198">
            <v>5.0461400000000002E-4</v>
          </cell>
          <cell r="L198">
            <v>0.152725416</v>
          </cell>
          <cell r="M198">
            <v>4.2580459999999997E-3</v>
          </cell>
          <cell r="N198">
            <v>0.74264705900000005</v>
          </cell>
          <cell r="O198">
            <v>1.4157219999999999E-3</v>
          </cell>
          <cell r="P198">
            <v>0.67107474</v>
          </cell>
          <cell r="Q198">
            <v>7.256406E-3</v>
          </cell>
        </row>
        <row r="199">
          <cell r="D199">
            <v>166</v>
          </cell>
          <cell r="J199">
            <v>0.19277108400000001</v>
          </cell>
          <cell r="K199">
            <v>9.4309299999999999E-4</v>
          </cell>
          <cell r="L199">
            <v>0.152725416</v>
          </cell>
          <cell r="M199">
            <v>4.2580459999999997E-3</v>
          </cell>
          <cell r="N199">
            <v>0.73493975899999997</v>
          </cell>
          <cell r="O199">
            <v>1.1806259999999999E-3</v>
          </cell>
          <cell r="P199">
            <v>0.67107474</v>
          </cell>
          <cell r="Q199">
            <v>7.256406E-3</v>
          </cell>
        </row>
        <row r="200">
          <cell r="D200">
            <v>279</v>
          </cell>
          <cell r="J200">
            <v>7.1059058999999994E-2</v>
          </cell>
          <cell r="K200">
            <v>2.37445E-4</v>
          </cell>
          <cell r="L200">
            <v>0.152725416</v>
          </cell>
          <cell r="M200">
            <v>4.2580459999999997E-3</v>
          </cell>
          <cell r="N200">
            <v>0.75615469700000004</v>
          </cell>
          <cell r="O200">
            <v>6.6325499999999996E-4</v>
          </cell>
          <cell r="P200">
            <v>0.67107474</v>
          </cell>
          <cell r="Q200">
            <v>7.256406E-3</v>
          </cell>
        </row>
        <row r="201">
          <cell r="D201">
            <v>307</v>
          </cell>
          <cell r="J201">
            <v>0.113321399</v>
          </cell>
          <cell r="K201">
            <v>3.28365E-4</v>
          </cell>
          <cell r="L201">
            <v>0.152725416</v>
          </cell>
          <cell r="M201">
            <v>4.2580459999999997E-3</v>
          </cell>
          <cell r="N201">
            <v>0.80010162399999996</v>
          </cell>
          <cell r="O201">
            <v>5.2267700000000004E-4</v>
          </cell>
          <cell r="P201">
            <v>0.67107474</v>
          </cell>
          <cell r="Q201">
            <v>7.256406E-3</v>
          </cell>
        </row>
        <row r="202">
          <cell r="D202">
            <v>440</v>
          </cell>
          <cell r="J202">
            <v>0.16740344099999999</v>
          </cell>
          <cell r="K202">
            <v>3.1749300000000002E-4</v>
          </cell>
          <cell r="L202">
            <v>0.152725416</v>
          </cell>
          <cell r="M202">
            <v>4.2580459999999997E-3</v>
          </cell>
          <cell r="N202">
            <v>0.72031376300000005</v>
          </cell>
          <cell r="O202">
            <v>4.58911E-4</v>
          </cell>
          <cell r="P202">
            <v>0.67107474</v>
          </cell>
          <cell r="Q202">
            <v>7.256406E-3</v>
          </cell>
        </row>
        <row r="203">
          <cell r="D203">
            <v>244</v>
          </cell>
          <cell r="J203">
            <v>0.12879740000000001</v>
          </cell>
          <cell r="K203">
            <v>4.6176399999999998E-4</v>
          </cell>
          <cell r="L203">
            <v>0.152725416</v>
          </cell>
          <cell r="M203">
            <v>4.2580459999999997E-3</v>
          </cell>
          <cell r="N203">
            <v>0.65745444099999995</v>
          </cell>
          <cell r="O203">
            <v>9.2678200000000002E-4</v>
          </cell>
          <cell r="P203">
            <v>0.67107474</v>
          </cell>
          <cell r="Q203">
            <v>7.256406E-3</v>
          </cell>
        </row>
        <row r="204">
          <cell r="D204">
            <v>312</v>
          </cell>
          <cell r="J204">
            <v>0.187181546</v>
          </cell>
          <cell r="K204">
            <v>4.8921100000000003E-4</v>
          </cell>
          <cell r="L204">
            <v>0.152725416</v>
          </cell>
          <cell r="M204">
            <v>4.2580459999999997E-3</v>
          </cell>
          <cell r="N204">
            <v>0.59946611999999999</v>
          </cell>
          <cell r="O204">
            <v>7.7204699999999999E-4</v>
          </cell>
          <cell r="P204">
            <v>0.67107474</v>
          </cell>
          <cell r="Q204">
            <v>7.256406E-3</v>
          </cell>
        </row>
        <row r="205">
          <cell r="D205">
            <v>256</v>
          </cell>
          <cell r="J205">
            <v>0.12863669999999999</v>
          </cell>
          <cell r="K205">
            <v>4.3956600000000001E-4</v>
          </cell>
          <cell r="L205">
            <v>0.152725416</v>
          </cell>
          <cell r="M205">
            <v>4.2580459999999997E-3</v>
          </cell>
          <cell r="N205">
            <v>0.69551280599999998</v>
          </cell>
          <cell r="O205">
            <v>8.3048900000000001E-4</v>
          </cell>
          <cell r="P205">
            <v>0.67107474</v>
          </cell>
          <cell r="Q205">
            <v>7.256406E-3</v>
          </cell>
        </row>
        <row r="206">
          <cell r="D206">
            <v>219</v>
          </cell>
          <cell r="J206">
            <v>0.127853881</v>
          </cell>
          <cell r="K206">
            <v>5.1150100000000003E-4</v>
          </cell>
          <cell r="L206">
            <v>0.152725416</v>
          </cell>
          <cell r="M206">
            <v>4.2580459999999997E-3</v>
          </cell>
          <cell r="N206">
            <v>0.69406392699999997</v>
          </cell>
          <cell r="O206">
            <v>9.7403300000000002E-4</v>
          </cell>
          <cell r="P206">
            <v>0.67107474</v>
          </cell>
          <cell r="Q206">
            <v>7.256406E-3</v>
          </cell>
        </row>
        <row r="207">
          <cell r="D207">
            <v>554</v>
          </cell>
          <cell r="J207">
            <v>0.10645800800000001</v>
          </cell>
          <cell r="K207">
            <v>1.7201599999999999E-4</v>
          </cell>
          <cell r="L207">
            <v>0.152725416</v>
          </cell>
          <cell r="M207">
            <v>4.2580459999999997E-3</v>
          </cell>
          <cell r="N207">
            <v>0.67383496099999995</v>
          </cell>
          <cell r="O207">
            <v>3.9743500000000002E-4</v>
          </cell>
          <cell r="P207">
            <v>0.67107474</v>
          </cell>
          <cell r="Q207">
            <v>7.256406E-3</v>
          </cell>
        </row>
        <row r="208">
          <cell r="D208">
            <v>546</v>
          </cell>
          <cell r="J208">
            <v>0.113661309</v>
          </cell>
          <cell r="K208">
            <v>1.8484799999999999E-4</v>
          </cell>
          <cell r="L208">
            <v>0.152725416</v>
          </cell>
          <cell r="M208">
            <v>4.2580459999999997E-3</v>
          </cell>
          <cell r="N208">
            <v>0.676178744</v>
          </cell>
          <cell r="O208">
            <v>4.0176300000000002E-4</v>
          </cell>
          <cell r="P208">
            <v>0.67107474</v>
          </cell>
          <cell r="Q208">
            <v>7.256406E-3</v>
          </cell>
        </row>
        <row r="209">
          <cell r="D209">
            <v>387</v>
          </cell>
          <cell r="J209">
            <v>0.32414201300000001</v>
          </cell>
          <cell r="K209">
            <v>5.6754899999999998E-4</v>
          </cell>
          <cell r="L209">
            <v>0.152725416</v>
          </cell>
          <cell r="M209">
            <v>4.2580459999999997E-3</v>
          </cell>
          <cell r="N209">
            <v>0.49397571499999998</v>
          </cell>
          <cell r="O209">
            <v>6.4757400000000004E-4</v>
          </cell>
          <cell r="P209">
            <v>0.67107474</v>
          </cell>
          <cell r="Q209">
            <v>7.256406E-3</v>
          </cell>
        </row>
        <row r="210">
          <cell r="D210">
            <v>522</v>
          </cell>
          <cell r="J210">
            <v>0.289746909</v>
          </cell>
          <cell r="K210">
            <v>3.9499700000000001E-4</v>
          </cell>
          <cell r="L210">
            <v>0.152725416</v>
          </cell>
          <cell r="M210">
            <v>4.2580459999999997E-3</v>
          </cell>
          <cell r="N210">
            <v>0.62068968700000005</v>
          </cell>
          <cell r="O210">
            <v>4.5188900000000002E-4</v>
          </cell>
          <cell r="P210">
            <v>0.67107474</v>
          </cell>
          <cell r="Q210">
            <v>7.256406E-3</v>
          </cell>
        </row>
        <row r="211">
          <cell r="D211">
            <v>646</v>
          </cell>
          <cell r="J211">
            <v>0.103530336</v>
          </cell>
          <cell r="K211">
            <v>1.4389399999999999E-4</v>
          </cell>
          <cell r="L211">
            <v>0.152725416</v>
          </cell>
          <cell r="M211">
            <v>4.2580459999999997E-3</v>
          </cell>
          <cell r="N211">
            <v>0.78481222799999995</v>
          </cell>
          <cell r="O211">
            <v>2.61833E-4</v>
          </cell>
          <cell r="P211">
            <v>0.67107474</v>
          </cell>
          <cell r="Q211">
            <v>7.256406E-3</v>
          </cell>
        </row>
        <row r="212">
          <cell r="D212">
            <v>529</v>
          </cell>
          <cell r="J212">
            <v>0.14445175099999999</v>
          </cell>
          <cell r="K212">
            <v>2.3406300000000001E-4</v>
          </cell>
          <cell r="L212">
            <v>0.152725416</v>
          </cell>
          <cell r="M212">
            <v>4.2580459999999997E-3</v>
          </cell>
          <cell r="N212">
            <v>0.67737336199999998</v>
          </cell>
          <cell r="O212">
            <v>4.1389900000000002E-4</v>
          </cell>
          <cell r="P212">
            <v>0.67107474</v>
          </cell>
          <cell r="Q212">
            <v>7.256406E-3</v>
          </cell>
        </row>
        <row r="213">
          <cell r="D213">
            <v>517</v>
          </cell>
          <cell r="J213">
            <v>0.13784825000000001</v>
          </cell>
          <cell r="K213">
            <v>2.3032200000000001E-4</v>
          </cell>
          <cell r="L213">
            <v>0.152725416</v>
          </cell>
          <cell r="M213">
            <v>4.2580459999999997E-3</v>
          </cell>
          <cell r="N213">
            <v>0.72616414699999998</v>
          </cell>
          <cell r="O213">
            <v>3.8536799999999997E-4</v>
          </cell>
          <cell r="P213">
            <v>0.67107474</v>
          </cell>
          <cell r="Q213">
            <v>7.256406E-3</v>
          </cell>
        </row>
        <row r="214">
          <cell r="D214">
            <v>451</v>
          </cell>
          <cell r="J214">
            <v>0.162951385</v>
          </cell>
          <cell r="K214">
            <v>3.03107E-4</v>
          </cell>
          <cell r="L214">
            <v>0.152725416</v>
          </cell>
          <cell r="M214">
            <v>4.2580459999999997E-3</v>
          </cell>
          <cell r="N214">
            <v>0.60664232900000004</v>
          </cell>
          <cell r="O214">
            <v>5.3028299999999999E-4</v>
          </cell>
          <cell r="P214">
            <v>0.67107474</v>
          </cell>
          <cell r="Q214">
            <v>7.256406E-3</v>
          </cell>
        </row>
        <row r="215">
          <cell r="D215">
            <v>213</v>
          </cell>
          <cell r="J215">
            <v>9.1523498999999994E-2</v>
          </cell>
          <cell r="K215">
            <v>3.9220299999999999E-4</v>
          </cell>
          <cell r="L215">
            <v>0.152725416</v>
          </cell>
          <cell r="M215">
            <v>4.2580459999999997E-3</v>
          </cell>
          <cell r="N215">
            <v>0.67233394599999996</v>
          </cell>
          <cell r="O215">
            <v>1.0391560000000001E-3</v>
          </cell>
          <cell r="P215">
            <v>0.67107474</v>
          </cell>
          <cell r="Q215">
            <v>7.256406E-3</v>
          </cell>
        </row>
        <row r="216">
          <cell r="D216">
            <v>366</v>
          </cell>
          <cell r="J216">
            <v>0.19034858399999999</v>
          </cell>
          <cell r="K216">
            <v>4.2223599999999999E-4</v>
          </cell>
          <cell r="L216">
            <v>0.152725416</v>
          </cell>
          <cell r="M216">
            <v>4.2580459999999997E-3</v>
          </cell>
          <cell r="N216">
            <v>0.56036244700000004</v>
          </cell>
          <cell r="O216">
            <v>6.7494899999999999E-4</v>
          </cell>
          <cell r="P216">
            <v>0.67107474</v>
          </cell>
          <cell r="Q216">
            <v>7.256406E-3</v>
          </cell>
        </row>
        <row r="217">
          <cell r="D217">
            <v>360</v>
          </cell>
          <cell r="J217">
            <v>0.19832983800000001</v>
          </cell>
          <cell r="K217">
            <v>4.4288299999999998E-4</v>
          </cell>
          <cell r="L217">
            <v>0.152725416</v>
          </cell>
          <cell r="M217">
            <v>4.2580459999999997E-3</v>
          </cell>
          <cell r="N217">
            <v>0.51586905000000005</v>
          </cell>
          <cell r="O217">
            <v>6.9567700000000001E-4</v>
          </cell>
          <cell r="P217">
            <v>0.67107474</v>
          </cell>
          <cell r="Q217">
            <v>7.256406E-3</v>
          </cell>
        </row>
        <row r="223">
          <cell r="G223">
            <v>97</v>
          </cell>
          <cell r="AD223">
            <v>0.80412371100000002</v>
          </cell>
          <cell r="AE223">
            <v>1.640716E-3</v>
          </cell>
          <cell r="AF223">
            <v>0.77283169600000001</v>
          </cell>
          <cell r="AG223">
            <v>1.6729417999999999E-2</v>
          </cell>
        </row>
        <row r="224">
          <cell r="G224">
            <v>105</v>
          </cell>
          <cell r="AD224">
            <v>0.88571428600000002</v>
          </cell>
          <cell r="AE224">
            <v>9.7331200000000005E-4</v>
          </cell>
          <cell r="AF224">
            <v>0.77283169600000001</v>
          </cell>
          <cell r="AG224">
            <v>1.6729417999999999E-2</v>
          </cell>
        </row>
        <row r="225">
          <cell r="G225">
            <v>102</v>
          </cell>
          <cell r="AD225">
            <v>0.92156862699999997</v>
          </cell>
          <cell r="AE225">
            <v>7.1564199999999995E-4</v>
          </cell>
          <cell r="AF225">
            <v>0.77283169600000001</v>
          </cell>
          <cell r="AG225">
            <v>1.6729417999999999E-2</v>
          </cell>
        </row>
        <row r="226">
          <cell r="G226">
            <v>61</v>
          </cell>
          <cell r="AD226">
            <v>0.95081967199999995</v>
          </cell>
          <cell r="AE226">
            <v>7.7935999999999999E-4</v>
          </cell>
          <cell r="AF226">
            <v>0.77283169600000001</v>
          </cell>
          <cell r="AG226">
            <v>1.6729417999999999E-2</v>
          </cell>
        </row>
        <row r="227">
          <cell r="G227">
            <v>57</v>
          </cell>
          <cell r="AD227">
            <v>0.87719298199999995</v>
          </cell>
          <cell r="AE227">
            <v>1.923669E-3</v>
          </cell>
          <cell r="AF227">
            <v>0.77283169600000001</v>
          </cell>
          <cell r="AG227">
            <v>1.6729417999999999E-2</v>
          </cell>
        </row>
        <row r="228">
          <cell r="G228">
            <v>92</v>
          </cell>
          <cell r="AD228">
            <v>0.85869565199999998</v>
          </cell>
          <cell r="AE228">
            <v>1.3333780000000001E-3</v>
          </cell>
          <cell r="AF228">
            <v>0.77283169600000001</v>
          </cell>
          <cell r="AG228">
            <v>1.6729417999999999E-2</v>
          </cell>
        </row>
        <row r="229">
          <cell r="G229">
            <v>156</v>
          </cell>
          <cell r="AD229">
            <v>0.77564102599999996</v>
          </cell>
          <cell r="AE229">
            <v>1.122723E-3</v>
          </cell>
          <cell r="AF229">
            <v>0.77283169600000001</v>
          </cell>
          <cell r="AG229">
            <v>1.6729417999999999E-2</v>
          </cell>
        </row>
        <row r="230">
          <cell r="G230">
            <v>119</v>
          </cell>
          <cell r="AD230">
            <v>0.93277310899999999</v>
          </cell>
          <cell r="AE230">
            <v>5.3141899999999999E-4</v>
          </cell>
          <cell r="AF230">
            <v>0.77283169600000001</v>
          </cell>
          <cell r="AG230">
            <v>1.6729417999999999E-2</v>
          </cell>
        </row>
        <row r="231">
          <cell r="G231">
            <v>112</v>
          </cell>
          <cell r="AD231">
            <v>0.866071429</v>
          </cell>
          <cell r="AE231">
            <v>1.0449700000000001E-3</v>
          </cell>
          <cell r="AF231">
            <v>0.77283169600000001</v>
          </cell>
          <cell r="AG231">
            <v>1.6729417999999999E-2</v>
          </cell>
        </row>
        <row r="232">
          <cell r="G232">
            <v>79</v>
          </cell>
          <cell r="AD232">
            <v>0.62025316500000005</v>
          </cell>
          <cell r="AE232">
            <v>3.0197330000000001E-3</v>
          </cell>
          <cell r="AF232">
            <v>0.77283169600000001</v>
          </cell>
          <cell r="AG232">
            <v>1.6729417999999999E-2</v>
          </cell>
        </row>
        <row r="233">
          <cell r="G233">
            <v>127</v>
          </cell>
          <cell r="AD233">
            <v>0.84251968499999996</v>
          </cell>
          <cell r="AE233">
            <v>1.053018E-3</v>
          </cell>
          <cell r="AF233">
            <v>0.77283169600000001</v>
          </cell>
          <cell r="AG233">
            <v>1.6729417999999999E-2</v>
          </cell>
        </row>
        <row r="234">
          <cell r="G234">
            <v>72</v>
          </cell>
          <cell r="AD234">
            <v>0.73611111100000004</v>
          </cell>
          <cell r="AE234">
            <v>2.7359369999999999E-3</v>
          </cell>
          <cell r="AF234">
            <v>0.77283169600000001</v>
          </cell>
          <cell r="AG234">
            <v>1.6729417999999999E-2</v>
          </cell>
        </row>
        <row r="235">
          <cell r="G235">
            <v>99</v>
          </cell>
          <cell r="AD235">
            <v>0.53535353500000005</v>
          </cell>
          <cell r="AE235">
            <v>2.5382669999999999E-3</v>
          </cell>
          <cell r="AF235">
            <v>0.77283169600000001</v>
          </cell>
          <cell r="AG235">
            <v>1.6729417999999999E-2</v>
          </cell>
        </row>
        <row r="236">
          <cell r="G236">
            <v>138</v>
          </cell>
          <cell r="AD236">
            <v>0.862318841</v>
          </cell>
          <cell r="AE236">
            <v>8.6660600000000002E-4</v>
          </cell>
          <cell r="AF236">
            <v>0.77283169600000001</v>
          </cell>
          <cell r="AG236">
            <v>1.6729417999999999E-2</v>
          </cell>
        </row>
        <row r="237">
          <cell r="G237">
            <v>139</v>
          </cell>
          <cell r="AD237">
            <v>0.77697841700000003</v>
          </cell>
          <cell r="AE237">
            <v>1.255674E-3</v>
          </cell>
          <cell r="AF237">
            <v>0.77283169600000001</v>
          </cell>
          <cell r="AG237">
            <v>1.6729417999999999E-2</v>
          </cell>
        </row>
        <row r="238">
          <cell r="G238">
            <v>452</v>
          </cell>
          <cell r="AD238">
            <v>0.53982300900000002</v>
          </cell>
          <cell r="AE238">
            <v>5.5080699999999995E-4</v>
          </cell>
          <cell r="AF238">
            <v>0.77283169600000001</v>
          </cell>
          <cell r="AG238">
            <v>1.6729417999999999E-2</v>
          </cell>
        </row>
        <row r="239">
          <cell r="G239">
            <v>308</v>
          </cell>
          <cell r="AD239">
            <v>0.81493506500000001</v>
          </cell>
          <cell r="AE239">
            <v>4.9125700000000004E-4</v>
          </cell>
          <cell r="AF239">
            <v>0.77283169600000001</v>
          </cell>
          <cell r="AG239">
            <v>1.6729417999999999E-2</v>
          </cell>
        </row>
        <row r="240">
          <cell r="G240">
            <v>103</v>
          </cell>
          <cell r="AD240">
            <v>0.699029126</v>
          </cell>
          <cell r="AE240">
            <v>2.0626220000000001E-3</v>
          </cell>
          <cell r="AF240">
            <v>0.77283169600000001</v>
          </cell>
          <cell r="AG240">
            <v>1.6729417999999999E-2</v>
          </cell>
        </row>
        <row r="241">
          <cell r="G241">
            <v>321</v>
          </cell>
          <cell r="AD241">
            <v>0.54517134</v>
          </cell>
          <cell r="AE241">
            <v>7.7487400000000005E-4</v>
          </cell>
          <cell r="AF241">
            <v>0.77283169600000001</v>
          </cell>
          <cell r="AG241">
            <v>1.6729417999999999E-2</v>
          </cell>
        </row>
        <row r="242">
          <cell r="G242">
            <v>239</v>
          </cell>
          <cell r="AD242">
            <v>0.62761506300000003</v>
          </cell>
          <cell r="AE242">
            <v>9.8199300000000002E-4</v>
          </cell>
          <cell r="AF242">
            <v>0.77283169600000001</v>
          </cell>
          <cell r="AG242">
            <v>1.6729417999999999E-2</v>
          </cell>
        </row>
        <row r="243">
          <cell r="G243">
            <v>333</v>
          </cell>
          <cell r="AD243">
            <v>0.756756757</v>
          </cell>
          <cell r="AE243">
            <v>5.54446E-4</v>
          </cell>
          <cell r="AF243">
            <v>0.77283169600000001</v>
          </cell>
          <cell r="AG243">
            <v>1.6729417999999999E-2</v>
          </cell>
        </row>
        <row r="244">
          <cell r="G244">
            <v>217</v>
          </cell>
          <cell r="AD244">
            <v>0.81105990800000005</v>
          </cell>
          <cell r="AE244">
            <v>7.0945199999999996E-4</v>
          </cell>
          <cell r="AF244">
            <v>0.77283169600000001</v>
          </cell>
          <cell r="AG244">
            <v>1.6729417999999999E-2</v>
          </cell>
        </row>
        <row r="250">
          <cell r="D250">
            <v>90</v>
          </cell>
          <cell r="J250">
            <v>3.3333333E-2</v>
          </cell>
          <cell r="K250">
            <v>3.62047E-4</v>
          </cell>
          <cell r="L250">
            <v>3.0639151E-2</v>
          </cell>
          <cell r="M250">
            <v>7.0238699999999995E-4</v>
          </cell>
          <cell r="N250">
            <v>0.83333333300000001</v>
          </cell>
          <cell r="O250">
            <v>1.5605490000000001E-3</v>
          </cell>
          <cell r="P250">
            <v>0.75033909600000004</v>
          </cell>
          <cell r="Q250">
            <v>6.1451120000000003E-3</v>
          </cell>
        </row>
        <row r="251">
          <cell r="D251">
            <v>223</v>
          </cell>
          <cell r="J251">
            <v>2.6905829999999999E-2</v>
          </cell>
          <cell r="K251">
            <v>1.1793700000000001E-4</v>
          </cell>
          <cell r="L251">
            <v>3.0639151E-2</v>
          </cell>
          <cell r="M251">
            <v>7.0238699999999995E-4</v>
          </cell>
          <cell r="N251">
            <v>0.71300448400000005</v>
          </cell>
          <cell r="O251">
            <v>9.2175299999999998E-4</v>
          </cell>
          <cell r="P251">
            <v>0.75033909600000004</v>
          </cell>
          <cell r="Q251">
            <v>6.1451120000000003E-3</v>
          </cell>
        </row>
        <row r="252">
          <cell r="D252">
            <v>195</v>
          </cell>
          <cell r="J252">
            <v>5.1282050000000003E-3</v>
          </cell>
          <cell r="K252">
            <v>2.6298499999999999E-5</v>
          </cell>
          <cell r="L252">
            <v>3.0639151E-2</v>
          </cell>
          <cell r="M252">
            <v>7.0238699999999995E-4</v>
          </cell>
          <cell r="N252">
            <v>0.743589744</v>
          </cell>
          <cell r="O252">
            <v>9.828040000000001E-4</v>
          </cell>
          <cell r="P252">
            <v>0.75033909600000004</v>
          </cell>
          <cell r="Q252">
            <v>6.1451120000000003E-3</v>
          </cell>
        </row>
        <row r="253">
          <cell r="D253">
            <v>89</v>
          </cell>
          <cell r="J253">
            <v>0</v>
          </cell>
          <cell r="K253">
            <v>0</v>
          </cell>
          <cell r="L253">
            <v>3.0639151E-2</v>
          </cell>
          <cell r="M253">
            <v>7.0238699999999995E-4</v>
          </cell>
          <cell r="N253">
            <v>0.82022471900000005</v>
          </cell>
          <cell r="O253">
            <v>1.6756379999999999E-3</v>
          </cell>
          <cell r="P253">
            <v>0.75033909600000004</v>
          </cell>
          <cell r="Q253">
            <v>6.1451120000000003E-3</v>
          </cell>
        </row>
        <row r="254">
          <cell r="D254">
            <v>166</v>
          </cell>
          <cell r="J254">
            <v>6.6265060000000001E-2</v>
          </cell>
          <cell r="K254">
            <v>3.7499400000000002E-4</v>
          </cell>
          <cell r="L254">
            <v>3.0639151E-2</v>
          </cell>
          <cell r="M254">
            <v>7.0238699999999995E-4</v>
          </cell>
          <cell r="N254">
            <v>0.60843373499999998</v>
          </cell>
          <cell r="O254">
            <v>1.443892E-3</v>
          </cell>
          <cell r="P254">
            <v>0.75033909600000004</v>
          </cell>
          <cell r="Q254">
            <v>6.1451120000000003E-3</v>
          </cell>
        </row>
        <row r="255">
          <cell r="D255">
            <v>187</v>
          </cell>
          <cell r="J255">
            <v>5.3475939999999998E-3</v>
          </cell>
          <cell r="K255">
            <v>2.85968E-5</v>
          </cell>
          <cell r="L255">
            <v>3.0639151E-2</v>
          </cell>
          <cell r="M255">
            <v>7.0238699999999995E-4</v>
          </cell>
          <cell r="N255">
            <v>0.73262032099999996</v>
          </cell>
          <cell r="O255">
            <v>1.05316E-3</v>
          </cell>
          <cell r="P255">
            <v>0.75033909600000004</v>
          </cell>
          <cell r="Q255">
            <v>6.1451120000000003E-3</v>
          </cell>
        </row>
        <row r="256">
          <cell r="D256">
            <v>118</v>
          </cell>
          <cell r="J256">
            <v>4.2372881000000001E-2</v>
          </cell>
          <cell r="K256">
            <v>3.4681600000000001E-4</v>
          </cell>
          <cell r="L256">
            <v>3.0639151E-2</v>
          </cell>
          <cell r="M256">
            <v>7.0238699999999995E-4</v>
          </cell>
          <cell r="N256">
            <v>0.77966101700000001</v>
          </cell>
          <cell r="O256">
            <v>1.4682880000000001E-3</v>
          </cell>
          <cell r="P256">
            <v>0.75033909600000004</v>
          </cell>
          <cell r="Q256">
            <v>6.1451120000000003E-3</v>
          </cell>
        </row>
        <row r="257">
          <cell r="D257">
            <v>174</v>
          </cell>
          <cell r="J257">
            <v>5.747126E-3</v>
          </cell>
          <cell r="K257">
            <v>3.3029499999999999E-5</v>
          </cell>
          <cell r="L257">
            <v>3.0639151E-2</v>
          </cell>
          <cell r="M257">
            <v>7.0238699999999995E-4</v>
          </cell>
          <cell r="N257">
            <v>0.82183908000000006</v>
          </cell>
          <cell r="O257">
            <v>8.4635600000000004E-4</v>
          </cell>
          <cell r="P257">
            <v>0.75033909600000004</v>
          </cell>
          <cell r="Q257">
            <v>6.1451120000000003E-3</v>
          </cell>
        </row>
        <row r="258">
          <cell r="D258">
            <v>104</v>
          </cell>
          <cell r="J258">
            <v>3.8461538000000003E-2</v>
          </cell>
          <cell r="K258">
            <v>3.5905099999999999E-4</v>
          </cell>
          <cell r="L258">
            <v>3.0639151E-2</v>
          </cell>
          <cell r="M258">
            <v>7.0238699999999995E-4</v>
          </cell>
          <cell r="N258">
            <v>0.79807692299999999</v>
          </cell>
          <cell r="O258">
            <v>1.564565E-3</v>
          </cell>
          <cell r="P258">
            <v>0.75033909600000004</v>
          </cell>
          <cell r="Q258">
            <v>6.1451120000000003E-3</v>
          </cell>
        </row>
        <row r="259">
          <cell r="D259">
            <v>85</v>
          </cell>
          <cell r="J259">
            <v>1.1764706E-2</v>
          </cell>
          <cell r="K259">
            <v>1.3840799999999999E-4</v>
          </cell>
          <cell r="L259">
            <v>3.0639151E-2</v>
          </cell>
          <cell r="M259">
            <v>7.0238699999999995E-4</v>
          </cell>
          <cell r="N259">
            <v>0.89411764699999996</v>
          </cell>
          <cell r="O259">
            <v>1.127039E-3</v>
          </cell>
          <cell r="P259">
            <v>0.75033909600000004</v>
          </cell>
          <cell r="Q259">
            <v>6.1451120000000003E-3</v>
          </cell>
        </row>
        <row r="260">
          <cell r="D260">
            <v>75</v>
          </cell>
          <cell r="J260">
            <v>1.3333332999999999E-2</v>
          </cell>
          <cell r="K260">
            <v>1.7777799999999999E-4</v>
          </cell>
          <cell r="L260">
            <v>3.0639151E-2</v>
          </cell>
          <cell r="M260">
            <v>7.0238699999999995E-4</v>
          </cell>
          <cell r="N260">
            <v>0.693333333</v>
          </cell>
          <cell r="O260">
            <v>2.873273E-3</v>
          </cell>
          <cell r="P260">
            <v>0.75033909600000004</v>
          </cell>
          <cell r="Q260">
            <v>6.1451120000000003E-3</v>
          </cell>
        </row>
        <row r="261">
          <cell r="D261">
            <v>68</v>
          </cell>
          <cell r="J261">
            <v>0.102941176</v>
          </cell>
          <cell r="K261">
            <v>1.378273E-3</v>
          </cell>
          <cell r="L261">
            <v>3.0639151E-2</v>
          </cell>
          <cell r="M261">
            <v>7.0238699999999995E-4</v>
          </cell>
          <cell r="N261">
            <v>0.55882352899999999</v>
          </cell>
          <cell r="O261">
            <v>3.6796979999999999E-3</v>
          </cell>
          <cell r="P261">
            <v>0.75033909600000004</v>
          </cell>
          <cell r="Q261">
            <v>6.1451120000000003E-3</v>
          </cell>
        </row>
        <row r="263">
          <cell r="D263">
            <v>71</v>
          </cell>
          <cell r="J263">
            <v>4.2253521000000002E-2</v>
          </cell>
          <cell r="K263">
            <v>5.7811699999999995E-4</v>
          </cell>
          <cell r="L263">
            <v>3.0639151E-2</v>
          </cell>
          <cell r="M263">
            <v>7.0238699999999995E-4</v>
          </cell>
          <cell r="N263">
            <v>0.71830985899999999</v>
          </cell>
          <cell r="O263">
            <v>2.890583E-3</v>
          </cell>
          <cell r="P263">
            <v>0.75033909600000004</v>
          </cell>
          <cell r="Q263">
            <v>6.1451120000000003E-3</v>
          </cell>
        </row>
        <row r="264">
          <cell r="D264">
            <v>153</v>
          </cell>
          <cell r="J264">
            <v>1.3071895E-2</v>
          </cell>
          <cell r="K264">
            <v>8.4875099999999997E-5</v>
          </cell>
          <cell r="L264">
            <v>3.0639151E-2</v>
          </cell>
          <cell r="M264">
            <v>7.0238699999999995E-4</v>
          </cell>
          <cell r="N264">
            <v>0.74509803900000005</v>
          </cell>
          <cell r="O264">
            <v>1.2495189999999999E-3</v>
          </cell>
          <cell r="P264">
            <v>0.75033909600000004</v>
          </cell>
          <cell r="Q264">
            <v>6.1451120000000003E-3</v>
          </cell>
        </row>
        <row r="265">
          <cell r="D265">
            <v>163</v>
          </cell>
          <cell r="J265">
            <v>3.6809816000000002E-2</v>
          </cell>
          <cell r="K265">
            <v>2.1885700000000001E-4</v>
          </cell>
          <cell r="L265">
            <v>3.0639151E-2</v>
          </cell>
          <cell r="M265">
            <v>7.0238699999999995E-4</v>
          </cell>
          <cell r="N265">
            <v>0.674846626</v>
          </cell>
          <cell r="O265">
            <v>1.354498E-3</v>
          </cell>
          <cell r="P265">
            <v>0.75033909600000004</v>
          </cell>
          <cell r="Q265">
            <v>6.1451120000000003E-3</v>
          </cell>
        </row>
        <row r="266">
          <cell r="D266">
            <v>126</v>
          </cell>
          <cell r="J266">
            <v>7.9365079000000005E-2</v>
          </cell>
          <cell r="K266">
            <v>5.8452999999999999E-4</v>
          </cell>
          <cell r="L266">
            <v>3.0639151E-2</v>
          </cell>
          <cell r="M266">
            <v>7.0238699999999995E-4</v>
          </cell>
          <cell r="N266">
            <v>0.77777777800000003</v>
          </cell>
          <cell r="O266">
            <v>1.382716E-3</v>
          </cell>
          <cell r="P266">
            <v>0.75033909600000004</v>
          </cell>
          <cell r="Q266">
            <v>6.1451120000000003E-3</v>
          </cell>
        </row>
        <row r="267">
          <cell r="D267">
            <v>380</v>
          </cell>
          <cell r="J267">
            <v>2.8947368000000001E-2</v>
          </cell>
          <cell r="K267">
            <v>7.4167300000000004E-5</v>
          </cell>
          <cell r="L267">
            <v>3.0639151E-2</v>
          </cell>
          <cell r="M267">
            <v>7.0238699999999995E-4</v>
          </cell>
          <cell r="N267">
            <v>0.73947368400000002</v>
          </cell>
          <cell r="O267">
            <v>5.0831800000000001E-4</v>
          </cell>
          <cell r="P267">
            <v>0.75033909600000004</v>
          </cell>
          <cell r="Q267">
            <v>6.1451120000000003E-3</v>
          </cell>
        </row>
        <row r="268">
          <cell r="D268">
            <v>320</v>
          </cell>
          <cell r="J268">
            <v>1.5625E-2</v>
          </cell>
          <cell r="K268">
            <v>4.82159E-5</v>
          </cell>
          <cell r="L268">
            <v>3.0639151E-2</v>
          </cell>
          <cell r="M268">
            <v>7.0238699999999995E-4</v>
          </cell>
          <cell r="N268">
            <v>0.83437499999999998</v>
          </cell>
          <cell r="O268">
            <v>4.3320799999999998E-4</v>
          </cell>
          <cell r="P268">
            <v>0.75033909600000004</v>
          </cell>
          <cell r="Q268">
            <v>6.1451120000000003E-3</v>
          </cell>
        </row>
        <row r="269">
          <cell r="D269">
            <v>330</v>
          </cell>
          <cell r="J269">
            <v>1.8181817999999999E-2</v>
          </cell>
          <cell r="K269">
            <v>5.4259099999999997E-5</v>
          </cell>
          <cell r="L269">
            <v>3.0639151E-2</v>
          </cell>
          <cell r="M269">
            <v>7.0238699999999995E-4</v>
          </cell>
          <cell r="N269">
            <v>0.71515151499999996</v>
          </cell>
          <cell r="O269">
            <v>6.1917899999999998E-4</v>
          </cell>
          <cell r="P269">
            <v>0.75033909600000004</v>
          </cell>
          <cell r="Q269">
            <v>6.1451120000000003E-3</v>
          </cell>
        </row>
        <row r="270">
          <cell r="D270">
            <v>299</v>
          </cell>
          <cell r="J270">
            <v>2.006689E-2</v>
          </cell>
          <cell r="K270">
            <v>6.5987299999999998E-5</v>
          </cell>
          <cell r="L270">
            <v>3.0639151E-2</v>
          </cell>
          <cell r="M270">
            <v>7.0238699999999995E-4</v>
          </cell>
          <cell r="N270">
            <v>0.75919732399999995</v>
          </cell>
          <cell r="O270">
            <v>6.13479E-4</v>
          </cell>
          <cell r="P270">
            <v>0.75033909600000004</v>
          </cell>
          <cell r="Q270">
            <v>6.1451120000000003E-3</v>
          </cell>
        </row>
        <row r="271">
          <cell r="D271">
            <v>240</v>
          </cell>
          <cell r="J271">
            <v>3.7499999999999999E-2</v>
          </cell>
          <cell r="K271">
            <v>1.5102E-4</v>
          </cell>
          <cell r="L271">
            <v>3.0639151E-2</v>
          </cell>
          <cell r="M271">
            <v>7.0238699999999995E-4</v>
          </cell>
          <cell r="N271">
            <v>0.79583333300000003</v>
          </cell>
          <cell r="O271">
            <v>6.7984399999999998E-4</v>
          </cell>
          <cell r="P271">
            <v>0.75033909600000004</v>
          </cell>
          <cell r="Q271">
            <v>6.1451120000000003E-3</v>
          </cell>
        </row>
        <row r="277">
          <cell r="G277">
            <v>76</v>
          </cell>
          <cell r="H277">
            <v>105</v>
          </cell>
          <cell r="Z277">
            <v>0.81819702999999999</v>
          </cell>
          <cell r="AA277">
            <v>1.430295E-3</v>
          </cell>
          <cell r="AB277">
            <v>0.528949848</v>
          </cell>
          <cell r="AC277">
            <v>2.0934962000000001E-2</v>
          </cell>
          <cell r="AD277">
            <v>0.95776085700000002</v>
          </cell>
          <cell r="AE277">
            <v>5.3939999999999999E-4</v>
          </cell>
          <cell r="AF277">
            <v>0.84046642000000005</v>
          </cell>
          <cell r="AG277">
            <v>7.5210069999999997E-3</v>
          </cell>
        </row>
        <row r="278">
          <cell r="G278">
            <v>126</v>
          </cell>
          <cell r="H278">
            <v>254</v>
          </cell>
          <cell r="Z278">
            <v>0.70560085500000003</v>
          </cell>
          <cell r="AA278">
            <v>8.2105999999999998E-4</v>
          </cell>
          <cell r="AB278">
            <v>0.528949848</v>
          </cell>
          <cell r="AC278">
            <v>2.0934962000000001E-2</v>
          </cell>
          <cell r="AD278">
            <v>0.93727304600000005</v>
          </cell>
          <cell r="AE278">
            <v>4.70338E-4</v>
          </cell>
          <cell r="AF278">
            <v>0.84046642000000005</v>
          </cell>
          <cell r="AG278">
            <v>7.5210069999999997E-3</v>
          </cell>
        </row>
        <row r="279">
          <cell r="G279">
            <v>128</v>
          </cell>
          <cell r="H279">
            <v>271</v>
          </cell>
          <cell r="Z279">
            <v>0.48587041600000003</v>
          </cell>
          <cell r="AA279">
            <v>9.2518600000000004E-4</v>
          </cell>
          <cell r="AB279">
            <v>0.528949848</v>
          </cell>
          <cell r="AC279">
            <v>2.0934962000000001E-2</v>
          </cell>
          <cell r="AD279">
            <v>0.69376139599999997</v>
          </cell>
          <cell r="AE279">
            <v>1.6728859999999999E-3</v>
          </cell>
          <cell r="AF279">
            <v>0.84046642000000005</v>
          </cell>
          <cell r="AG279">
            <v>7.5210069999999997E-3</v>
          </cell>
        </row>
        <row r="280">
          <cell r="G280">
            <v>98</v>
          </cell>
          <cell r="H280">
            <v>207</v>
          </cell>
          <cell r="Z280">
            <v>0.51894945100000001</v>
          </cell>
          <cell r="AA280">
            <v>1.2118490000000001E-3</v>
          </cell>
          <cell r="AB280">
            <v>0.528949848</v>
          </cell>
          <cell r="AC280">
            <v>2.0934962000000001E-2</v>
          </cell>
          <cell r="AD280">
            <v>0.84953667499999996</v>
          </cell>
          <cell r="AE280">
            <v>1.3177740000000001E-3</v>
          </cell>
          <cell r="AF280">
            <v>0.84046642000000005</v>
          </cell>
          <cell r="AG280">
            <v>7.5210069999999997E-3</v>
          </cell>
        </row>
        <row r="281">
          <cell r="G281">
            <v>82</v>
          </cell>
          <cell r="H281">
            <v>175</v>
          </cell>
          <cell r="Z281">
            <v>0.68596919199999995</v>
          </cell>
          <cell r="AA281">
            <v>1.23802E-3</v>
          </cell>
          <cell r="AB281">
            <v>0.528949848</v>
          </cell>
          <cell r="AC281">
            <v>2.0934962000000001E-2</v>
          </cell>
          <cell r="AD281">
            <v>0.82339424400000005</v>
          </cell>
          <cell r="AE281">
            <v>1.795261E-3</v>
          </cell>
          <cell r="AF281">
            <v>0.84046642000000005</v>
          </cell>
          <cell r="AG281">
            <v>7.5210069999999997E-3</v>
          </cell>
        </row>
        <row r="282">
          <cell r="G282">
            <v>172</v>
          </cell>
          <cell r="H282">
            <v>298</v>
          </cell>
          <cell r="Z282">
            <v>0.68654841300000002</v>
          </cell>
          <cell r="AA282">
            <v>7.2457800000000003E-4</v>
          </cell>
          <cell r="AB282">
            <v>0.528949848</v>
          </cell>
          <cell r="AC282">
            <v>2.0934962000000001E-2</v>
          </cell>
          <cell r="AD282">
            <v>0.89467830500000001</v>
          </cell>
          <cell r="AE282">
            <v>5.5104700000000004E-4</v>
          </cell>
          <cell r="AF282">
            <v>0.84046642000000005</v>
          </cell>
          <cell r="AG282">
            <v>7.5210069999999997E-3</v>
          </cell>
        </row>
        <row r="283">
          <cell r="G283">
            <v>209</v>
          </cell>
          <cell r="H283">
            <v>297</v>
          </cell>
          <cell r="Z283">
            <v>0.68483738199999999</v>
          </cell>
          <cell r="AA283">
            <v>7.2917299999999995E-4</v>
          </cell>
          <cell r="AB283">
            <v>0.528949848</v>
          </cell>
          <cell r="AC283">
            <v>2.0934962000000001E-2</v>
          </cell>
          <cell r="AD283">
            <v>0.86418368700000003</v>
          </cell>
          <cell r="AE283">
            <v>5.6428000000000001E-4</v>
          </cell>
          <cell r="AF283">
            <v>0.84046642000000005</v>
          </cell>
          <cell r="AG283">
            <v>7.5210069999999997E-3</v>
          </cell>
        </row>
        <row r="284">
          <cell r="G284">
            <v>142</v>
          </cell>
          <cell r="H284">
            <v>174</v>
          </cell>
          <cell r="Z284">
            <v>0.70733318000000001</v>
          </cell>
          <cell r="AA284">
            <v>1.1966069999999999E-3</v>
          </cell>
          <cell r="AB284">
            <v>0.528949848</v>
          </cell>
          <cell r="AC284">
            <v>2.0934962000000001E-2</v>
          </cell>
          <cell r="AD284">
            <v>0.96964636800000004</v>
          </cell>
          <cell r="AE284">
            <v>2.0874000000000001E-4</v>
          </cell>
          <cell r="AF284">
            <v>0.84046642000000005</v>
          </cell>
          <cell r="AG284">
            <v>7.5210069999999997E-3</v>
          </cell>
        </row>
        <row r="285">
          <cell r="G285">
            <v>104</v>
          </cell>
          <cell r="AD285">
            <v>0.927193457</v>
          </cell>
          <cell r="AE285">
            <v>6.5539600000000004E-4</v>
          </cell>
          <cell r="AF285">
            <v>0.84046642000000005</v>
          </cell>
          <cell r="AG285">
            <v>7.5210069999999997E-3</v>
          </cell>
        </row>
        <row r="286">
          <cell r="G286">
            <v>227</v>
          </cell>
          <cell r="AD286">
            <v>0.91921996800000005</v>
          </cell>
          <cell r="AE286">
            <v>3.2855999999999998E-4</v>
          </cell>
          <cell r="AF286">
            <v>0.84046642000000005</v>
          </cell>
          <cell r="AG286">
            <v>7.5210069999999997E-3</v>
          </cell>
        </row>
        <row r="287">
          <cell r="G287">
            <v>143</v>
          </cell>
          <cell r="AD287">
            <v>0.82721429800000001</v>
          </cell>
          <cell r="AE287">
            <v>1.0065549999999999E-3</v>
          </cell>
          <cell r="AF287">
            <v>0.84046642000000005</v>
          </cell>
          <cell r="AG287">
            <v>7.5210069999999997E-3</v>
          </cell>
        </row>
        <row r="288">
          <cell r="G288">
            <v>222</v>
          </cell>
          <cell r="AD288">
            <v>0.861424631</v>
          </cell>
          <cell r="AE288">
            <v>5.4014600000000003E-4</v>
          </cell>
          <cell r="AF288">
            <v>0.84046642000000005</v>
          </cell>
          <cell r="AG288">
            <v>7.5210069999999997E-3</v>
          </cell>
        </row>
        <row r="289">
          <cell r="G289">
            <v>225</v>
          </cell>
          <cell r="AD289">
            <v>0.86930544399999998</v>
          </cell>
          <cell r="AE289">
            <v>5.0720300000000002E-4</v>
          </cell>
          <cell r="AF289">
            <v>0.84046642000000005</v>
          </cell>
          <cell r="AG289">
            <v>7.5210069999999997E-3</v>
          </cell>
        </row>
        <row r="290">
          <cell r="G290">
            <v>265</v>
          </cell>
          <cell r="AD290">
            <v>0.795681572</v>
          </cell>
          <cell r="AE290">
            <v>6.1580499999999998E-4</v>
          </cell>
          <cell r="AF290">
            <v>0.84046642000000005</v>
          </cell>
          <cell r="AG290">
            <v>7.5210069999999997E-3</v>
          </cell>
        </row>
        <row r="291">
          <cell r="G291">
            <v>340</v>
          </cell>
          <cell r="AD291">
            <v>0.84658620699999998</v>
          </cell>
          <cell r="AE291">
            <v>3.8312099999999999E-4</v>
          </cell>
          <cell r="AF291">
            <v>0.84046642000000005</v>
          </cell>
          <cell r="AG291">
            <v>7.5210069999999997E-3</v>
          </cell>
        </row>
        <row r="292">
          <cell r="G292">
            <v>371</v>
          </cell>
          <cell r="AD292">
            <v>0.79206865900000001</v>
          </cell>
          <cell r="AE292">
            <v>4.4512399999999998E-4</v>
          </cell>
          <cell r="AF292">
            <v>0.84046642000000005</v>
          </cell>
          <cell r="AG292">
            <v>7.5210069999999997E-3</v>
          </cell>
        </row>
        <row r="293">
          <cell r="G293">
            <v>516</v>
          </cell>
          <cell r="AD293">
            <v>0.78820150899999997</v>
          </cell>
          <cell r="AE293">
            <v>3.2415500000000002E-4</v>
          </cell>
          <cell r="AF293">
            <v>0.84046642000000005</v>
          </cell>
          <cell r="AG293">
            <v>7.5210069999999997E-3</v>
          </cell>
        </row>
        <row r="294">
          <cell r="G294">
            <v>352</v>
          </cell>
          <cell r="AD294">
            <v>0.84435566500000003</v>
          </cell>
          <cell r="AE294">
            <v>3.74414E-4</v>
          </cell>
          <cell r="AF294">
            <v>0.84046642000000005</v>
          </cell>
          <cell r="AG294">
            <v>7.5210069999999997E-3</v>
          </cell>
        </row>
        <row r="295">
          <cell r="G295">
            <v>597</v>
          </cell>
          <cell r="AD295">
            <v>0.62289141199999998</v>
          </cell>
          <cell r="AE295">
            <v>3.9412399999999998E-4</v>
          </cell>
          <cell r="AF295">
            <v>0.84046642000000005</v>
          </cell>
          <cell r="AG295">
            <v>7.5210069999999997E-3</v>
          </cell>
        </row>
        <row r="296">
          <cell r="G296">
            <v>348</v>
          </cell>
          <cell r="AD296">
            <v>0.71663333600000001</v>
          </cell>
          <cell r="AE296">
            <v>5.8521599999999995E-4</v>
          </cell>
          <cell r="AF296">
            <v>0.84046642000000005</v>
          </cell>
          <cell r="AG296">
            <v>7.5210069999999997E-3</v>
          </cell>
        </row>
        <row r="297">
          <cell r="G297">
            <v>300</v>
          </cell>
          <cell r="AD297">
            <v>0.90328051799999998</v>
          </cell>
          <cell r="AE297">
            <v>2.9219000000000001E-4</v>
          </cell>
          <cell r="AF297">
            <v>0.84046642000000005</v>
          </cell>
          <cell r="AG297">
            <v>7.5210069999999997E-3</v>
          </cell>
        </row>
        <row r="298">
          <cell r="G298">
            <v>249</v>
          </cell>
          <cell r="AD298">
            <v>0.78596997499999999</v>
          </cell>
          <cell r="AE298">
            <v>6.7831100000000002E-4</v>
          </cell>
          <cell r="AF298">
            <v>0.84046642000000005</v>
          </cell>
          <cell r="AG298">
            <v>7.5210069999999997E-3</v>
          </cell>
        </row>
        <row r="305">
          <cell r="D305">
            <v>194</v>
          </cell>
          <cell r="J305">
            <v>0.42359815299999998</v>
          </cell>
          <cell r="K305">
            <v>1.265092E-3</v>
          </cell>
          <cell r="L305">
            <v>0.299622577</v>
          </cell>
          <cell r="M305">
            <v>2.9240714000000001E-2</v>
          </cell>
          <cell r="N305">
            <v>0.45590863100000001</v>
          </cell>
          <cell r="O305">
            <v>1.2852639999999999E-3</v>
          </cell>
          <cell r="P305">
            <v>0.38255798899999999</v>
          </cell>
          <cell r="Q305">
            <v>3.7726773999999998E-2</v>
          </cell>
        </row>
        <row r="306">
          <cell r="D306">
            <v>177</v>
          </cell>
          <cell r="J306">
            <v>0.190055742</v>
          </cell>
          <cell r="K306">
            <v>8.7462800000000002E-4</v>
          </cell>
          <cell r="L306">
            <v>0.299622577</v>
          </cell>
          <cell r="M306">
            <v>2.9240714000000001E-2</v>
          </cell>
          <cell r="N306">
            <v>0.64025618200000001</v>
          </cell>
          <cell r="O306">
            <v>1.3086829999999999E-3</v>
          </cell>
          <cell r="P306">
            <v>0.38255798899999999</v>
          </cell>
          <cell r="Q306">
            <v>3.7726773999999998E-2</v>
          </cell>
        </row>
        <row r="307">
          <cell r="D307">
            <v>243</v>
          </cell>
          <cell r="J307">
            <v>0.80829467899999996</v>
          </cell>
          <cell r="K307">
            <v>6.4030700000000001E-4</v>
          </cell>
          <cell r="L307">
            <v>0.299622577</v>
          </cell>
          <cell r="M307">
            <v>2.9240714000000001E-2</v>
          </cell>
          <cell r="N307">
            <v>6.4680016000000007E-2</v>
          </cell>
          <cell r="O307">
            <v>2.49986E-4</v>
          </cell>
          <cell r="P307">
            <v>0.38255798899999999</v>
          </cell>
          <cell r="Q307">
            <v>3.7726773999999998E-2</v>
          </cell>
        </row>
        <row r="308">
          <cell r="D308">
            <v>193</v>
          </cell>
          <cell r="J308">
            <v>0.583589943</v>
          </cell>
          <cell r="K308">
            <v>1.265691E-3</v>
          </cell>
          <cell r="L308">
            <v>0.299622577</v>
          </cell>
          <cell r="M308">
            <v>2.9240714000000001E-2</v>
          </cell>
          <cell r="N308">
            <v>0.26346793699999999</v>
          </cell>
          <cell r="O308">
            <v>1.010691E-3</v>
          </cell>
          <cell r="P308">
            <v>0.38255798899999999</v>
          </cell>
          <cell r="Q308">
            <v>3.7726773999999998E-2</v>
          </cell>
        </row>
        <row r="309">
          <cell r="D309">
            <v>380</v>
          </cell>
          <cell r="J309">
            <v>0.175889405</v>
          </cell>
          <cell r="K309">
            <v>3.8245999999999999E-4</v>
          </cell>
          <cell r="L309">
            <v>0.299622577</v>
          </cell>
          <cell r="M309">
            <v>2.9240714000000001E-2</v>
          </cell>
          <cell r="N309">
            <v>0.57733725999999996</v>
          </cell>
          <cell r="O309">
            <v>6.4384900000000005E-4</v>
          </cell>
          <cell r="P309">
            <v>0.38255798899999999</v>
          </cell>
          <cell r="Q309">
            <v>3.7726773999999998E-2</v>
          </cell>
        </row>
        <row r="310">
          <cell r="D310">
            <v>243</v>
          </cell>
          <cell r="J310">
            <v>0.33339285800000001</v>
          </cell>
          <cell r="K310">
            <v>9.1835599999999995E-4</v>
          </cell>
          <cell r="L310">
            <v>0.299622577</v>
          </cell>
          <cell r="M310">
            <v>2.9240714000000001E-2</v>
          </cell>
          <cell r="N310">
            <v>0.46125918799999999</v>
          </cell>
          <cell r="O310">
            <v>1.026856E-3</v>
          </cell>
          <cell r="P310">
            <v>0.38255798899999999</v>
          </cell>
          <cell r="Q310">
            <v>3.7726773999999998E-2</v>
          </cell>
        </row>
        <row r="311">
          <cell r="D311">
            <v>278</v>
          </cell>
          <cell r="J311">
            <v>0.48188212899999999</v>
          </cell>
          <cell r="K311">
            <v>9.0134199999999996E-4</v>
          </cell>
          <cell r="L311">
            <v>0.299622577</v>
          </cell>
          <cell r="M311">
            <v>2.9240714000000001E-2</v>
          </cell>
          <cell r="N311">
            <v>7.200906E-3</v>
          </cell>
          <cell r="O311">
            <v>2.58089E-5</v>
          </cell>
          <cell r="P311">
            <v>0.38255798899999999</v>
          </cell>
          <cell r="Q311">
            <v>3.7726773999999998E-2</v>
          </cell>
        </row>
        <row r="312">
          <cell r="D312">
            <v>334</v>
          </cell>
          <cell r="J312">
            <v>0.26586483900000002</v>
          </cell>
          <cell r="K312">
            <v>5.86128E-4</v>
          </cell>
          <cell r="L312">
            <v>0.299622577</v>
          </cell>
          <cell r="M312">
            <v>2.9240714000000001E-2</v>
          </cell>
          <cell r="N312">
            <v>0.49833717599999999</v>
          </cell>
          <cell r="O312">
            <v>7.5074199999999999E-4</v>
          </cell>
          <cell r="P312">
            <v>0.38255798899999999</v>
          </cell>
          <cell r="Q312">
            <v>3.7726773999999998E-2</v>
          </cell>
        </row>
        <row r="313">
          <cell r="D313">
            <v>318</v>
          </cell>
          <cell r="J313">
            <v>0.15352934300000001</v>
          </cell>
          <cell r="K313">
            <v>4.0996199999999999E-4</v>
          </cell>
          <cell r="L313">
            <v>0.299622577</v>
          </cell>
          <cell r="M313">
            <v>2.9240714000000001E-2</v>
          </cell>
          <cell r="N313">
            <v>0.632294256</v>
          </cell>
          <cell r="O313">
            <v>7.3343300000000002E-4</v>
          </cell>
          <cell r="P313">
            <v>0.38255798899999999</v>
          </cell>
          <cell r="Q313">
            <v>3.7726773999999998E-2</v>
          </cell>
        </row>
        <row r="314">
          <cell r="D314">
            <v>533</v>
          </cell>
          <cell r="J314">
            <v>0.185900606</v>
          </cell>
          <cell r="K314">
            <v>2.8447699999999999E-4</v>
          </cell>
          <cell r="L314">
            <v>0.299622577</v>
          </cell>
          <cell r="M314">
            <v>2.9240714000000001E-2</v>
          </cell>
          <cell r="N314">
            <v>0.57020615699999999</v>
          </cell>
          <cell r="O314">
            <v>4.6066E-4</v>
          </cell>
          <cell r="P314">
            <v>0.38255798899999999</v>
          </cell>
          <cell r="Q314">
            <v>3.7726773999999998E-2</v>
          </cell>
        </row>
        <row r="315">
          <cell r="D315">
            <v>479</v>
          </cell>
          <cell r="J315">
            <v>0.255321721</v>
          </cell>
          <cell r="K315">
            <v>3.9776699999999999E-4</v>
          </cell>
          <cell r="L315">
            <v>0.299622577</v>
          </cell>
          <cell r="M315">
            <v>2.9240714000000001E-2</v>
          </cell>
          <cell r="N315">
            <v>0.33918759599999998</v>
          </cell>
          <cell r="O315">
            <v>4.6891100000000002E-4</v>
          </cell>
          <cell r="P315">
            <v>0.38255798899999999</v>
          </cell>
          <cell r="Q315">
            <v>3.7726773999999998E-2</v>
          </cell>
        </row>
        <row r="316">
          <cell r="D316">
            <v>466</v>
          </cell>
          <cell r="J316">
            <v>0.13172895300000001</v>
          </cell>
          <cell r="K316">
            <v>2.4597099999999999E-4</v>
          </cell>
          <cell r="L316">
            <v>0.299622577</v>
          </cell>
          <cell r="M316">
            <v>2.9240714000000001E-2</v>
          </cell>
          <cell r="N316">
            <v>0.57179370600000001</v>
          </cell>
          <cell r="O316">
            <v>5.2654999999999998E-4</v>
          </cell>
          <cell r="P316">
            <v>0.38255798899999999</v>
          </cell>
          <cell r="Q316">
            <v>3.7726773999999998E-2</v>
          </cell>
        </row>
        <row r="317">
          <cell r="D317">
            <v>499</v>
          </cell>
          <cell r="J317">
            <v>0.14624831299999999</v>
          </cell>
          <cell r="K317">
            <v>2.5072199999999999E-4</v>
          </cell>
          <cell r="L317">
            <v>0.299622577</v>
          </cell>
          <cell r="M317">
            <v>2.9240714000000001E-2</v>
          </cell>
          <cell r="N317">
            <v>0.59104858400000004</v>
          </cell>
          <cell r="O317">
            <v>4.8536199999999998E-4</v>
          </cell>
          <cell r="P317">
            <v>0.38255798899999999</v>
          </cell>
          <cell r="Q317">
            <v>3.7726773999999998E-2</v>
          </cell>
        </row>
        <row r="318">
          <cell r="D318">
            <v>454</v>
          </cell>
          <cell r="J318">
            <v>0.30745004300000001</v>
          </cell>
          <cell r="K318">
            <v>4.70032E-4</v>
          </cell>
          <cell r="L318">
            <v>0.299622577</v>
          </cell>
          <cell r="M318">
            <v>2.9240714000000001E-2</v>
          </cell>
          <cell r="N318">
            <v>0.324685055</v>
          </cell>
          <cell r="O318">
            <v>4.8402800000000001E-4</v>
          </cell>
          <cell r="P318">
            <v>0.38255798899999999</v>
          </cell>
          <cell r="Q318">
            <v>3.7726773999999998E-2</v>
          </cell>
        </row>
        <row r="319">
          <cell r="D319">
            <v>651</v>
          </cell>
          <cell r="J319">
            <v>0.15489728999999999</v>
          </cell>
          <cell r="K319">
            <v>2.0139100000000001E-4</v>
          </cell>
          <cell r="L319">
            <v>0.299622577</v>
          </cell>
          <cell r="M319">
            <v>2.9240714000000001E-2</v>
          </cell>
          <cell r="N319">
            <v>0.273217231</v>
          </cell>
          <cell r="O319">
            <v>3.0549199999999998E-4</v>
          </cell>
          <cell r="P319">
            <v>0.38255798899999999</v>
          </cell>
          <cell r="Q319">
            <v>3.7726773999999998E-2</v>
          </cell>
        </row>
        <row r="320">
          <cell r="D320">
            <v>495</v>
          </cell>
          <cell r="J320">
            <v>0.35337700599999999</v>
          </cell>
          <cell r="K320">
            <v>4.62554E-4</v>
          </cell>
          <cell r="L320">
            <v>0.299622577</v>
          </cell>
          <cell r="M320">
            <v>2.9240714000000001E-2</v>
          </cell>
          <cell r="N320">
            <v>0.150144051</v>
          </cell>
          <cell r="O320">
            <v>2.5830100000000001E-4</v>
          </cell>
          <cell r="P320">
            <v>0.38255798899999999</v>
          </cell>
          <cell r="Q320">
            <v>3.7726773999999998E-2</v>
          </cell>
        </row>
        <row r="321">
          <cell r="D321">
            <v>493</v>
          </cell>
          <cell r="J321">
            <v>0.42477820100000002</v>
          </cell>
          <cell r="K321">
            <v>4.9662899999999995E-4</v>
          </cell>
          <cell r="L321">
            <v>0.299622577</v>
          </cell>
          <cell r="M321">
            <v>2.9240714000000001E-2</v>
          </cell>
          <cell r="N321">
            <v>8.9524672999999999E-2</v>
          </cell>
          <cell r="O321">
            <v>1.6567099999999999E-4</v>
          </cell>
          <cell r="P321">
            <v>0.38255798899999999</v>
          </cell>
          <cell r="Q321">
            <v>3.7726773999999998E-2</v>
          </cell>
        </row>
        <row r="322">
          <cell r="D322">
            <v>127</v>
          </cell>
          <cell r="J322">
            <v>0.14767520000000001</v>
          </cell>
          <cell r="K322">
            <v>9.9894599999999991E-4</v>
          </cell>
          <cell r="L322">
            <v>0.299622577</v>
          </cell>
          <cell r="M322">
            <v>2.9240714000000001E-2</v>
          </cell>
          <cell r="N322">
            <v>0.33847740799999998</v>
          </cell>
          <cell r="O322">
            <v>1.777067E-3</v>
          </cell>
          <cell r="P322">
            <v>0.38255798899999999</v>
          </cell>
          <cell r="Q322">
            <v>3.7726773999999998E-2</v>
          </cell>
        </row>
        <row r="323">
          <cell r="D323">
            <v>112</v>
          </cell>
          <cell r="J323">
            <v>0.26616483800000001</v>
          </cell>
          <cell r="K323">
            <v>1.75965E-3</v>
          </cell>
          <cell r="L323">
            <v>0.299622577</v>
          </cell>
          <cell r="M323">
            <v>2.9240714000000001E-2</v>
          </cell>
          <cell r="N323">
            <v>0.54382908600000002</v>
          </cell>
          <cell r="O323">
            <v>2.2349459999999998E-3</v>
          </cell>
          <cell r="P323">
            <v>0.38255798899999999</v>
          </cell>
          <cell r="Q323">
            <v>3.7726773999999998E-2</v>
          </cell>
        </row>
        <row r="324">
          <cell r="D324">
            <v>244</v>
          </cell>
          <cell r="J324">
            <v>0.175655169</v>
          </cell>
          <cell r="K324">
            <v>5.9588700000000002E-4</v>
          </cell>
          <cell r="L324">
            <v>0.299622577</v>
          </cell>
          <cell r="M324">
            <v>2.9240714000000001E-2</v>
          </cell>
          <cell r="N324">
            <v>0.33293387600000002</v>
          </cell>
          <cell r="O324">
            <v>9.1394600000000001E-4</v>
          </cell>
          <cell r="P324">
            <v>0.38255798899999999</v>
          </cell>
          <cell r="Q324">
            <v>3.7726773999999998E-2</v>
          </cell>
        </row>
        <row r="325">
          <cell r="D325">
            <v>317</v>
          </cell>
          <cell r="J325">
            <v>0.32677969299999998</v>
          </cell>
          <cell r="K325">
            <v>6.9618600000000001E-4</v>
          </cell>
          <cell r="L325">
            <v>0.299622577</v>
          </cell>
          <cell r="M325">
            <v>2.9240714000000001E-2</v>
          </cell>
          <cell r="N325">
            <v>0.3079288</v>
          </cell>
          <cell r="O325">
            <v>6.7439400000000004E-4</v>
          </cell>
          <cell r="P325">
            <v>0.38255798899999999</v>
          </cell>
          <cell r="Q325">
            <v>3.7726773999999998E-2</v>
          </cell>
        </row>
        <row r="331">
          <cell r="G331">
            <v>84</v>
          </cell>
          <cell r="H331">
            <v>111</v>
          </cell>
          <cell r="Z331">
            <v>0.782436986</v>
          </cell>
          <cell r="AA331">
            <v>1.54754E-3</v>
          </cell>
          <cell r="AB331">
            <v>0.75663845299999999</v>
          </cell>
          <cell r="AC331">
            <v>1.4658611E-2</v>
          </cell>
          <cell r="AD331">
            <v>0.95001530899999997</v>
          </cell>
          <cell r="AE331">
            <v>5.7212300000000001E-4</v>
          </cell>
          <cell r="AF331">
            <v>0.88472371999999999</v>
          </cell>
          <cell r="AG331">
            <v>7.2151589999999996E-3</v>
          </cell>
        </row>
        <row r="332">
          <cell r="G332">
            <v>157</v>
          </cell>
          <cell r="H332">
            <v>176</v>
          </cell>
          <cell r="Z332">
            <v>0.91128804699999999</v>
          </cell>
          <cell r="AA332">
            <v>4.61955E-4</v>
          </cell>
          <cell r="AB332">
            <v>0.75663845299999999</v>
          </cell>
          <cell r="AC332">
            <v>1.4658611E-2</v>
          </cell>
          <cell r="AD332">
            <v>0.98670537599999997</v>
          </cell>
          <cell r="AE332">
            <v>8.4089000000000001E-5</v>
          </cell>
          <cell r="AF332">
            <v>0.88472371999999999</v>
          </cell>
          <cell r="AG332">
            <v>7.2151589999999996E-3</v>
          </cell>
        </row>
        <row r="333">
          <cell r="G333">
            <v>74</v>
          </cell>
          <cell r="H333">
            <v>291</v>
          </cell>
          <cell r="Z333">
            <v>0.87511098499999995</v>
          </cell>
          <cell r="AA333">
            <v>3.7686799999999998E-4</v>
          </cell>
          <cell r="AB333">
            <v>0.75663845299999999</v>
          </cell>
          <cell r="AC333">
            <v>1.4658611E-2</v>
          </cell>
          <cell r="AD333">
            <v>0.97999830700000001</v>
          </cell>
          <cell r="AE333">
            <v>2.6851499999999999E-4</v>
          </cell>
          <cell r="AF333">
            <v>0.88472371999999999</v>
          </cell>
          <cell r="AG333">
            <v>7.2151589999999996E-3</v>
          </cell>
        </row>
        <row r="334">
          <cell r="G334">
            <v>209</v>
          </cell>
          <cell r="H334">
            <v>276</v>
          </cell>
          <cell r="Z334">
            <v>0.81360226899999999</v>
          </cell>
          <cell r="AA334">
            <v>5.5146800000000005E-4</v>
          </cell>
          <cell r="AB334">
            <v>0.75663845299999999</v>
          </cell>
          <cell r="AC334">
            <v>1.4658611E-2</v>
          </cell>
          <cell r="AD334">
            <v>0.91102233300000002</v>
          </cell>
          <cell r="AE334">
            <v>3.89715E-4</v>
          </cell>
          <cell r="AF334">
            <v>0.88472371999999999</v>
          </cell>
          <cell r="AG334">
            <v>7.2151589999999996E-3</v>
          </cell>
        </row>
        <row r="335">
          <cell r="G335">
            <v>196</v>
          </cell>
          <cell r="H335">
            <v>284</v>
          </cell>
          <cell r="Z335">
            <v>0.88427394800000003</v>
          </cell>
          <cell r="AA335">
            <v>3.61603E-4</v>
          </cell>
          <cell r="AB335">
            <v>0.75663845299999999</v>
          </cell>
          <cell r="AC335">
            <v>1.4658611E-2</v>
          </cell>
          <cell r="AD335">
            <v>0.92577644299999995</v>
          </cell>
          <cell r="AE335">
            <v>3.5238199999999999E-4</v>
          </cell>
          <cell r="AF335">
            <v>0.88472371999999999</v>
          </cell>
          <cell r="AG335">
            <v>7.2151589999999996E-3</v>
          </cell>
        </row>
        <row r="336">
          <cell r="G336">
            <v>312</v>
          </cell>
          <cell r="H336">
            <v>288</v>
          </cell>
          <cell r="Z336">
            <v>0.84754753500000002</v>
          </cell>
          <cell r="AA336">
            <v>4.5021200000000002E-4</v>
          </cell>
          <cell r="AB336">
            <v>0.75663845299999999</v>
          </cell>
          <cell r="AC336">
            <v>1.4658611E-2</v>
          </cell>
          <cell r="AD336">
            <v>0.96045200200000003</v>
          </cell>
          <cell r="AE336">
            <v>1.22135E-4</v>
          </cell>
          <cell r="AF336">
            <v>0.88472371999999999</v>
          </cell>
          <cell r="AG336">
            <v>7.2151589999999996E-3</v>
          </cell>
        </row>
        <row r="337">
          <cell r="G337">
            <v>376</v>
          </cell>
          <cell r="H337">
            <v>308</v>
          </cell>
          <cell r="Z337">
            <v>0.87092449199999999</v>
          </cell>
          <cell r="AA337">
            <v>3.6617300000000002E-4</v>
          </cell>
          <cell r="AB337">
            <v>0.75663845299999999</v>
          </cell>
          <cell r="AC337">
            <v>1.4658611E-2</v>
          </cell>
          <cell r="AD337">
            <v>0.92333540599999997</v>
          </cell>
          <cell r="AE337">
            <v>1.8876599999999999E-4</v>
          </cell>
          <cell r="AF337">
            <v>0.88472371999999999</v>
          </cell>
          <cell r="AG337">
            <v>7.2151589999999996E-3</v>
          </cell>
        </row>
        <row r="338">
          <cell r="G338">
            <v>235</v>
          </cell>
          <cell r="H338">
            <v>104</v>
          </cell>
          <cell r="Z338">
            <v>0.71818884400000005</v>
          </cell>
          <cell r="AA338">
            <v>1.9649870000000001E-3</v>
          </cell>
          <cell r="AB338">
            <v>0.75663845299999999</v>
          </cell>
          <cell r="AC338">
            <v>1.4658611E-2</v>
          </cell>
          <cell r="AD338">
            <v>0.931865587</v>
          </cell>
          <cell r="AE338">
            <v>2.7133399999999997E-4</v>
          </cell>
          <cell r="AF338">
            <v>0.88472371999999999</v>
          </cell>
          <cell r="AG338">
            <v>7.2151589999999996E-3</v>
          </cell>
        </row>
        <row r="339">
          <cell r="G339">
            <v>317</v>
          </cell>
          <cell r="AD339">
            <v>0.96043807999999997</v>
          </cell>
          <cell r="AE339">
            <v>1.2024299999999999E-4</v>
          </cell>
          <cell r="AF339">
            <v>0.88472371999999999</v>
          </cell>
          <cell r="AG339">
            <v>7.2151589999999996E-3</v>
          </cell>
        </row>
        <row r="340">
          <cell r="G340">
            <v>439</v>
          </cell>
          <cell r="AD340">
            <v>0.97732030299999995</v>
          </cell>
          <cell r="AE340">
            <v>5.0605800000000003E-5</v>
          </cell>
          <cell r="AF340">
            <v>0.88472371999999999</v>
          </cell>
          <cell r="AG340">
            <v>7.2151589999999996E-3</v>
          </cell>
        </row>
        <row r="341">
          <cell r="G341">
            <v>360</v>
          </cell>
          <cell r="AD341">
            <v>0.926579029</v>
          </cell>
          <cell r="AE341">
            <v>1.895E-4</v>
          </cell>
          <cell r="AF341">
            <v>0.88472371999999999</v>
          </cell>
          <cell r="AG341">
            <v>7.2151589999999996E-3</v>
          </cell>
        </row>
        <row r="342">
          <cell r="G342">
            <v>783</v>
          </cell>
          <cell r="AD342">
            <v>0.82006284399999996</v>
          </cell>
          <cell r="AE342">
            <v>1.8869500000000001E-4</v>
          </cell>
          <cell r="AF342">
            <v>0.88472371999999999</v>
          </cell>
          <cell r="AG342">
            <v>7.2151589999999996E-3</v>
          </cell>
        </row>
        <row r="343">
          <cell r="G343">
            <v>466</v>
          </cell>
          <cell r="AD343">
            <v>0.89574330099999999</v>
          </cell>
          <cell r="AE343">
            <v>2.0083300000000001E-4</v>
          </cell>
          <cell r="AF343">
            <v>0.88472371999999999</v>
          </cell>
          <cell r="AG343">
            <v>7.2151589999999996E-3</v>
          </cell>
        </row>
        <row r="344">
          <cell r="G344">
            <v>552</v>
          </cell>
          <cell r="AD344">
            <v>0.92510807900000003</v>
          </cell>
          <cell r="AE344">
            <v>1.2574099999999999E-4</v>
          </cell>
          <cell r="AF344">
            <v>0.88472371999999999</v>
          </cell>
          <cell r="AG344">
            <v>7.2151589999999996E-3</v>
          </cell>
        </row>
        <row r="345">
          <cell r="G345">
            <v>564</v>
          </cell>
          <cell r="AD345">
            <v>0.83521020599999996</v>
          </cell>
          <cell r="AE345">
            <v>2.4446599999999999E-4</v>
          </cell>
          <cell r="AF345">
            <v>0.88472371999999999</v>
          </cell>
          <cell r="AG345">
            <v>7.2151589999999996E-3</v>
          </cell>
        </row>
        <row r="346">
          <cell r="G346">
            <v>596</v>
          </cell>
          <cell r="AD346">
            <v>0.70982587200000002</v>
          </cell>
          <cell r="AE346">
            <v>3.4617300000000002E-4</v>
          </cell>
          <cell r="AF346">
            <v>0.88472371999999999</v>
          </cell>
          <cell r="AG346">
            <v>7.2151589999999996E-3</v>
          </cell>
        </row>
        <row r="347">
          <cell r="G347">
            <v>976</v>
          </cell>
          <cell r="AD347">
            <v>0.75754714099999998</v>
          </cell>
          <cell r="AE347">
            <v>1.8837899999999999E-4</v>
          </cell>
          <cell r="AF347">
            <v>0.88472371999999999</v>
          </cell>
          <cell r="AG347">
            <v>7.2151589999999996E-3</v>
          </cell>
        </row>
        <row r="348">
          <cell r="G348">
            <v>902</v>
          </cell>
          <cell r="AD348">
            <v>0.69841151400000001</v>
          </cell>
          <cell r="AE348">
            <v>2.3377700000000001E-4</v>
          </cell>
          <cell r="AF348">
            <v>0.88472371999999999</v>
          </cell>
          <cell r="AG348">
            <v>7.2151589999999996E-3</v>
          </cell>
        </row>
        <row r="349">
          <cell r="G349">
            <v>829</v>
          </cell>
          <cell r="AD349">
            <v>0.85681116099999999</v>
          </cell>
          <cell r="AE349">
            <v>1.48171E-4</v>
          </cell>
          <cell r="AF349">
            <v>0.88472371999999999</v>
          </cell>
          <cell r="AG349">
            <v>7.2151589999999996E-3</v>
          </cell>
        </row>
        <row r="350">
          <cell r="G350">
            <v>638</v>
          </cell>
          <cell r="AD350">
            <v>0.86899805100000005</v>
          </cell>
          <cell r="AE350">
            <v>1.7871299999999999E-4</v>
          </cell>
          <cell r="AF350">
            <v>0.88472371999999999</v>
          </cell>
          <cell r="AG350">
            <v>7.2151589999999996E-3</v>
          </cell>
        </row>
        <row r="351">
          <cell r="G351">
            <v>639</v>
          </cell>
          <cell r="AD351">
            <v>0.87260955100000004</v>
          </cell>
          <cell r="AE351">
            <v>1.7423499999999999E-4</v>
          </cell>
          <cell r="AF351">
            <v>0.88472371999999999</v>
          </cell>
          <cell r="AG351">
            <v>7.2151589999999996E-3</v>
          </cell>
        </row>
        <row r="352">
          <cell r="G352">
            <v>948</v>
          </cell>
          <cell r="AD352">
            <v>0.79008593699999996</v>
          </cell>
          <cell r="AE352">
            <v>1.7513199999999999E-4</v>
          </cell>
          <cell r="AF352">
            <v>0.88472371999999999</v>
          </cell>
          <cell r="AG352">
            <v>7.2151589999999996E-3</v>
          </cell>
        </row>
        <row r="361">
          <cell r="D361">
            <v>52</v>
          </cell>
          <cell r="J361">
            <v>0.348890796</v>
          </cell>
          <cell r="K361">
            <v>4.454235E-3</v>
          </cell>
          <cell r="L361">
            <v>0.15749269799999999</v>
          </cell>
          <cell r="M361">
            <v>5.5839720000000004E-3</v>
          </cell>
          <cell r="N361">
            <v>0.65110920400000005</v>
          </cell>
          <cell r="O361">
            <v>4.454235E-3</v>
          </cell>
          <cell r="P361">
            <v>0.70017963000000005</v>
          </cell>
          <cell r="Q361">
            <v>1.0854057E-2</v>
          </cell>
        </row>
        <row r="363">
          <cell r="D363">
            <v>61</v>
          </cell>
          <cell r="J363">
            <v>7.0760806999999995E-2</v>
          </cell>
          <cell r="K363">
            <v>1.0958949999999999E-3</v>
          </cell>
          <cell r="L363">
            <v>0.15749269799999999</v>
          </cell>
          <cell r="M363">
            <v>5.5839720000000004E-3</v>
          </cell>
          <cell r="N363">
            <v>0.89012781799999996</v>
          </cell>
          <cell r="O363">
            <v>1.6300049999999999E-3</v>
          </cell>
          <cell r="P363">
            <v>0.70017963000000005</v>
          </cell>
          <cell r="Q363">
            <v>1.0854057E-2</v>
          </cell>
        </row>
        <row r="364">
          <cell r="D364">
            <v>55</v>
          </cell>
          <cell r="J364">
            <v>7.6303002999999994E-2</v>
          </cell>
          <cell r="K364">
            <v>1.305201E-3</v>
          </cell>
          <cell r="L364">
            <v>0.15749269799999999</v>
          </cell>
          <cell r="M364">
            <v>5.5839720000000004E-3</v>
          </cell>
          <cell r="N364">
            <v>0.70360321999999997</v>
          </cell>
          <cell r="O364">
            <v>3.861958E-3</v>
          </cell>
          <cell r="P364">
            <v>0.70017963000000005</v>
          </cell>
          <cell r="Q364">
            <v>1.0854057E-2</v>
          </cell>
        </row>
        <row r="365">
          <cell r="D365">
            <v>59</v>
          </cell>
          <cell r="J365">
            <v>7.7582278000000005E-2</v>
          </cell>
          <cell r="K365">
            <v>1.233849E-3</v>
          </cell>
          <cell r="L365">
            <v>0.15749269799999999</v>
          </cell>
          <cell r="M365">
            <v>5.5839720000000004E-3</v>
          </cell>
          <cell r="N365">
            <v>0.86423101300000005</v>
          </cell>
          <cell r="O365">
            <v>2.0230309999999998E-3</v>
          </cell>
          <cell r="P365">
            <v>0.70017963000000005</v>
          </cell>
          <cell r="Q365">
            <v>1.0854057E-2</v>
          </cell>
        </row>
        <row r="369">
          <cell r="D369">
            <v>100</v>
          </cell>
          <cell r="J369">
            <v>0.19363633899999999</v>
          </cell>
          <cell r="K369">
            <v>1.577185E-3</v>
          </cell>
          <cell r="L369">
            <v>0.15749269799999999</v>
          </cell>
          <cell r="M369">
            <v>5.5839720000000004E-3</v>
          </cell>
          <cell r="N369">
            <v>0.65525882800000002</v>
          </cell>
          <cell r="O369">
            <v>2.2817649999999998E-3</v>
          </cell>
          <cell r="P369">
            <v>0.70017963000000005</v>
          </cell>
          <cell r="Q369">
            <v>1.0854057E-2</v>
          </cell>
        </row>
        <row r="370">
          <cell r="D370">
            <v>103</v>
          </cell>
          <cell r="J370">
            <v>0.11916523599999999</v>
          </cell>
          <cell r="K370">
            <v>1.029067E-3</v>
          </cell>
          <cell r="L370">
            <v>0.15749269799999999</v>
          </cell>
          <cell r="M370">
            <v>5.5839720000000004E-3</v>
          </cell>
          <cell r="N370">
            <v>0.71079927399999998</v>
          </cell>
          <cell r="O370">
            <v>2.0153300000000001E-3</v>
          </cell>
          <cell r="P370">
            <v>0.70017963000000005</v>
          </cell>
          <cell r="Q370">
            <v>1.0854057E-2</v>
          </cell>
        </row>
        <row r="371">
          <cell r="D371">
            <v>139</v>
          </cell>
          <cell r="J371">
            <v>0.119794738</v>
          </cell>
          <cell r="K371">
            <v>7.6408699999999999E-4</v>
          </cell>
          <cell r="L371">
            <v>0.15749269799999999</v>
          </cell>
          <cell r="M371">
            <v>5.5839720000000004E-3</v>
          </cell>
          <cell r="N371">
            <v>0.820387388</v>
          </cell>
          <cell r="O371">
            <v>1.067768E-3</v>
          </cell>
          <cell r="P371">
            <v>0.70017963000000005</v>
          </cell>
          <cell r="Q371">
            <v>1.0854057E-2</v>
          </cell>
        </row>
        <row r="372">
          <cell r="D372">
            <v>281</v>
          </cell>
          <cell r="J372">
            <v>0.20699561999999999</v>
          </cell>
          <cell r="K372">
            <v>5.8624399999999998E-4</v>
          </cell>
          <cell r="L372">
            <v>0.15749269799999999</v>
          </cell>
          <cell r="M372">
            <v>5.5839720000000004E-3</v>
          </cell>
          <cell r="N372">
            <v>0.72013129799999998</v>
          </cell>
          <cell r="O372">
            <v>7.1979399999999995E-4</v>
          </cell>
          <cell r="P372">
            <v>0.70017963000000005</v>
          </cell>
          <cell r="Q372">
            <v>1.0854057E-2</v>
          </cell>
        </row>
        <row r="373">
          <cell r="D373">
            <v>327</v>
          </cell>
          <cell r="J373">
            <v>8.3464936000000003E-2</v>
          </cell>
          <cell r="K373">
            <v>2.34658E-4</v>
          </cell>
          <cell r="L373">
            <v>0.15749269799999999</v>
          </cell>
          <cell r="M373">
            <v>5.5839720000000004E-3</v>
          </cell>
          <cell r="N373">
            <v>0.59766794000000001</v>
          </cell>
          <cell r="O373">
            <v>7.3760999999999998E-4</v>
          </cell>
          <cell r="P373">
            <v>0.70017963000000005</v>
          </cell>
          <cell r="Q373">
            <v>1.0854057E-2</v>
          </cell>
        </row>
        <row r="374">
          <cell r="D374">
            <v>268</v>
          </cell>
          <cell r="J374">
            <v>0.173590098</v>
          </cell>
          <cell r="K374">
            <v>5.3729099999999996E-4</v>
          </cell>
          <cell r="L374">
            <v>0.15749269799999999</v>
          </cell>
          <cell r="M374">
            <v>5.5839720000000004E-3</v>
          </cell>
          <cell r="N374">
            <v>0.74516604200000003</v>
          </cell>
          <cell r="O374">
            <v>7.1121200000000002E-4</v>
          </cell>
          <cell r="P374">
            <v>0.70017963000000005</v>
          </cell>
          <cell r="Q374">
            <v>1.0854057E-2</v>
          </cell>
        </row>
        <row r="375">
          <cell r="D375">
            <v>201</v>
          </cell>
          <cell r="J375">
            <v>0.147708798</v>
          </cell>
          <cell r="K375">
            <v>6.2945500000000001E-4</v>
          </cell>
          <cell r="L375">
            <v>0.15749269799999999</v>
          </cell>
          <cell r="M375">
            <v>5.5839720000000004E-3</v>
          </cell>
          <cell r="N375">
            <v>0.73094164299999997</v>
          </cell>
          <cell r="O375">
            <v>9.8332999999999992E-4</v>
          </cell>
          <cell r="P375">
            <v>0.70017963000000005</v>
          </cell>
          <cell r="Q375">
            <v>1.0854057E-2</v>
          </cell>
        </row>
        <row r="376">
          <cell r="D376">
            <v>223</v>
          </cell>
          <cell r="J376">
            <v>0.22273826699999999</v>
          </cell>
          <cell r="K376">
            <v>7.7984699999999996E-4</v>
          </cell>
          <cell r="L376">
            <v>0.15749269799999999</v>
          </cell>
          <cell r="M376">
            <v>5.5839720000000004E-3</v>
          </cell>
          <cell r="N376">
            <v>0.52053716800000005</v>
          </cell>
          <cell r="O376">
            <v>1.1242260000000001E-3</v>
          </cell>
          <cell r="P376">
            <v>0.70017963000000005</v>
          </cell>
          <cell r="Q376">
            <v>1.0854057E-2</v>
          </cell>
        </row>
        <row r="377">
          <cell r="D377">
            <v>140</v>
          </cell>
          <cell r="J377">
            <v>0.16015768599999999</v>
          </cell>
          <cell r="K377">
            <v>9.6767800000000003E-4</v>
          </cell>
          <cell r="L377">
            <v>0.15749269799999999</v>
          </cell>
          <cell r="M377">
            <v>5.5839720000000004E-3</v>
          </cell>
          <cell r="N377">
            <v>0.68874964000000005</v>
          </cell>
          <cell r="O377">
            <v>1.5422560000000001E-3</v>
          </cell>
          <cell r="P377">
            <v>0.70017963000000005</v>
          </cell>
          <cell r="Q377">
            <v>1.0854057E-2</v>
          </cell>
        </row>
        <row r="378">
          <cell r="D378">
            <v>113</v>
          </cell>
          <cell r="J378">
            <v>0.208137559</v>
          </cell>
          <cell r="K378">
            <v>1.471574E-3</v>
          </cell>
          <cell r="L378">
            <v>0.15749269799999999</v>
          </cell>
          <cell r="M378">
            <v>5.5839720000000004E-3</v>
          </cell>
          <cell r="N378">
            <v>0.63329915599999997</v>
          </cell>
          <cell r="O378">
            <v>2.0734939999999999E-3</v>
          </cell>
          <cell r="P378">
            <v>0.70017963000000005</v>
          </cell>
          <cell r="Q378">
            <v>1.0854057E-2</v>
          </cell>
        </row>
        <row r="379">
          <cell r="D379">
            <v>246</v>
          </cell>
          <cell r="J379">
            <v>0.153464304</v>
          </cell>
          <cell r="K379">
            <v>5.3025700000000002E-4</v>
          </cell>
          <cell r="L379">
            <v>0.15749269799999999</v>
          </cell>
          <cell r="M379">
            <v>5.5839720000000004E-3</v>
          </cell>
          <cell r="N379">
            <v>0.57068481599999998</v>
          </cell>
          <cell r="O379">
            <v>1.0000149999999999E-3</v>
          </cell>
          <cell r="P379">
            <v>0.70017963000000005</v>
          </cell>
          <cell r="Q379">
            <v>1.0854057E-2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pecies_comp_Region1_forR"/>
    </sheetNames>
    <sheetDataSet>
      <sheetData sheetId="0">
        <row r="2">
          <cell r="AB2">
            <v>0.47160923900000001</v>
          </cell>
        </row>
        <row r="10">
          <cell r="G10">
            <v>2890</v>
          </cell>
          <cell r="H10">
            <v>2146</v>
          </cell>
          <cell r="AD10">
            <v>0.99</v>
          </cell>
          <cell r="AE10">
            <v>3.2036300000000001E-6</v>
          </cell>
          <cell r="AF10">
            <v>0.96489930700000004</v>
          </cell>
          <cell r="AG10">
            <v>4.2331399999999999E-4</v>
          </cell>
          <cell r="AM10">
            <v>0.96505125800000002</v>
          </cell>
          <cell r="AN10">
            <v>1.57237E-5</v>
          </cell>
          <cell r="AO10">
            <v>0.87966501699999999</v>
          </cell>
          <cell r="AP10">
            <v>4.2596819999999999E-3</v>
          </cell>
          <cell r="AV10">
            <v>3.4948741999999998E-2</v>
          </cell>
          <cell r="AW10">
            <v>1.57237E-5</v>
          </cell>
          <cell r="AX10">
            <v>0.12033498300000001</v>
          </cell>
          <cell r="AY10">
            <v>4.2679450000000004E-3</v>
          </cell>
        </row>
        <row r="11">
          <cell r="G11">
            <v>3461</v>
          </cell>
          <cell r="H11">
            <v>1901</v>
          </cell>
          <cell r="AD11">
            <v>0.98786477900000003</v>
          </cell>
          <cell r="AE11">
            <v>3.46473E-6</v>
          </cell>
          <cell r="AF11">
            <v>0.96489930700000004</v>
          </cell>
          <cell r="AG11">
            <v>4.2331399999999999E-4</v>
          </cell>
          <cell r="AM11">
            <v>0.95686480799999996</v>
          </cell>
          <cell r="AN11">
            <v>2.1723399999999999E-5</v>
          </cell>
          <cell r="AO11">
            <v>0.87966501699999999</v>
          </cell>
          <cell r="AP11">
            <v>4.2596819999999999E-3</v>
          </cell>
          <cell r="AV11">
            <v>4.3135192000000003E-2</v>
          </cell>
          <cell r="AW11">
            <v>2.1723399999999999E-5</v>
          </cell>
          <cell r="AX11">
            <v>0.12033498300000001</v>
          </cell>
          <cell r="AY11">
            <v>4.2679450000000004E-3</v>
          </cell>
        </row>
        <row r="12">
          <cell r="G12">
            <v>5425</v>
          </cell>
          <cell r="H12">
            <v>2108</v>
          </cell>
          <cell r="AD12">
            <v>0.98654377900000001</v>
          </cell>
          <cell r="AE12">
            <v>2.4474800000000002E-6</v>
          </cell>
          <cell r="AF12">
            <v>0.96489930700000004</v>
          </cell>
          <cell r="AG12">
            <v>4.2331399999999999E-4</v>
          </cell>
          <cell r="AM12">
            <v>0.91935483900000003</v>
          </cell>
          <cell r="AN12">
            <v>3.5188200000000003E-5</v>
          </cell>
          <cell r="AO12">
            <v>0.87966501699999999</v>
          </cell>
          <cell r="AP12">
            <v>4.2596819999999999E-3</v>
          </cell>
          <cell r="AV12">
            <v>8.0645161000000007E-2</v>
          </cell>
          <cell r="AW12">
            <v>3.5188200000000003E-5</v>
          </cell>
          <cell r="AX12">
            <v>0.12033498300000001</v>
          </cell>
          <cell r="AY12">
            <v>4.2679450000000004E-3</v>
          </cell>
        </row>
        <row r="13">
          <cell r="G13">
            <v>2587</v>
          </cell>
          <cell r="H13">
            <v>1198</v>
          </cell>
          <cell r="AD13">
            <v>0.96443757200000002</v>
          </cell>
          <cell r="AE13">
            <v>1.32629E-5</v>
          </cell>
          <cell r="AF13">
            <v>0.96489930700000004</v>
          </cell>
          <cell r="AG13">
            <v>4.2331399999999999E-4</v>
          </cell>
          <cell r="AM13">
            <v>0.95909849700000005</v>
          </cell>
          <cell r="AN13">
            <v>3.2772399999999998E-5</v>
          </cell>
          <cell r="AO13">
            <v>0.87966501699999999</v>
          </cell>
          <cell r="AP13">
            <v>4.2596819999999999E-3</v>
          </cell>
          <cell r="AV13">
            <v>4.0901502999999999E-2</v>
          </cell>
          <cell r="AW13">
            <v>3.2772399999999998E-5</v>
          </cell>
          <cell r="AX13">
            <v>0.12033498300000001</v>
          </cell>
          <cell r="AY13">
            <v>4.2679450000000004E-3</v>
          </cell>
        </row>
        <row r="14">
          <cell r="G14">
            <v>5005</v>
          </cell>
          <cell r="H14">
            <v>2271</v>
          </cell>
          <cell r="AD14">
            <v>0.96323676300000005</v>
          </cell>
          <cell r="AE14">
            <v>7.0766799999999998E-6</v>
          </cell>
          <cell r="AF14">
            <v>0.96489930700000004</v>
          </cell>
          <cell r="AG14">
            <v>4.2331399999999999E-4</v>
          </cell>
          <cell r="AM14">
            <v>0.91193306900000004</v>
          </cell>
          <cell r="AN14">
            <v>3.5379400000000002E-5</v>
          </cell>
          <cell r="AO14">
            <v>0.87966501699999999</v>
          </cell>
          <cell r="AP14">
            <v>4.2596819999999999E-3</v>
          </cell>
          <cell r="AV14">
            <v>8.8066931000000001E-2</v>
          </cell>
          <cell r="AW14">
            <v>3.5379400000000002E-5</v>
          </cell>
          <cell r="AX14">
            <v>0.12033498300000001</v>
          </cell>
          <cell r="AY14">
            <v>4.2679450000000004E-3</v>
          </cell>
        </row>
        <row r="15">
          <cell r="G15">
            <v>6892</v>
          </cell>
          <cell r="H15">
            <v>1857</v>
          </cell>
          <cell r="AD15">
            <v>0.98026697600000001</v>
          </cell>
          <cell r="AE15">
            <v>2.8070899999999999E-6</v>
          </cell>
          <cell r="AF15">
            <v>0.96489930700000004</v>
          </cell>
          <cell r="AG15">
            <v>4.2331399999999999E-4</v>
          </cell>
          <cell r="AM15">
            <v>0.87506731299999996</v>
          </cell>
          <cell r="AN15">
            <v>5.8903300000000002E-5</v>
          </cell>
          <cell r="AO15">
            <v>0.87966501699999999</v>
          </cell>
          <cell r="AP15">
            <v>4.2596819999999999E-3</v>
          </cell>
          <cell r="AV15">
            <v>0.124932687</v>
          </cell>
          <cell r="AW15">
            <v>5.8903300000000002E-5</v>
          </cell>
          <cell r="AX15">
            <v>0.12033498300000001</v>
          </cell>
          <cell r="AY15">
            <v>4.2679450000000004E-3</v>
          </cell>
        </row>
        <row r="16">
          <cell r="G16">
            <v>6287</v>
          </cell>
          <cell r="H16">
            <v>2156</v>
          </cell>
          <cell r="AD16">
            <v>0.97152855100000002</v>
          </cell>
          <cell r="AE16">
            <v>4.4003900000000004E-6</v>
          </cell>
          <cell r="AF16">
            <v>0.96489930700000004</v>
          </cell>
          <cell r="AG16">
            <v>4.2331399999999999E-4</v>
          </cell>
          <cell r="AM16">
            <v>0.90166975900000002</v>
          </cell>
          <cell r="AN16">
            <v>4.1142200000000001E-5</v>
          </cell>
          <cell r="AO16">
            <v>0.87966501699999999</v>
          </cell>
          <cell r="AP16">
            <v>4.2596819999999999E-3</v>
          </cell>
          <cell r="AV16">
            <v>9.8330240999999999E-2</v>
          </cell>
          <cell r="AW16">
            <v>4.1142200000000001E-5</v>
          </cell>
          <cell r="AX16">
            <v>0.12033498300000001</v>
          </cell>
          <cell r="AY16">
            <v>4.2679450000000004E-3</v>
          </cell>
        </row>
        <row r="17">
          <cell r="G17">
            <v>9913</v>
          </cell>
          <cell r="H17">
            <v>2436</v>
          </cell>
          <cell r="AD17">
            <v>0.98436396699999995</v>
          </cell>
          <cell r="AE17">
            <v>1.5528199999999999E-6</v>
          </cell>
          <cell r="AF17">
            <v>0.96489930700000004</v>
          </cell>
          <cell r="AG17">
            <v>4.2331399999999999E-4</v>
          </cell>
          <cell r="AM17">
            <v>0.84113300499999999</v>
          </cell>
          <cell r="AN17">
            <v>5.4878099999999999E-5</v>
          </cell>
          <cell r="AO17">
            <v>0.87966501699999999</v>
          </cell>
          <cell r="AP17">
            <v>4.2596819999999999E-3</v>
          </cell>
          <cell r="AV17">
            <v>0.15886699500000001</v>
          </cell>
          <cell r="AW17">
            <v>5.4878099999999999E-5</v>
          </cell>
          <cell r="AX17">
            <v>0.12033498300000001</v>
          </cell>
          <cell r="AY17">
            <v>4.2679450000000004E-3</v>
          </cell>
        </row>
        <row r="18">
          <cell r="G18">
            <v>8002</v>
          </cell>
          <cell r="H18">
            <v>1960</v>
          </cell>
          <cell r="AD18">
            <v>0.95826043500000002</v>
          </cell>
          <cell r="AE18">
            <v>4.99905E-6</v>
          </cell>
          <cell r="AF18">
            <v>0.96489930700000004</v>
          </cell>
          <cell r="AG18">
            <v>4.2331399999999999E-4</v>
          </cell>
          <cell r="AM18">
            <v>0.78010204100000002</v>
          </cell>
          <cell r="AN18">
            <v>8.7566500000000003E-5</v>
          </cell>
          <cell r="AO18">
            <v>0.87966501699999999</v>
          </cell>
          <cell r="AP18">
            <v>4.2596819999999999E-3</v>
          </cell>
          <cell r="AV18">
            <v>0.219897959</v>
          </cell>
          <cell r="AW18">
            <v>8.7566500000000003E-5</v>
          </cell>
          <cell r="AX18">
            <v>0.12033498300000001</v>
          </cell>
          <cell r="AY18">
            <v>4.2679450000000004E-3</v>
          </cell>
        </row>
        <row r="19">
          <cell r="G19">
            <v>9405</v>
          </cell>
          <cell r="H19">
            <v>2691</v>
          </cell>
          <cell r="AD19">
            <v>0.97065390699999998</v>
          </cell>
          <cell r="AE19">
            <v>3.0290199999999998E-6</v>
          </cell>
          <cell r="AF19">
            <v>0.96489930700000004</v>
          </cell>
          <cell r="AG19">
            <v>4.2331399999999999E-4</v>
          </cell>
          <cell r="AM19">
            <v>0.863247863</v>
          </cell>
          <cell r="AN19">
            <v>4.3885099999999998E-5</v>
          </cell>
          <cell r="AO19">
            <v>0.87966501699999999</v>
          </cell>
          <cell r="AP19">
            <v>4.2596819999999999E-3</v>
          </cell>
          <cell r="AV19">
            <v>0.136752137</v>
          </cell>
          <cell r="AW19">
            <v>4.3885099999999998E-5</v>
          </cell>
          <cell r="AX19">
            <v>0.12033498300000001</v>
          </cell>
          <cell r="AY19">
            <v>4.2679450000000004E-3</v>
          </cell>
        </row>
        <row r="20">
          <cell r="G20">
            <v>7290</v>
          </cell>
          <cell r="H20">
            <v>2237</v>
          </cell>
          <cell r="AD20">
            <v>0.94855967100000005</v>
          </cell>
          <cell r="AE20">
            <v>6.6942299999999998E-6</v>
          </cell>
          <cell r="AF20">
            <v>0.96489930700000004</v>
          </cell>
          <cell r="AG20">
            <v>4.2331399999999999E-4</v>
          </cell>
          <cell r="AM20">
            <v>0.86723290099999994</v>
          </cell>
          <cell r="AN20">
            <v>5.1493699999999998E-5</v>
          </cell>
          <cell r="AO20">
            <v>0.87966501699999999</v>
          </cell>
          <cell r="AP20">
            <v>4.2596819999999999E-3</v>
          </cell>
          <cell r="AV20">
            <v>0.132767099</v>
          </cell>
          <cell r="AW20">
            <v>5.1493699999999998E-5</v>
          </cell>
          <cell r="AX20">
            <v>0.12033498300000001</v>
          </cell>
          <cell r="AY20">
            <v>4.2679450000000004E-3</v>
          </cell>
        </row>
        <row r="21">
          <cell r="G21">
            <v>7463</v>
          </cell>
          <cell r="H21">
            <v>1932</v>
          </cell>
          <cell r="AD21">
            <v>0.93487873499999996</v>
          </cell>
          <cell r="AE21">
            <v>8.1587399999999997E-6</v>
          </cell>
          <cell r="AF21">
            <v>0.96489930700000004</v>
          </cell>
          <cell r="AG21">
            <v>4.2331399999999999E-4</v>
          </cell>
          <cell r="AM21">
            <v>0.79658385099999995</v>
          </cell>
          <cell r="AN21">
            <v>8.3913999999999997E-5</v>
          </cell>
          <cell r="AO21">
            <v>0.87966501699999999</v>
          </cell>
          <cell r="AP21">
            <v>4.2596819999999999E-3</v>
          </cell>
          <cell r="AV21">
            <v>0.20341614899999999</v>
          </cell>
          <cell r="AW21">
            <v>8.3913999999999997E-5</v>
          </cell>
          <cell r="AX21">
            <v>0.12033498300000001</v>
          </cell>
          <cell r="AY21">
            <v>4.2679450000000004E-3</v>
          </cell>
        </row>
        <row r="22">
          <cell r="G22">
            <v>9033</v>
          </cell>
          <cell r="H22">
            <v>2109</v>
          </cell>
          <cell r="AD22">
            <v>0.93213771700000003</v>
          </cell>
          <cell r="AE22">
            <v>7.0036500000000003E-6</v>
          </cell>
          <cell r="AF22">
            <v>0.96489930700000004</v>
          </cell>
          <cell r="AG22">
            <v>4.2331399999999999E-4</v>
          </cell>
          <cell r="AM22">
            <v>0.76529160699999998</v>
          </cell>
          <cell r="AN22">
            <v>8.5208899999999997E-5</v>
          </cell>
          <cell r="AO22">
            <v>0.87966501699999999</v>
          </cell>
          <cell r="AP22">
            <v>4.2596819999999999E-3</v>
          </cell>
          <cell r="AV22">
            <v>0.23470839299999999</v>
          </cell>
          <cell r="AW22">
            <v>8.5208899999999997E-5</v>
          </cell>
          <cell r="AX22">
            <v>0.12033498300000001</v>
          </cell>
          <cell r="AY22">
            <v>4.2679450000000004E-3</v>
          </cell>
        </row>
        <row r="32">
          <cell r="D32">
            <v>518</v>
          </cell>
          <cell r="J32">
            <v>0.175675676</v>
          </cell>
          <cell r="K32">
            <v>2.8010399999999999E-4</v>
          </cell>
          <cell r="L32">
            <v>0.143502775</v>
          </cell>
          <cell r="M32">
            <v>1.71893E-3</v>
          </cell>
          <cell r="N32">
            <v>0.53667953700000004</v>
          </cell>
          <cell r="O32">
            <v>4.8095700000000001E-4</v>
          </cell>
          <cell r="P32">
            <v>0.56494793700000001</v>
          </cell>
          <cell r="Q32">
            <v>1.0198659999999999E-3</v>
          </cell>
          <cell r="AI32">
            <v>0.405405405</v>
          </cell>
          <cell r="AJ32">
            <v>4.6625099999999999E-4</v>
          </cell>
          <cell r="AK32">
            <v>0.35462844799999999</v>
          </cell>
          <cell r="AL32">
            <v>1.1414210000000001E-3</v>
          </cell>
          <cell r="AR32">
            <v>3.2818532999999997E-2</v>
          </cell>
          <cell r="AS32">
            <v>6.1395499999999999E-5</v>
          </cell>
          <cell r="AT32">
            <v>4.0472332999999999E-2</v>
          </cell>
          <cell r="AU32">
            <v>4.72614E-4</v>
          </cell>
        </row>
        <row r="33">
          <cell r="D33">
            <v>356</v>
          </cell>
          <cell r="J33">
            <v>0.18820224699999999</v>
          </cell>
          <cell r="K33">
            <v>4.3037199999999999E-4</v>
          </cell>
          <cell r="L33">
            <v>0.143502775</v>
          </cell>
          <cell r="M33">
            <v>1.71893E-3</v>
          </cell>
          <cell r="N33">
            <v>0.56741573000000001</v>
          </cell>
          <cell r="O33">
            <v>6.9142300000000004E-4</v>
          </cell>
          <cell r="P33">
            <v>0.56494793700000001</v>
          </cell>
          <cell r="Q33">
            <v>1.0198659999999999E-3</v>
          </cell>
          <cell r="AI33">
            <v>0.35674157299999998</v>
          </cell>
          <cell r="AJ33">
            <v>6.4641399999999999E-4</v>
          </cell>
          <cell r="AK33">
            <v>0.35462844799999999</v>
          </cell>
          <cell r="AL33">
            <v>1.1414210000000001E-3</v>
          </cell>
          <cell r="AR33">
            <v>1.4044944E-2</v>
          </cell>
          <cell r="AS33">
            <v>3.9007600000000002E-5</v>
          </cell>
          <cell r="AT33">
            <v>4.0472332999999999E-2</v>
          </cell>
          <cell r="AU33">
            <v>4.72614E-4</v>
          </cell>
        </row>
        <row r="34">
          <cell r="D34">
            <v>526</v>
          </cell>
          <cell r="J34">
            <v>0.10836501900000001</v>
          </cell>
          <cell r="K34">
            <v>1.8404200000000001E-4</v>
          </cell>
          <cell r="L34">
            <v>0.143502775</v>
          </cell>
          <cell r="M34">
            <v>1.71893E-3</v>
          </cell>
          <cell r="N34">
            <v>0.577946768</v>
          </cell>
          <cell r="O34">
            <v>4.6461799999999998E-4</v>
          </cell>
          <cell r="P34">
            <v>0.56494793700000001</v>
          </cell>
          <cell r="Q34">
            <v>1.0198659999999999E-3</v>
          </cell>
          <cell r="AI34">
            <v>0.365019011</v>
          </cell>
          <cell r="AJ34">
            <v>4.4148599999999999E-4</v>
          </cell>
          <cell r="AK34">
            <v>0.35462844799999999</v>
          </cell>
          <cell r="AL34">
            <v>1.1414210000000001E-3</v>
          </cell>
          <cell r="AR34">
            <v>1.5209125E-2</v>
          </cell>
          <cell r="AS34">
            <v>2.8529200000000001E-5</v>
          </cell>
          <cell r="AT34">
            <v>4.0472332999999999E-2</v>
          </cell>
          <cell r="AU34">
            <v>4.72614E-4</v>
          </cell>
        </row>
        <row r="35">
          <cell r="D35">
            <v>390</v>
          </cell>
          <cell r="J35">
            <v>0.1</v>
          </cell>
          <cell r="K35">
            <v>2.3136200000000001E-4</v>
          </cell>
          <cell r="L35">
            <v>0.143502775</v>
          </cell>
          <cell r="M35">
            <v>1.71893E-3</v>
          </cell>
          <cell r="N35">
            <v>0.58461538499999999</v>
          </cell>
          <cell r="O35">
            <v>6.2426799999999998E-4</v>
          </cell>
          <cell r="P35">
            <v>0.56494793700000001</v>
          </cell>
          <cell r="Q35">
            <v>1.0198659999999999E-3</v>
          </cell>
          <cell r="AI35">
            <v>0.38461538499999998</v>
          </cell>
          <cell r="AJ35">
            <v>6.0844800000000004E-4</v>
          </cell>
          <cell r="AK35">
            <v>0.35462844799999999</v>
          </cell>
          <cell r="AL35">
            <v>1.1414210000000001E-3</v>
          </cell>
          <cell r="AR35">
            <v>1.0256410000000001E-2</v>
          </cell>
          <cell r="AS35">
            <v>2.6095700000000002E-5</v>
          </cell>
          <cell r="AT35">
            <v>4.0472332999999999E-2</v>
          </cell>
          <cell r="AU35">
            <v>4.72614E-4</v>
          </cell>
        </row>
        <row r="36">
          <cell r="D36">
            <v>909</v>
          </cell>
          <cell r="J36">
            <v>0.100110011</v>
          </cell>
          <cell r="K36">
            <v>9.92159E-5</v>
          </cell>
          <cell r="L36">
            <v>0.143502775</v>
          </cell>
          <cell r="M36">
            <v>1.71893E-3</v>
          </cell>
          <cell r="N36">
            <v>0.58745874600000003</v>
          </cell>
          <cell r="O36">
            <v>2.6690600000000002E-4</v>
          </cell>
          <cell r="P36">
            <v>0.56494793700000001</v>
          </cell>
          <cell r="Q36">
            <v>1.0198659999999999E-3</v>
          </cell>
          <cell r="AI36">
            <v>0.32013201299999999</v>
          </cell>
          <cell r="AJ36">
            <v>2.397E-4</v>
          </cell>
          <cell r="AK36">
            <v>0.35462844799999999</v>
          </cell>
          <cell r="AL36">
            <v>1.1414210000000001E-3</v>
          </cell>
          <cell r="AR36">
            <v>2.530253E-2</v>
          </cell>
          <cell r="AS36">
            <v>2.71611E-5</v>
          </cell>
          <cell r="AT36">
            <v>4.0472332999999999E-2</v>
          </cell>
          <cell r="AU36">
            <v>4.72614E-4</v>
          </cell>
        </row>
        <row r="37">
          <cell r="D37">
            <v>714</v>
          </cell>
          <cell r="J37">
            <v>0.17507002799999999</v>
          </cell>
          <cell r="K37">
            <v>2.0255300000000001E-4</v>
          </cell>
          <cell r="L37">
            <v>0.143502775</v>
          </cell>
          <cell r="M37">
            <v>1.71893E-3</v>
          </cell>
          <cell r="N37">
            <v>0.53781512600000003</v>
          </cell>
          <cell r="O37">
            <v>3.4862599999999999E-4</v>
          </cell>
          <cell r="P37">
            <v>0.56494793700000001</v>
          </cell>
          <cell r="Q37">
            <v>1.0198659999999999E-3</v>
          </cell>
          <cell r="AI37">
            <v>0.38095238100000001</v>
          </cell>
          <cell r="AJ37">
            <v>3.30754E-4</v>
          </cell>
          <cell r="AK37">
            <v>0.35462844799999999</v>
          </cell>
          <cell r="AL37">
            <v>1.1414210000000001E-3</v>
          </cell>
          <cell r="AR37">
            <v>4.9019607999999999E-2</v>
          </cell>
          <cell r="AS37">
            <v>6.5381000000000003E-5</v>
          </cell>
          <cell r="AT37">
            <v>4.0472332999999999E-2</v>
          </cell>
          <cell r="AU37">
            <v>4.72614E-4</v>
          </cell>
        </row>
        <row r="38">
          <cell r="D38">
            <v>669</v>
          </cell>
          <cell r="J38">
            <v>0.14499252600000001</v>
          </cell>
          <cell r="K38">
            <v>1.8558299999999999E-4</v>
          </cell>
          <cell r="L38">
            <v>0.143502775</v>
          </cell>
          <cell r="M38">
            <v>1.71893E-3</v>
          </cell>
          <cell r="N38">
            <v>0.58744394600000005</v>
          </cell>
          <cell r="O38">
            <v>3.6280500000000001E-4</v>
          </cell>
          <cell r="P38">
            <v>0.56494793700000001</v>
          </cell>
          <cell r="Q38">
            <v>1.0198659999999999E-3</v>
          </cell>
          <cell r="AI38">
            <v>0.34678624800000002</v>
          </cell>
          <cell r="AJ38">
            <v>3.3911E-4</v>
          </cell>
          <cell r="AK38">
            <v>0.35462844799999999</v>
          </cell>
          <cell r="AL38">
            <v>1.1414210000000001E-3</v>
          </cell>
          <cell r="AR38">
            <v>4.1853513000000002E-2</v>
          </cell>
          <cell r="AS38">
            <v>6.0032599999999998E-5</v>
          </cell>
          <cell r="AT38">
            <v>4.0472332999999999E-2</v>
          </cell>
          <cell r="AU38">
            <v>4.72614E-4</v>
          </cell>
        </row>
        <row r="39">
          <cell r="D39">
            <v>918</v>
          </cell>
          <cell r="J39">
            <v>9.9128540000000001E-2</v>
          </cell>
          <cell r="K39">
            <v>9.7385000000000004E-5</v>
          </cell>
          <cell r="L39">
            <v>0.143502775</v>
          </cell>
          <cell r="M39">
            <v>1.71893E-3</v>
          </cell>
          <cell r="N39">
            <v>0.60239651400000005</v>
          </cell>
          <cell r="O39">
            <v>2.6119400000000002E-4</v>
          </cell>
          <cell r="P39">
            <v>0.56494793700000001</v>
          </cell>
          <cell r="Q39">
            <v>1.0198659999999999E-3</v>
          </cell>
          <cell r="AI39">
            <v>0.31481481500000003</v>
          </cell>
          <cell r="AJ39">
            <v>2.35231E-4</v>
          </cell>
          <cell r="AK39">
            <v>0.35462844799999999</v>
          </cell>
          <cell r="AL39">
            <v>1.1414210000000001E-3</v>
          </cell>
          <cell r="AR39">
            <v>4.6840959000000001E-2</v>
          </cell>
          <cell r="AS39">
            <v>4.8687999999999999E-5</v>
          </cell>
          <cell r="AT39">
            <v>4.0472332999999999E-2</v>
          </cell>
          <cell r="AU39">
            <v>4.72614E-4</v>
          </cell>
        </row>
        <row r="40">
          <cell r="D40">
            <v>1060</v>
          </cell>
          <cell r="J40">
            <v>9.4339622999999997E-2</v>
          </cell>
          <cell r="K40">
            <v>8.0679600000000006E-5</v>
          </cell>
          <cell r="L40">
            <v>0.143502775</v>
          </cell>
          <cell r="M40">
            <v>1.71893E-3</v>
          </cell>
          <cell r="N40">
            <v>0.57264150899999999</v>
          </cell>
          <cell r="O40">
            <v>2.31089E-4</v>
          </cell>
          <cell r="P40">
            <v>0.56494793700000001</v>
          </cell>
          <cell r="Q40">
            <v>1.0198659999999999E-3</v>
          </cell>
          <cell r="AI40">
            <v>0.29716981100000001</v>
          </cell>
          <cell r="AJ40">
            <v>1.9722399999999999E-4</v>
          </cell>
          <cell r="AK40">
            <v>0.35462844799999999</v>
          </cell>
          <cell r="AL40">
            <v>1.1414210000000001E-3</v>
          </cell>
          <cell r="AR40">
            <v>7.9245283E-2</v>
          </cell>
          <cell r="AS40">
            <v>6.8900300000000002E-5</v>
          </cell>
          <cell r="AT40">
            <v>4.0472332999999999E-2</v>
          </cell>
          <cell r="AU40">
            <v>4.72614E-4</v>
          </cell>
        </row>
        <row r="41">
          <cell r="D41">
            <v>1067</v>
          </cell>
          <cell r="J41">
            <v>0.121836926</v>
          </cell>
          <cell r="K41">
            <v>1.00368E-4</v>
          </cell>
          <cell r="L41">
            <v>0.143502775</v>
          </cell>
          <cell r="M41">
            <v>1.71893E-3</v>
          </cell>
          <cell r="N41">
            <v>0.58013120900000004</v>
          </cell>
          <cell r="O41">
            <v>2.2849799999999999E-4</v>
          </cell>
          <cell r="P41">
            <v>0.56494793700000001</v>
          </cell>
          <cell r="Q41">
            <v>1.0198659999999999E-3</v>
          </cell>
          <cell r="AI41">
            <v>0.34582942799999999</v>
          </cell>
          <cell r="AJ41">
            <v>2.12225E-4</v>
          </cell>
          <cell r="AK41">
            <v>0.35462844799999999</v>
          </cell>
          <cell r="AL41">
            <v>1.1414210000000001E-3</v>
          </cell>
          <cell r="AR41">
            <v>4.3111528000000003E-2</v>
          </cell>
          <cell r="AS41">
            <v>3.8698800000000003E-5</v>
          </cell>
          <cell r="AT41">
            <v>4.0472332999999999E-2</v>
          </cell>
          <cell r="AU41">
            <v>4.72614E-4</v>
          </cell>
        </row>
        <row r="42">
          <cell r="D42">
            <v>1172</v>
          </cell>
          <cell r="J42">
            <v>0.12372013699999999</v>
          </cell>
          <cell r="K42">
            <v>9.2582000000000002E-5</v>
          </cell>
          <cell r="L42">
            <v>0.143502775</v>
          </cell>
          <cell r="M42">
            <v>1.71893E-3</v>
          </cell>
          <cell r="N42">
            <v>0.511945392</v>
          </cell>
          <cell r="O42">
            <v>2.1337099999999999E-4</v>
          </cell>
          <cell r="P42">
            <v>0.56494793700000001</v>
          </cell>
          <cell r="Q42">
            <v>1.0198659999999999E-3</v>
          </cell>
          <cell r="AI42">
            <v>0.37969283300000001</v>
          </cell>
          <cell r="AJ42">
            <v>2.0113299999999999E-4</v>
          </cell>
          <cell r="AK42">
            <v>0.35462844799999999</v>
          </cell>
          <cell r="AL42">
            <v>1.1414210000000001E-3</v>
          </cell>
          <cell r="AR42">
            <v>7.3378840000000001E-2</v>
          </cell>
          <cell r="AS42">
            <v>5.8065200000000001E-5</v>
          </cell>
          <cell r="AT42">
            <v>4.0472332999999999E-2</v>
          </cell>
          <cell r="AU42">
            <v>4.72614E-4</v>
          </cell>
        </row>
        <row r="43">
          <cell r="D43">
            <v>764</v>
          </cell>
          <cell r="J43">
            <v>0.20811518300000001</v>
          </cell>
          <cell r="K43">
            <v>2.1599400000000001E-4</v>
          </cell>
          <cell r="L43">
            <v>0.143502775</v>
          </cell>
          <cell r="M43">
            <v>1.71893E-3</v>
          </cell>
          <cell r="N43">
            <v>0.503926702</v>
          </cell>
          <cell r="O43">
            <v>3.2763399999999999E-4</v>
          </cell>
          <cell r="P43">
            <v>0.56494793700000001</v>
          </cell>
          <cell r="Q43">
            <v>1.0198659999999999E-3</v>
          </cell>
          <cell r="AI43">
            <v>0.40052356</v>
          </cell>
          <cell r="AJ43">
            <v>3.1468499999999999E-4</v>
          </cell>
          <cell r="AK43">
            <v>0.35462844799999999</v>
          </cell>
          <cell r="AL43">
            <v>1.1414210000000001E-3</v>
          </cell>
          <cell r="AR43">
            <v>6.6753927000000005E-2</v>
          </cell>
          <cell r="AS43">
            <v>8.1648499999999996E-5</v>
          </cell>
          <cell r="AT43">
            <v>4.0472332999999999E-2</v>
          </cell>
          <cell r="AU43">
            <v>4.72614E-4</v>
          </cell>
        </row>
        <row r="44">
          <cell r="D44">
            <v>786</v>
          </cell>
          <cell r="J44">
            <v>0.17302798999999999</v>
          </cell>
          <cell r="K44">
            <v>1.8227900000000001E-4</v>
          </cell>
          <cell r="L44">
            <v>0.143502775</v>
          </cell>
          <cell r="M44">
            <v>1.71893E-3</v>
          </cell>
          <cell r="N44">
            <v>0.60050890599999995</v>
          </cell>
          <cell r="O44">
            <v>3.0560199999999998E-4</v>
          </cell>
          <cell r="P44">
            <v>0.56494793700000001</v>
          </cell>
          <cell r="Q44">
            <v>1.0198659999999999E-3</v>
          </cell>
          <cell r="AI44">
            <v>0.32442748100000002</v>
          </cell>
          <cell r="AJ44">
            <v>2.79203E-4</v>
          </cell>
          <cell r="AK44">
            <v>0.35462844799999999</v>
          </cell>
          <cell r="AL44">
            <v>1.1414210000000001E-3</v>
          </cell>
          <cell r="AR44">
            <v>4.0712468000000002E-2</v>
          </cell>
          <cell r="AS44">
            <v>4.97515E-5</v>
          </cell>
          <cell r="AT44">
            <v>4.0472332999999999E-2</v>
          </cell>
          <cell r="AU44">
            <v>4.72614E-4</v>
          </cell>
        </row>
        <row r="142">
          <cell r="G142">
            <v>339</v>
          </cell>
          <cell r="H142">
            <v>351</v>
          </cell>
          <cell r="AD142">
            <v>0.92330383500000002</v>
          </cell>
          <cell r="AE142">
            <v>2.0950799999999999E-4</v>
          </cell>
          <cell r="AF142">
            <v>0.71222023499999998</v>
          </cell>
          <cell r="AG142">
            <v>6.5559435999999999E-2</v>
          </cell>
          <cell r="AM142">
            <v>0.92877492900000003</v>
          </cell>
          <cell r="AN142">
            <v>1.89006E-4</v>
          </cell>
          <cell r="AO142">
            <v>0.82692465400000004</v>
          </cell>
          <cell r="AP142">
            <v>1.161425E-2</v>
          </cell>
          <cell r="AV142">
            <v>7.1225071000000001E-2</v>
          </cell>
          <cell r="AW142">
            <v>1.89006E-4</v>
          </cell>
          <cell r="AX142">
            <v>0.20680934300000001</v>
          </cell>
          <cell r="AY142">
            <v>2.4673001E-2</v>
          </cell>
        </row>
        <row r="143">
          <cell r="G143">
            <v>369</v>
          </cell>
          <cell r="H143">
            <v>360</v>
          </cell>
          <cell r="AD143">
            <v>0.96747967499999998</v>
          </cell>
          <cell r="AE143">
            <v>8.5496599999999997E-5</v>
          </cell>
          <cell r="AF143">
            <v>0.71222023499999998</v>
          </cell>
          <cell r="AG143">
            <v>6.5559435999999999E-2</v>
          </cell>
          <cell r="AM143">
            <v>0.96666666700000003</v>
          </cell>
          <cell r="AN143">
            <v>8.9755500000000005E-5</v>
          </cell>
          <cell r="AO143">
            <v>0.82692465400000004</v>
          </cell>
          <cell r="AP143">
            <v>1.161425E-2</v>
          </cell>
          <cell r="AV143">
            <v>3.3333333E-2</v>
          </cell>
          <cell r="AW143">
            <v>8.9755500000000005E-5</v>
          </cell>
          <cell r="AX143">
            <v>0.20680934300000001</v>
          </cell>
          <cell r="AY143">
            <v>2.4673001E-2</v>
          </cell>
        </row>
        <row r="144">
          <cell r="G144">
            <v>782</v>
          </cell>
          <cell r="H144">
            <v>512</v>
          </cell>
          <cell r="AD144">
            <v>0.955242967</v>
          </cell>
          <cell r="AE144">
            <v>5.47424E-5</v>
          </cell>
          <cell r="AF144">
            <v>0.71222023499999998</v>
          </cell>
          <cell r="AG144">
            <v>6.5559435999999999E-2</v>
          </cell>
          <cell r="AM144">
            <v>0.947265625</v>
          </cell>
          <cell r="AN144">
            <v>9.7756299999999998E-5</v>
          </cell>
          <cell r="AO144">
            <v>0.82692465400000004</v>
          </cell>
          <cell r="AP144">
            <v>1.161425E-2</v>
          </cell>
          <cell r="AV144">
            <v>5.2734375E-2</v>
          </cell>
          <cell r="AW144">
            <v>9.7756299999999998E-5</v>
          </cell>
          <cell r="AX144">
            <v>0.20680934300000001</v>
          </cell>
          <cell r="AY144">
            <v>2.4673001E-2</v>
          </cell>
        </row>
        <row r="145">
          <cell r="G145">
            <v>458</v>
          </cell>
          <cell r="H145">
            <v>297</v>
          </cell>
          <cell r="AD145">
            <v>0.83406113500000001</v>
          </cell>
          <cell r="AE145">
            <v>3.0285199999999999E-4</v>
          </cell>
          <cell r="AF145">
            <v>0.71222023499999998</v>
          </cell>
          <cell r="AG145">
            <v>6.5559435999999999E-2</v>
          </cell>
          <cell r="AM145">
            <v>0.87542087499999999</v>
          </cell>
          <cell r="AN145">
            <v>3.6844299999999998E-4</v>
          </cell>
          <cell r="AO145">
            <v>0.82692465400000004</v>
          </cell>
          <cell r="AP145">
            <v>1.161425E-2</v>
          </cell>
          <cell r="AV145">
            <v>0.124579125</v>
          </cell>
          <cell r="AW145">
            <v>3.6844299999999998E-4</v>
          </cell>
          <cell r="AX145">
            <v>0.20680934300000001</v>
          </cell>
          <cell r="AY145">
            <v>2.4673001E-2</v>
          </cell>
        </row>
        <row r="146">
          <cell r="G146">
            <v>583</v>
          </cell>
          <cell r="H146">
            <v>387</v>
          </cell>
          <cell r="AD146">
            <v>0.83190394499999998</v>
          </cell>
          <cell r="AE146">
            <v>2.40275E-4</v>
          </cell>
          <cell r="AF146">
            <v>0.71222023499999998</v>
          </cell>
          <cell r="AG146">
            <v>6.5559435999999999E-2</v>
          </cell>
          <cell r="AM146">
            <v>0.91214470299999995</v>
          </cell>
          <cell r="AN146">
            <v>2.07608E-4</v>
          </cell>
          <cell r="AO146">
            <v>0.82692465400000004</v>
          </cell>
          <cell r="AP146">
            <v>1.161425E-2</v>
          </cell>
          <cell r="AV146">
            <v>8.7855296999999999E-2</v>
          </cell>
          <cell r="AW146">
            <v>2.07608E-4</v>
          </cell>
          <cell r="AX146">
            <v>0.20680934300000001</v>
          </cell>
          <cell r="AY146">
            <v>2.4673001E-2</v>
          </cell>
        </row>
        <row r="147">
          <cell r="G147">
            <v>523</v>
          </cell>
          <cell r="H147">
            <v>255</v>
          </cell>
          <cell r="AD147">
            <v>0.93116634799999998</v>
          </cell>
          <cell r="AE147">
            <v>1.22788E-4</v>
          </cell>
          <cell r="AF147">
            <v>0.71222023499999998</v>
          </cell>
          <cell r="AG147">
            <v>6.5559435999999999E-2</v>
          </cell>
          <cell r="AM147">
            <v>0.86666666699999995</v>
          </cell>
          <cell r="AN147">
            <v>4.5494300000000002E-4</v>
          </cell>
          <cell r="AO147">
            <v>0.82692465400000004</v>
          </cell>
          <cell r="AP147">
            <v>1.161425E-2</v>
          </cell>
          <cell r="AV147">
            <v>0.133333333</v>
          </cell>
          <cell r="AW147">
            <v>4.5494300000000002E-4</v>
          </cell>
          <cell r="AX147">
            <v>0.20680934300000001</v>
          </cell>
          <cell r="AY147">
            <v>2.4673001E-2</v>
          </cell>
        </row>
        <row r="148">
          <cell r="G148">
            <v>573</v>
          </cell>
          <cell r="H148">
            <v>325</v>
          </cell>
          <cell r="AD148">
            <v>0.86212914500000004</v>
          </cell>
          <cell r="AE148">
            <v>2.0780199999999999E-4</v>
          </cell>
          <cell r="AF148">
            <v>0.71222023499999998</v>
          </cell>
          <cell r="AG148">
            <v>6.5559435999999999E-2</v>
          </cell>
          <cell r="AM148">
            <v>0.87692307700000005</v>
          </cell>
          <cell r="AN148">
            <v>3.3311400000000002E-4</v>
          </cell>
          <cell r="AO148">
            <v>0.82692465400000004</v>
          </cell>
          <cell r="AP148">
            <v>1.161425E-2</v>
          </cell>
          <cell r="AV148">
            <v>0.123076923</v>
          </cell>
          <cell r="AW148">
            <v>3.3311400000000002E-4</v>
          </cell>
          <cell r="AX148">
            <v>0.20680934300000001</v>
          </cell>
          <cell r="AY148">
            <v>2.4673001E-2</v>
          </cell>
        </row>
        <row r="149">
          <cell r="G149">
            <v>621</v>
          </cell>
          <cell r="H149">
            <v>317</v>
          </cell>
          <cell r="AD149">
            <v>0.75684379999999996</v>
          </cell>
          <cell r="AE149">
            <v>2.9682500000000002E-4</v>
          </cell>
          <cell r="AF149">
            <v>0.71222023499999998</v>
          </cell>
          <cell r="AG149">
            <v>6.5559435999999999E-2</v>
          </cell>
          <cell r="AM149">
            <v>0.70031545699999997</v>
          </cell>
          <cell r="AN149">
            <v>6.6415699999999996E-4</v>
          </cell>
          <cell r="AO149">
            <v>0.82692465400000004</v>
          </cell>
          <cell r="AP149">
            <v>1.161425E-2</v>
          </cell>
          <cell r="AV149">
            <v>0.30283911699999999</v>
          </cell>
          <cell r="AW149">
            <v>6.6812499999999999E-4</v>
          </cell>
          <cell r="AX149">
            <v>0.20680934300000001</v>
          </cell>
          <cell r="AY149">
            <v>2.4673001E-2</v>
          </cell>
        </row>
        <row r="150">
          <cell r="G150">
            <v>763</v>
          </cell>
          <cell r="H150">
            <v>321</v>
          </cell>
          <cell r="AD150">
            <v>0.70642201800000004</v>
          </cell>
          <cell r="AE150">
            <v>2.7216499999999999E-4</v>
          </cell>
          <cell r="AF150">
            <v>0.71222023499999998</v>
          </cell>
          <cell r="AG150">
            <v>6.5559435999999999E-2</v>
          </cell>
          <cell r="AM150">
            <v>0.76947040499999997</v>
          </cell>
          <cell r="AN150">
            <v>5.5433000000000001E-4</v>
          </cell>
          <cell r="AO150">
            <v>0.82692465400000004</v>
          </cell>
          <cell r="AP150">
            <v>1.161425E-2</v>
          </cell>
          <cell r="AV150">
            <v>0.230529595</v>
          </cell>
          <cell r="AW150">
            <v>5.5433000000000001E-4</v>
          </cell>
          <cell r="AX150">
            <v>0.20680934300000001</v>
          </cell>
          <cell r="AY150">
            <v>2.4673001E-2</v>
          </cell>
        </row>
        <row r="151">
          <cell r="G151">
            <v>1044</v>
          </cell>
          <cell r="H151">
            <v>445</v>
          </cell>
          <cell r="AD151">
            <v>0.80268199200000001</v>
          </cell>
          <cell r="AE151">
            <v>1.5185400000000001E-4</v>
          </cell>
          <cell r="AF151">
            <v>0.71222023499999998</v>
          </cell>
          <cell r="AG151">
            <v>6.5559435999999999E-2</v>
          </cell>
          <cell r="AM151">
            <v>0.87191011200000001</v>
          </cell>
          <cell r="AN151">
            <v>2.5153799999999999E-4</v>
          </cell>
          <cell r="AO151">
            <v>0.82692465400000004</v>
          </cell>
          <cell r="AP151">
            <v>1.161425E-2</v>
          </cell>
          <cell r="AV151">
            <v>0.12808988800000001</v>
          </cell>
          <cell r="AW151">
            <v>2.5153799999999999E-4</v>
          </cell>
          <cell r="AX151">
            <v>0.20680934300000001</v>
          </cell>
          <cell r="AY151">
            <v>2.4673001E-2</v>
          </cell>
        </row>
        <row r="152">
          <cell r="G152">
            <v>757</v>
          </cell>
          <cell r="H152">
            <v>486</v>
          </cell>
          <cell r="AD152">
            <v>0.51254953800000003</v>
          </cell>
          <cell r="AE152">
            <v>3.3048000000000002E-4</v>
          </cell>
          <cell r="AF152">
            <v>0.71222023499999998</v>
          </cell>
          <cell r="AG152">
            <v>6.5559435999999999E-2</v>
          </cell>
          <cell r="AM152">
            <v>0.67078189300000002</v>
          </cell>
          <cell r="AN152">
            <v>4.55327E-4</v>
          </cell>
          <cell r="AO152">
            <v>0.82692465400000004</v>
          </cell>
          <cell r="AP152">
            <v>1.161425E-2</v>
          </cell>
          <cell r="AV152">
            <v>0.38477366299999999</v>
          </cell>
          <cell r="AW152">
            <v>4.8808800000000002E-4</v>
          </cell>
          <cell r="AX152">
            <v>0.20680934300000001</v>
          </cell>
          <cell r="AY152">
            <v>2.4673001E-2</v>
          </cell>
        </row>
        <row r="153">
          <cell r="G153">
            <v>1149</v>
          </cell>
          <cell r="H153">
            <v>281</v>
          </cell>
          <cell r="AD153">
            <v>0.39860748499999998</v>
          </cell>
          <cell r="AE153">
            <v>2.08815E-4</v>
          </cell>
          <cell r="AF153">
            <v>0.71222023499999998</v>
          </cell>
          <cell r="AG153">
            <v>6.5559435999999999E-2</v>
          </cell>
          <cell r="AM153">
            <v>0.725978648</v>
          </cell>
          <cell r="AN153">
            <v>7.1047700000000005E-4</v>
          </cell>
          <cell r="AO153">
            <v>0.82692465400000004</v>
          </cell>
          <cell r="AP153">
            <v>1.161425E-2</v>
          </cell>
          <cell r="AV153">
            <v>0.29181494699999999</v>
          </cell>
          <cell r="AW153">
            <v>7.3806800000000004E-4</v>
          </cell>
          <cell r="AX153">
            <v>0.20680934300000001</v>
          </cell>
          <cell r="AY153">
            <v>2.4673001E-2</v>
          </cell>
        </row>
        <row r="154">
          <cell r="G154">
            <v>2331</v>
          </cell>
          <cell r="H154">
            <v>528</v>
          </cell>
          <cell r="AD154">
            <v>0.262548263</v>
          </cell>
          <cell r="AE154">
            <v>8.3097300000000001E-5</v>
          </cell>
          <cell r="AF154">
            <v>0.71222023499999998</v>
          </cell>
          <cell r="AG154">
            <v>6.5559435999999999E-2</v>
          </cell>
          <cell r="AM154">
            <v>0.82954545499999999</v>
          </cell>
          <cell r="AN154">
            <v>2.6831100000000003E-4</v>
          </cell>
          <cell r="AO154">
            <v>0.82692465400000004</v>
          </cell>
          <cell r="AP154">
            <v>1.161425E-2</v>
          </cell>
          <cell r="AV154">
            <v>0.34848484800000001</v>
          </cell>
          <cell r="AW154">
            <v>4.3082199999999998E-4</v>
          </cell>
          <cell r="AX154">
            <v>0.20680934300000001</v>
          </cell>
          <cell r="AY154">
            <v>2.4673001E-2</v>
          </cell>
        </row>
        <row r="164">
          <cell r="D164">
            <v>190</v>
          </cell>
          <cell r="J164">
            <v>0.15263157899999999</v>
          </cell>
          <cell r="K164">
            <v>6.8431299999999998E-4</v>
          </cell>
          <cell r="L164">
            <v>0.12447847099999999</v>
          </cell>
          <cell r="M164">
            <v>4.2601679999999999E-3</v>
          </cell>
          <cell r="N164">
            <v>0.321052632</v>
          </cell>
          <cell r="O164">
            <v>1.153322E-3</v>
          </cell>
          <cell r="P164">
            <v>0.23336578599999999</v>
          </cell>
          <cell r="Q164">
            <v>6.1192249999999998E-3</v>
          </cell>
          <cell r="AI164">
            <v>0.34210526299999999</v>
          </cell>
          <cell r="AJ164">
            <v>1.190843E-3</v>
          </cell>
          <cell r="AK164">
            <v>0.37719102199999999</v>
          </cell>
          <cell r="AL164">
            <v>1.2598580999999999E-2</v>
          </cell>
          <cell r="AR164">
            <v>0.1</v>
          </cell>
          <cell r="AS164">
            <v>4.7618999999999998E-4</v>
          </cell>
          <cell r="AT164">
            <v>0.14286457299999999</v>
          </cell>
          <cell r="AU164">
            <v>2.497768E-3</v>
          </cell>
        </row>
        <row r="165">
          <cell r="D165">
            <v>209</v>
          </cell>
          <cell r="J165">
            <v>0.23444976100000001</v>
          </cell>
          <cell r="K165">
            <v>8.6289899999999998E-4</v>
          </cell>
          <cell r="L165">
            <v>0.12447847099999999</v>
          </cell>
          <cell r="M165">
            <v>4.2601679999999999E-3</v>
          </cell>
          <cell r="N165">
            <v>0.167464115</v>
          </cell>
          <cell r="O165">
            <v>6.70288E-4</v>
          </cell>
          <cell r="P165">
            <v>0.23336578599999999</v>
          </cell>
          <cell r="Q165">
            <v>6.1192249999999998E-3</v>
          </cell>
          <cell r="AI165">
            <v>0.43062201</v>
          </cell>
          <cell r="AJ165">
            <v>1.178782E-3</v>
          </cell>
          <cell r="AK165">
            <v>0.37719102199999999</v>
          </cell>
          <cell r="AL165">
            <v>1.2598580999999999E-2</v>
          </cell>
          <cell r="AR165">
            <v>0.20574162700000001</v>
          </cell>
          <cell r="AS165">
            <v>7.8563500000000002E-4</v>
          </cell>
          <cell r="AT165">
            <v>0.14286457299999999</v>
          </cell>
          <cell r="AU165">
            <v>2.497768E-3</v>
          </cell>
        </row>
        <row r="166">
          <cell r="D166">
            <v>172</v>
          </cell>
          <cell r="J166">
            <v>0.20930232600000001</v>
          </cell>
          <cell r="K166">
            <v>9.6780599999999998E-4</v>
          </cell>
          <cell r="L166">
            <v>0.12447847099999999</v>
          </cell>
          <cell r="M166">
            <v>4.2601679999999999E-3</v>
          </cell>
          <cell r="N166">
            <v>0.12790697700000001</v>
          </cell>
          <cell r="O166">
            <v>6.5231999999999996E-4</v>
          </cell>
          <cell r="P166">
            <v>0.23336578599999999</v>
          </cell>
          <cell r="Q166">
            <v>6.1192249999999998E-3</v>
          </cell>
          <cell r="AI166">
            <v>0.57558139500000005</v>
          </cell>
          <cell r="AJ166">
            <v>1.4285820000000001E-3</v>
          </cell>
          <cell r="AK166">
            <v>0.37719102199999999</v>
          </cell>
          <cell r="AL166">
            <v>1.2598580999999999E-2</v>
          </cell>
          <cell r="AR166">
            <v>9.8837208999999995E-2</v>
          </cell>
          <cell r="AS166">
            <v>5.2086799999999996E-4</v>
          </cell>
          <cell r="AT166">
            <v>0.14286457299999999</v>
          </cell>
          <cell r="AU166">
            <v>2.497768E-3</v>
          </cell>
        </row>
        <row r="167">
          <cell r="D167">
            <v>221</v>
          </cell>
          <cell r="J167">
            <v>0.21719457</v>
          </cell>
          <cell r="K167">
            <v>7.7282299999999996E-4</v>
          </cell>
          <cell r="L167">
            <v>0.12447847099999999</v>
          </cell>
          <cell r="M167">
            <v>4.2601679999999999E-3</v>
          </cell>
          <cell r="N167">
            <v>0.14479638</v>
          </cell>
          <cell r="O167">
            <v>5.6286499999999996E-4</v>
          </cell>
          <cell r="P167">
            <v>0.23336578599999999</v>
          </cell>
          <cell r="Q167">
            <v>6.1192249999999998E-3</v>
          </cell>
          <cell r="AI167">
            <v>0.56108597299999996</v>
          </cell>
          <cell r="AJ167">
            <v>1.119402E-3</v>
          </cell>
          <cell r="AK167">
            <v>0.37719102199999999</v>
          </cell>
          <cell r="AL167">
            <v>1.2598580999999999E-2</v>
          </cell>
          <cell r="AR167">
            <v>0.13574660599999999</v>
          </cell>
          <cell r="AS167">
            <v>5.3326999999999997E-4</v>
          </cell>
          <cell r="AT167">
            <v>0.14286457299999999</v>
          </cell>
          <cell r="AU167">
            <v>2.497768E-3</v>
          </cell>
        </row>
        <row r="168">
          <cell r="D168">
            <v>409</v>
          </cell>
          <cell r="J168">
            <v>0.16136919299999999</v>
          </cell>
          <cell r="K168">
            <v>3.3168899999999997E-4</v>
          </cell>
          <cell r="L168">
            <v>0.12447847099999999</v>
          </cell>
          <cell r="M168">
            <v>4.2601679999999999E-3</v>
          </cell>
          <cell r="N168">
            <v>0.20293398500000001</v>
          </cell>
          <cell r="O168">
            <v>3.9645000000000001E-4</v>
          </cell>
          <cell r="P168">
            <v>0.23336578599999999</v>
          </cell>
          <cell r="Q168">
            <v>6.1192249999999998E-3</v>
          </cell>
          <cell r="AI168">
            <v>0.540342298</v>
          </cell>
          <cell r="AJ168">
            <v>6.0875600000000001E-4</v>
          </cell>
          <cell r="AK168">
            <v>0.37719102199999999</v>
          </cell>
          <cell r="AL168">
            <v>1.2598580999999999E-2</v>
          </cell>
          <cell r="AR168">
            <v>0.11002445</v>
          </cell>
          <cell r="AS168">
            <v>2.39998E-4</v>
          </cell>
          <cell r="AT168">
            <v>0.14286457299999999</v>
          </cell>
          <cell r="AU168">
            <v>2.497768E-3</v>
          </cell>
        </row>
        <row r="169">
          <cell r="D169">
            <v>348</v>
          </cell>
          <cell r="J169">
            <v>0.18390804599999999</v>
          </cell>
          <cell r="K169">
            <v>4.3252399999999999E-4</v>
          </cell>
          <cell r="L169">
            <v>0.12447847099999999</v>
          </cell>
          <cell r="M169">
            <v>4.2601679999999999E-3</v>
          </cell>
          <cell r="N169">
            <v>0.20689655200000001</v>
          </cell>
          <cell r="O169">
            <v>4.7288300000000001E-4</v>
          </cell>
          <cell r="P169">
            <v>0.23336578599999999</v>
          </cell>
          <cell r="Q169">
            <v>6.1192249999999998E-3</v>
          </cell>
          <cell r="AI169">
            <v>0.42528735600000001</v>
          </cell>
          <cell r="AJ169">
            <v>7.0437500000000003E-4</v>
          </cell>
          <cell r="AK169">
            <v>0.37719102199999999</v>
          </cell>
          <cell r="AL169">
            <v>1.2598580999999999E-2</v>
          </cell>
          <cell r="AR169">
            <v>0.18390804599999999</v>
          </cell>
          <cell r="AS169">
            <v>4.3252399999999999E-4</v>
          </cell>
          <cell r="AT169">
            <v>0.14286457299999999</v>
          </cell>
          <cell r="AU169">
            <v>2.497768E-3</v>
          </cell>
        </row>
        <row r="170">
          <cell r="D170">
            <v>514</v>
          </cell>
          <cell r="J170">
            <v>6.8093385000000006E-2</v>
          </cell>
          <cell r="K170">
            <v>1.2369700000000001E-4</v>
          </cell>
          <cell r="L170">
            <v>0.12447847099999999</v>
          </cell>
          <cell r="M170">
            <v>4.2601679999999999E-3</v>
          </cell>
          <cell r="N170">
            <v>0.34630350199999999</v>
          </cell>
          <cell r="O170">
            <v>4.4128100000000002E-4</v>
          </cell>
          <cell r="P170">
            <v>0.23336578599999999</v>
          </cell>
          <cell r="Q170">
            <v>6.1192249999999998E-3</v>
          </cell>
          <cell r="AI170">
            <v>0.34435797699999998</v>
          </cell>
          <cell r="AJ170">
            <v>4.4010799999999998E-4</v>
          </cell>
          <cell r="AK170">
            <v>0.37719102199999999</v>
          </cell>
          <cell r="AL170">
            <v>1.2598580999999999E-2</v>
          </cell>
          <cell r="AR170">
            <v>0.130350195</v>
          </cell>
          <cell r="AS170">
            <v>2.2097299999999999E-4</v>
          </cell>
          <cell r="AT170">
            <v>0.14286457299999999</v>
          </cell>
          <cell r="AU170">
            <v>2.497768E-3</v>
          </cell>
        </row>
        <row r="171">
          <cell r="D171">
            <v>983</v>
          </cell>
          <cell r="J171">
            <v>8.0366225999999999E-2</v>
          </cell>
          <cell r="K171">
            <v>7.5262199999999999E-5</v>
          </cell>
          <cell r="L171">
            <v>0.12447847099999999</v>
          </cell>
          <cell r="M171">
            <v>4.2601679999999999E-3</v>
          </cell>
          <cell r="N171">
            <v>0.368260427</v>
          </cell>
          <cell r="O171">
            <v>2.3690899999999999E-4</v>
          </cell>
          <cell r="P171">
            <v>0.23336578599999999</v>
          </cell>
          <cell r="Q171">
            <v>6.1192249999999998E-3</v>
          </cell>
          <cell r="AI171">
            <v>0.26653102699999998</v>
          </cell>
          <cell r="AJ171">
            <v>1.9907599999999999E-4</v>
          </cell>
          <cell r="AK171">
            <v>0.37719102199999999</v>
          </cell>
          <cell r="AL171">
            <v>1.2598580999999999E-2</v>
          </cell>
          <cell r="AR171">
            <v>0.13224822</v>
          </cell>
          <cell r="AS171">
            <v>1.1686199999999999E-4</v>
          </cell>
          <cell r="AT171">
            <v>0.14286457299999999</v>
          </cell>
          <cell r="AU171">
            <v>2.497768E-3</v>
          </cell>
        </row>
        <row r="172">
          <cell r="D172">
            <v>1123</v>
          </cell>
          <cell r="J172">
            <v>6.5004452000000004E-2</v>
          </cell>
          <cell r="K172">
            <v>5.4170099999999998E-5</v>
          </cell>
          <cell r="L172">
            <v>0.12447847099999999</v>
          </cell>
          <cell r="M172">
            <v>4.2601679999999999E-3</v>
          </cell>
          <cell r="N172">
            <v>0.29830810299999999</v>
          </cell>
          <cell r="O172">
            <v>1.8656E-4</v>
          </cell>
          <cell r="P172">
            <v>0.23336578599999999</v>
          </cell>
          <cell r="Q172">
            <v>6.1192249999999998E-3</v>
          </cell>
          <cell r="AI172">
            <v>0.34105075699999998</v>
          </cell>
          <cell r="AJ172">
            <v>2.00299E-4</v>
          </cell>
          <cell r="AK172">
            <v>0.37719102199999999</v>
          </cell>
          <cell r="AL172">
            <v>1.2598580999999999E-2</v>
          </cell>
          <cell r="AR172">
            <v>0.16117542300000001</v>
          </cell>
          <cell r="AS172">
            <v>1.20497E-4</v>
          </cell>
          <cell r="AT172">
            <v>0.14286457299999999</v>
          </cell>
          <cell r="AU172">
            <v>2.497768E-3</v>
          </cell>
        </row>
        <row r="173">
          <cell r="D173">
            <v>1216</v>
          </cell>
          <cell r="J173">
            <v>7.3190789000000006E-2</v>
          </cell>
          <cell r="K173">
            <v>5.58304E-5</v>
          </cell>
          <cell r="L173">
            <v>0.12447847099999999</v>
          </cell>
          <cell r="M173">
            <v>4.2601679999999999E-3</v>
          </cell>
          <cell r="N173">
            <v>0.25740131599999999</v>
          </cell>
          <cell r="O173">
            <v>1.57322E-4</v>
          </cell>
          <cell r="P173">
            <v>0.23336578599999999</v>
          </cell>
          <cell r="Q173">
            <v>6.1192249999999998E-3</v>
          </cell>
          <cell r="AI173">
            <v>0.3125</v>
          </cell>
          <cell r="AJ173">
            <v>1.7682599999999999E-4</v>
          </cell>
          <cell r="AK173">
            <v>0.37719102199999999</v>
          </cell>
          <cell r="AL173">
            <v>1.2598580999999999E-2</v>
          </cell>
          <cell r="AR173">
            <v>0.19490131599999999</v>
          </cell>
          <cell r="AS173">
            <v>1.2914799999999999E-4</v>
          </cell>
          <cell r="AT173">
            <v>0.14286457299999999</v>
          </cell>
          <cell r="AU173">
            <v>2.497768E-3</v>
          </cell>
        </row>
        <row r="174">
          <cell r="D174">
            <v>1311</v>
          </cell>
          <cell r="J174">
            <v>6.4073226999999996E-2</v>
          </cell>
          <cell r="K174">
            <v>4.5776999999999999E-5</v>
          </cell>
          <cell r="L174">
            <v>0.12447847099999999</v>
          </cell>
          <cell r="M174">
            <v>4.2601679999999999E-3</v>
          </cell>
          <cell r="N174">
            <v>0.152555301</v>
          </cell>
          <cell r="O174">
            <v>9.8688699999999996E-5</v>
          </cell>
          <cell r="P174">
            <v>0.23336578599999999</v>
          </cell>
          <cell r="Q174">
            <v>6.1192249999999998E-3</v>
          </cell>
          <cell r="AI174">
            <v>0.30892448500000003</v>
          </cell>
          <cell r="AJ174">
            <v>1.6296999999999999E-4</v>
          </cell>
          <cell r="AK174">
            <v>0.37719102199999999</v>
          </cell>
          <cell r="AL174">
            <v>1.2598580999999999E-2</v>
          </cell>
          <cell r="AR174">
            <v>0.25019069399999999</v>
          </cell>
          <cell r="AS174">
            <v>1.43203E-4</v>
          </cell>
          <cell r="AT174">
            <v>0.14286457299999999</v>
          </cell>
          <cell r="AU174">
            <v>2.497768E-3</v>
          </cell>
        </row>
        <row r="175">
          <cell r="D175">
            <v>1139</v>
          </cell>
          <cell r="J175">
            <v>7.7260755E-2</v>
          </cell>
          <cell r="K175">
            <v>6.2646300000000004E-5</v>
          </cell>
          <cell r="L175">
            <v>0.12447847099999999</v>
          </cell>
          <cell r="M175">
            <v>4.2601679999999999E-3</v>
          </cell>
          <cell r="N175">
            <v>0.27392449499999999</v>
          </cell>
          <cell r="O175">
            <v>1.74771E-4</v>
          </cell>
          <cell r="P175">
            <v>0.23336578599999999</v>
          </cell>
          <cell r="Q175">
            <v>6.1192249999999998E-3</v>
          </cell>
          <cell r="AI175">
            <v>0.23880597000000001</v>
          </cell>
          <cell r="AJ175">
            <v>1.59734E-4</v>
          </cell>
          <cell r="AK175">
            <v>0.37719102199999999</v>
          </cell>
          <cell r="AL175">
            <v>1.2598580999999999E-2</v>
          </cell>
          <cell r="AR175">
            <v>7.3748903000000005E-2</v>
          </cell>
          <cell r="AS175">
            <v>6.0026399999999998E-5</v>
          </cell>
          <cell r="AT175">
            <v>0.14286457299999999</v>
          </cell>
          <cell r="AU175">
            <v>2.497768E-3</v>
          </cell>
        </row>
        <row r="176">
          <cell r="D176">
            <v>1257</v>
          </cell>
          <cell r="J176">
            <v>8.1145585000000006E-2</v>
          </cell>
          <cell r="K176">
            <v>5.9363800000000002E-5</v>
          </cell>
          <cell r="L176">
            <v>0.12447847099999999</v>
          </cell>
          <cell r="M176">
            <v>4.2601679999999999E-3</v>
          </cell>
          <cell r="N176">
            <v>0.18615751799999999</v>
          </cell>
          <cell r="O176">
            <v>1.20623E-4</v>
          </cell>
          <cell r="P176">
            <v>0.23336578599999999</v>
          </cell>
          <cell r="Q176">
            <v>6.1192249999999998E-3</v>
          </cell>
          <cell r="AI176">
            <v>0.32617342900000001</v>
          </cell>
          <cell r="AJ176">
            <v>1.74988E-4</v>
          </cell>
          <cell r="AK176">
            <v>0.37719102199999999</v>
          </cell>
          <cell r="AL176">
            <v>1.2598580999999999E-2</v>
          </cell>
          <cell r="AR176">
            <v>0.107398568</v>
          </cell>
          <cell r="AS176">
            <v>7.6324900000000005E-5</v>
          </cell>
          <cell r="AT176">
            <v>0.14286457299999999</v>
          </cell>
          <cell r="AU176">
            <v>2.497768E-3</v>
          </cell>
        </row>
        <row r="186">
          <cell r="G186">
            <v>454</v>
          </cell>
          <cell r="H186">
            <v>420</v>
          </cell>
          <cell r="AD186">
            <v>0.95814977999999995</v>
          </cell>
          <cell r="AE186">
            <v>8.8518300000000003E-5</v>
          </cell>
          <cell r="AF186">
            <v>0.94497086500000005</v>
          </cell>
          <cell r="AG186">
            <v>1.0541039999999999E-3</v>
          </cell>
          <cell r="AM186">
            <v>0.98809523799999999</v>
          </cell>
          <cell r="AN186">
            <v>2.8074099999999999E-5</v>
          </cell>
          <cell r="AO186">
            <v>0.915492906</v>
          </cell>
          <cell r="AP186">
            <v>3.095375E-3</v>
          </cell>
          <cell r="AV186">
            <v>1.1904761999999999E-2</v>
          </cell>
          <cell r="AW186">
            <v>2.8074099999999999E-5</v>
          </cell>
          <cell r="AX186">
            <v>8.4507094000000005E-2</v>
          </cell>
          <cell r="AY186">
            <v>3.0997300000000002E-3</v>
          </cell>
        </row>
        <row r="187">
          <cell r="G187">
            <v>983</v>
          </cell>
          <cell r="H187">
            <v>614</v>
          </cell>
          <cell r="AD187">
            <v>0.97456765000000001</v>
          </cell>
          <cell r="AE187">
            <v>2.5239899999999999E-5</v>
          </cell>
          <cell r="AF187">
            <v>0.94497086500000005</v>
          </cell>
          <cell r="AG187">
            <v>1.0541039999999999E-3</v>
          </cell>
          <cell r="AM187">
            <v>0.98697068399999999</v>
          </cell>
          <cell r="AN187">
            <v>2.0978100000000002E-5</v>
          </cell>
          <cell r="AO187">
            <v>0.915492906</v>
          </cell>
          <cell r="AP187">
            <v>3.095375E-3</v>
          </cell>
          <cell r="AV187">
            <v>1.3029316000000001E-2</v>
          </cell>
          <cell r="AW187">
            <v>2.0978100000000002E-5</v>
          </cell>
          <cell r="AX187">
            <v>8.4507094000000005E-2</v>
          </cell>
          <cell r="AY187">
            <v>3.0997300000000002E-3</v>
          </cell>
        </row>
        <row r="188">
          <cell r="G188">
            <v>1173</v>
          </cell>
          <cell r="H188">
            <v>801</v>
          </cell>
          <cell r="AD188">
            <v>0.99317988099999999</v>
          </cell>
          <cell r="AE188">
            <v>5.7795299999999999E-6</v>
          </cell>
          <cell r="AF188">
            <v>0.94497086500000005</v>
          </cell>
          <cell r="AG188">
            <v>1.0541039999999999E-3</v>
          </cell>
          <cell r="AM188">
            <v>0.94631710400000002</v>
          </cell>
          <cell r="AN188">
            <v>6.3501299999999995E-5</v>
          </cell>
          <cell r="AO188">
            <v>0.915492906</v>
          </cell>
          <cell r="AP188">
            <v>3.095375E-3</v>
          </cell>
          <cell r="AV188">
            <v>5.3682896000000001E-2</v>
          </cell>
          <cell r="AW188">
            <v>6.3501299999999995E-5</v>
          </cell>
          <cell r="AX188">
            <v>8.4507094000000005E-2</v>
          </cell>
          <cell r="AY188">
            <v>3.0997300000000002E-3</v>
          </cell>
        </row>
        <row r="189">
          <cell r="G189">
            <v>710</v>
          </cell>
          <cell r="H189">
            <v>343</v>
          </cell>
          <cell r="AD189">
            <v>0.97887323900000001</v>
          </cell>
          <cell r="AE189">
            <v>2.91684E-5</v>
          </cell>
          <cell r="AF189">
            <v>0.94497086500000005</v>
          </cell>
          <cell r="AG189">
            <v>1.0541039999999999E-3</v>
          </cell>
          <cell r="AM189">
            <v>0.97084548100000001</v>
          </cell>
          <cell r="AN189">
            <v>8.2761800000000004E-5</v>
          </cell>
          <cell r="AO189">
            <v>0.915492906</v>
          </cell>
          <cell r="AP189">
            <v>3.095375E-3</v>
          </cell>
          <cell r="AV189">
            <v>2.9154519E-2</v>
          </cell>
          <cell r="AW189">
            <v>8.2761800000000004E-5</v>
          </cell>
          <cell r="AX189">
            <v>8.4507094000000005E-2</v>
          </cell>
          <cell r="AY189">
            <v>3.0997300000000002E-3</v>
          </cell>
        </row>
        <row r="190">
          <cell r="G190">
            <v>940</v>
          </cell>
          <cell r="H190">
            <v>530</v>
          </cell>
          <cell r="AD190">
            <v>0.96595744699999997</v>
          </cell>
          <cell r="AE190">
            <v>3.50199E-5</v>
          </cell>
          <cell r="AF190">
            <v>0.94497086500000005</v>
          </cell>
          <cell r="AG190">
            <v>1.0541039999999999E-3</v>
          </cell>
          <cell r="AM190">
            <v>0.94716981099999997</v>
          </cell>
          <cell r="AN190">
            <v>9.4592000000000005E-5</v>
          </cell>
          <cell r="AO190">
            <v>0.915492906</v>
          </cell>
          <cell r="AP190">
            <v>3.095375E-3</v>
          </cell>
          <cell r="AV190">
            <v>5.2830189E-2</v>
          </cell>
          <cell r="AW190">
            <v>9.4592000000000005E-5</v>
          </cell>
          <cell r="AX190">
            <v>8.4507094000000005E-2</v>
          </cell>
          <cell r="AY190">
            <v>3.0997300000000002E-3</v>
          </cell>
        </row>
        <row r="191">
          <cell r="G191">
            <v>2215</v>
          </cell>
          <cell r="H191">
            <v>695</v>
          </cell>
          <cell r="AD191">
            <v>0.97652370200000005</v>
          </cell>
          <cell r="AE191">
            <v>1.0354600000000001E-5</v>
          </cell>
          <cell r="AF191">
            <v>0.94497086500000005</v>
          </cell>
          <cell r="AG191">
            <v>1.0541039999999999E-3</v>
          </cell>
          <cell r="AM191">
            <v>0.92230215800000004</v>
          </cell>
          <cell r="AN191">
            <v>1.0325800000000001E-4</v>
          </cell>
          <cell r="AO191">
            <v>0.915492906</v>
          </cell>
          <cell r="AP191">
            <v>3.095375E-3</v>
          </cell>
          <cell r="AV191">
            <v>7.7697842000000003E-2</v>
          </cell>
          <cell r="AW191">
            <v>1.0325800000000001E-4</v>
          </cell>
          <cell r="AX191">
            <v>8.4507094000000005E-2</v>
          </cell>
          <cell r="AY191">
            <v>3.0997300000000002E-3</v>
          </cell>
        </row>
        <row r="192">
          <cell r="G192">
            <v>1908</v>
          </cell>
          <cell r="H192">
            <v>758</v>
          </cell>
          <cell r="AD192">
            <v>0.95702306100000001</v>
          </cell>
          <cell r="AE192">
            <v>2.1567900000000001E-5</v>
          </cell>
          <cell r="AF192">
            <v>0.94497086500000005</v>
          </cell>
          <cell r="AG192">
            <v>1.0541039999999999E-3</v>
          </cell>
          <cell r="AM192">
            <v>0.90105540900000003</v>
          </cell>
          <cell r="AN192">
            <v>1.17774E-4</v>
          </cell>
          <cell r="AO192">
            <v>0.915492906</v>
          </cell>
          <cell r="AP192">
            <v>3.095375E-3</v>
          </cell>
          <cell r="AV192">
            <v>9.8944590999999998E-2</v>
          </cell>
          <cell r="AW192">
            <v>1.17774E-4</v>
          </cell>
          <cell r="AX192">
            <v>8.4507094000000005E-2</v>
          </cell>
          <cell r="AY192">
            <v>3.0997300000000002E-3</v>
          </cell>
        </row>
        <row r="193">
          <cell r="G193">
            <v>2447</v>
          </cell>
          <cell r="H193">
            <v>743</v>
          </cell>
          <cell r="AD193">
            <v>0.92766652999999999</v>
          </cell>
          <cell r="AE193">
            <v>2.74331E-5</v>
          </cell>
          <cell r="AF193">
            <v>0.94497086500000005</v>
          </cell>
          <cell r="AG193">
            <v>1.0541039999999999E-3</v>
          </cell>
          <cell r="AM193">
            <v>0.868102288</v>
          </cell>
          <cell r="AN193">
            <v>1.5431399999999999E-4</v>
          </cell>
          <cell r="AO193">
            <v>0.915492906</v>
          </cell>
          <cell r="AP193">
            <v>3.095375E-3</v>
          </cell>
          <cell r="AV193">
            <v>0.131897712</v>
          </cell>
          <cell r="AW193">
            <v>1.5431399999999999E-4</v>
          </cell>
          <cell r="AX193">
            <v>8.4507094000000005E-2</v>
          </cell>
          <cell r="AY193">
            <v>3.0997300000000002E-3</v>
          </cell>
        </row>
        <row r="194">
          <cell r="G194">
            <v>2095</v>
          </cell>
          <cell r="H194">
            <v>824</v>
          </cell>
          <cell r="AD194">
            <v>0.93317422400000005</v>
          </cell>
          <cell r="AE194">
            <v>2.97804E-5</v>
          </cell>
          <cell r="AF194">
            <v>0.94497086500000005</v>
          </cell>
          <cell r="AG194">
            <v>1.0541039999999999E-3</v>
          </cell>
          <cell r="AM194">
            <v>0.875</v>
          </cell>
          <cell r="AN194">
            <v>1.32898E-4</v>
          </cell>
          <cell r="AO194">
            <v>0.915492906</v>
          </cell>
          <cell r="AP194">
            <v>3.095375E-3</v>
          </cell>
          <cell r="AV194">
            <v>0.125</v>
          </cell>
          <cell r="AW194">
            <v>1.32898E-4</v>
          </cell>
          <cell r="AX194">
            <v>8.4507094000000005E-2</v>
          </cell>
          <cell r="AY194">
            <v>3.0997300000000002E-3</v>
          </cell>
        </row>
        <row r="195">
          <cell r="G195">
            <v>2389</v>
          </cell>
          <cell r="H195">
            <v>984</v>
          </cell>
          <cell r="AD195">
            <v>0.95144411900000003</v>
          </cell>
          <cell r="AE195">
            <v>1.9346000000000001E-5</v>
          </cell>
          <cell r="AF195">
            <v>0.94497086500000005</v>
          </cell>
          <cell r="AG195">
            <v>1.0541039999999999E-3</v>
          </cell>
          <cell r="AM195">
            <v>0.90345528500000005</v>
          </cell>
          <cell r="AN195">
            <v>8.8732299999999997E-5</v>
          </cell>
          <cell r="AO195">
            <v>0.915492906</v>
          </cell>
          <cell r="AP195">
            <v>3.095375E-3</v>
          </cell>
          <cell r="AV195">
            <v>9.6544715000000003E-2</v>
          </cell>
          <cell r="AW195">
            <v>8.8732299999999997E-5</v>
          </cell>
          <cell r="AX195">
            <v>8.4507094000000005E-2</v>
          </cell>
          <cell r="AY195">
            <v>3.0997300000000002E-3</v>
          </cell>
        </row>
        <row r="196">
          <cell r="G196">
            <v>2060</v>
          </cell>
          <cell r="H196">
            <v>748</v>
          </cell>
          <cell r="AD196">
            <v>0.90388349499999998</v>
          </cell>
          <cell r="AE196">
            <v>4.2194299999999997E-5</v>
          </cell>
          <cell r="AF196">
            <v>0.94497086500000005</v>
          </cell>
          <cell r="AG196">
            <v>1.0541039999999999E-3</v>
          </cell>
          <cell r="AM196">
            <v>0.93048128299999999</v>
          </cell>
          <cell r="AN196">
            <v>8.6594200000000005E-5</v>
          </cell>
          <cell r="AO196">
            <v>0.915492906</v>
          </cell>
          <cell r="AP196">
            <v>3.095375E-3</v>
          </cell>
          <cell r="AV196">
            <v>6.9518716999999994E-2</v>
          </cell>
          <cell r="AW196">
            <v>8.6594200000000005E-5</v>
          </cell>
          <cell r="AX196">
            <v>8.4507094000000005E-2</v>
          </cell>
          <cell r="AY196">
            <v>3.0997300000000002E-3</v>
          </cell>
        </row>
        <row r="197">
          <cell r="G197">
            <v>2635</v>
          </cell>
          <cell r="H197">
            <v>598</v>
          </cell>
          <cell r="AD197">
            <v>0.90132827299999996</v>
          </cell>
          <cell r="AE197">
            <v>3.3764499999999998E-5</v>
          </cell>
          <cell r="AF197">
            <v>0.94497086500000005</v>
          </cell>
          <cell r="AG197">
            <v>1.0541039999999999E-3</v>
          </cell>
          <cell r="AM197">
            <v>0.91806020099999996</v>
          </cell>
          <cell r="AN197">
            <v>1.2600600000000001E-4</v>
          </cell>
          <cell r="AO197">
            <v>0.915492906</v>
          </cell>
          <cell r="AP197">
            <v>3.095375E-3</v>
          </cell>
          <cell r="AV197">
            <v>8.1939798999999994E-2</v>
          </cell>
          <cell r="AW197">
            <v>1.2600600000000001E-4</v>
          </cell>
          <cell r="AX197">
            <v>8.4507094000000005E-2</v>
          </cell>
          <cell r="AY197">
            <v>3.0997300000000002E-3</v>
          </cell>
        </row>
        <row r="198">
          <cell r="G198">
            <v>3199</v>
          </cell>
          <cell r="H198">
            <v>568</v>
          </cell>
          <cell r="AD198">
            <v>0.91278524500000002</v>
          </cell>
          <cell r="AE198">
            <v>2.4893200000000001E-5</v>
          </cell>
          <cell r="AF198">
            <v>0.94497086500000005</v>
          </cell>
          <cell r="AG198">
            <v>1.0541039999999999E-3</v>
          </cell>
          <cell r="AM198">
            <v>0.88204225400000003</v>
          </cell>
          <cell r="AN198">
            <v>1.83499E-4</v>
          </cell>
          <cell r="AO198">
            <v>0.915492906</v>
          </cell>
          <cell r="AP198">
            <v>3.095375E-3</v>
          </cell>
          <cell r="AV198">
            <v>0.117957746</v>
          </cell>
          <cell r="AW198">
            <v>1.83499E-4</v>
          </cell>
          <cell r="AX198">
            <v>8.4507094000000005E-2</v>
          </cell>
          <cell r="AY198">
            <v>3.0997300000000002E-3</v>
          </cell>
        </row>
        <row r="208">
          <cell r="D208">
            <v>66</v>
          </cell>
          <cell r="J208">
            <v>0.393939394</v>
          </cell>
          <cell r="K208">
            <v>3.6730949999999999E-3</v>
          </cell>
          <cell r="L208">
            <v>0.19025525099999999</v>
          </cell>
          <cell r="M208">
            <v>1.3070167000000001E-2</v>
          </cell>
          <cell r="N208">
            <v>0.37878787899999999</v>
          </cell>
          <cell r="O208">
            <v>3.620117E-3</v>
          </cell>
          <cell r="P208">
            <v>0.60406434499999995</v>
          </cell>
          <cell r="Q208">
            <v>2.2998472999999998E-2</v>
          </cell>
          <cell r="AI208">
            <v>0.56060606099999999</v>
          </cell>
          <cell r="AJ208">
            <v>3.7896449999999999E-3</v>
          </cell>
          <cell r="AK208">
            <v>0.32828362700000002</v>
          </cell>
          <cell r="AL208">
            <v>2.2094531000000001E-2</v>
          </cell>
          <cell r="AR208">
            <v>6.0606061000000003E-2</v>
          </cell>
          <cell r="AS208">
            <v>8.7589199999999997E-4</v>
          </cell>
          <cell r="AT208">
            <v>2.6213604000000001E-2</v>
          </cell>
          <cell r="AU208">
            <v>5.4350899999999996E-4</v>
          </cell>
        </row>
        <row r="209">
          <cell r="D209">
            <v>61</v>
          </cell>
          <cell r="J209">
            <v>0.44262295099999999</v>
          </cell>
          <cell r="K209">
            <v>4.1117979999999998E-3</v>
          </cell>
          <cell r="L209">
            <v>0.19025525099999999</v>
          </cell>
          <cell r="M209">
            <v>1.3070167000000001E-2</v>
          </cell>
          <cell r="N209">
            <v>0.32786885199999999</v>
          </cell>
          <cell r="O209">
            <v>3.6728479999999998E-3</v>
          </cell>
          <cell r="P209">
            <v>0.60406434499999995</v>
          </cell>
          <cell r="Q209">
            <v>2.2998472999999998E-2</v>
          </cell>
          <cell r="AI209">
            <v>0.63934426200000005</v>
          </cell>
          <cell r="AJ209">
            <v>3.8430529999999999E-3</v>
          </cell>
          <cell r="AK209">
            <v>0.32828362700000002</v>
          </cell>
          <cell r="AL209">
            <v>2.2094531000000001E-2</v>
          </cell>
          <cell r="AR209">
            <v>1.6393443000000001E-2</v>
          </cell>
          <cell r="AS209">
            <v>2.6874499999999998E-4</v>
          </cell>
          <cell r="AT209">
            <v>2.6213604000000001E-2</v>
          </cell>
          <cell r="AU209">
            <v>5.4350899999999996E-4</v>
          </cell>
        </row>
        <row r="210">
          <cell r="D210">
            <v>101</v>
          </cell>
          <cell r="J210">
            <v>0.19801980199999999</v>
          </cell>
          <cell r="K210">
            <v>1.58808E-3</v>
          </cell>
          <cell r="L210">
            <v>0.19025525099999999</v>
          </cell>
          <cell r="M210">
            <v>1.3070167000000001E-2</v>
          </cell>
          <cell r="N210">
            <v>0.63366336599999995</v>
          </cell>
          <cell r="O210">
            <v>2.3213410000000002E-3</v>
          </cell>
          <cell r="P210">
            <v>0.60406434499999995</v>
          </cell>
          <cell r="Q210">
            <v>2.2998472999999998E-2</v>
          </cell>
          <cell r="AI210">
            <v>0.27722772299999998</v>
          </cell>
          <cell r="AJ210">
            <v>2.003725E-3</v>
          </cell>
          <cell r="AK210">
            <v>0.32828362700000002</v>
          </cell>
          <cell r="AL210">
            <v>2.2094531000000001E-2</v>
          </cell>
          <cell r="AR210">
            <v>7.9207921000000001E-2</v>
          </cell>
          <cell r="AS210">
            <v>7.2933999999999998E-4</v>
          </cell>
          <cell r="AT210">
            <v>2.6213604000000001E-2</v>
          </cell>
          <cell r="AU210">
            <v>5.4350899999999996E-4</v>
          </cell>
        </row>
        <row r="211">
          <cell r="D211">
            <v>78</v>
          </cell>
          <cell r="J211">
            <v>0.23076923099999999</v>
          </cell>
          <cell r="K211">
            <v>2.3053869999999999E-3</v>
          </cell>
          <cell r="L211">
            <v>0.19025525099999999</v>
          </cell>
          <cell r="M211">
            <v>1.3070167000000001E-2</v>
          </cell>
          <cell r="N211">
            <v>0.35897435900000002</v>
          </cell>
          <cell r="O211">
            <v>2.988465E-3</v>
          </cell>
          <cell r="P211">
            <v>0.60406434499999995</v>
          </cell>
          <cell r="Q211">
            <v>2.2998472999999998E-2</v>
          </cell>
          <cell r="AI211">
            <v>0.448717949</v>
          </cell>
          <cell r="AJ211">
            <v>3.212599E-3</v>
          </cell>
          <cell r="AK211">
            <v>0.32828362700000002</v>
          </cell>
          <cell r="AL211">
            <v>2.2094531000000001E-2</v>
          </cell>
          <cell r="AR211">
            <v>5.1282051000000002E-2</v>
          </cell>
          <cell r="AS211">
            <v>6.3184700000000005E-4</v>
          </cell>
          <cell r="AT211">
            <v>2.6213604000000001E-2</v>
          </cell>
          <cell r="AU211">
            <v>5.4350899999999996E-4</v>
          </cell>
        </row>
        <row r="212">
          <cell r="D212">
            <v>162</v>
          </cell>
          <cell r="J212">
            <v>0.27160493800000002</v>
          </cell>
          <cell r="K212">
            <v>1.2287929999999999E-3</v>
          </cell>
          <cell r="L212">
            <v>0.19025525099999999</v>
          </cell>
          <cell r="M212">
            <v>1.3070167000000001E-2</v>
          </cell>
          <cell r="N212">
            <v>0.54938271599999999</v>
          </cell>
          <cell r="O212">
            <v>1.537648E-3</v>
          </cell>
          <cell r="P212">
            <v>0.60406434499999995</v>
          </cell>
          <cell r="Q212">
            <v>2.2998472999999998E-2</v>
          </cell>
          <cell r="AI212">
            <v>0.42592592600000001</v>
          </cell>
          <cell r="AJ212">
            <v>1.518714E-3</v>
          </cell>
          <cell r="AK212">
            <v>0.32828362700000002</v>
          </cell>
          <cell r="AL212">
            <v>2.2094531000000001E-2</v>
          </cell>
          <cell r="AR212">
            <v>0</v>
          </cell>
          <cell r="AS212">
            <v>0</v>
          </cell>
          <cell r="AT212">
            <v>2.6213604000000001E-2</v>
          </cell>
          <cell r="AU212">
            <v>5.4350899999999996E-4</v>
          </cell>
        </row>
        <row r="213">
          <cell r="D213">
            <v>165</v>
          </cell>
          <cell r="J213">
            <v>0.212121212</v>
          </cell>
          <cell r="K213">
            <v>1.01906E-3</v>
          </cell>
          <cell r="L213">
            <v>0.19025525099999999</v>
          </cell>
          <cell r="M213">
            <v>1.3070167000000001E-2</v>
          </cell>
          <cell r="N213">
            <v>0.55151515200000001</v>
          </cell>
          <cell r="O213">
            <v>1.508208E-3</v>
          </cell>
          <cell r="P213">
            <v>0.60406434499999995</v>
          </cell>
          <cell r="Q213">
            <v>2.2998472999999998E-2</v>
          </cell>
          <cell r="AI213">
            <v>0.37575757599999998</v>
          </cell>
          <cell r="AJ213">
            <v>1.430267E-3</v>
          </cell>
          <cell r="AK213">
            <v>0.32828362700000002</v>
          </cell>
          <cell r="AL213">
            <v>2.2094531000000001E-2</v>
          </cell>
          <cell r="AR213">
            <v>3.6363635999999998E-2</v>
          </cell>
          <cell r="AS213">
            <v>2.1366700000000001E-4</v>
          </cell>
          <cell r="AT213">
            <v>2.6213604000000001E-2</v>
          </cell>
          <cell r="AU213">
            <v>5.4350899999999996E-4</v>
          </cell>
        </row>
        <row r="214">
          <cell r="D214">
            <v>257</v>
          </cell>
          <cell r="J214">
            <v>0.13618677000000001</v>
          </cell>
          <cell r="K214">
            <v>4.59531E-4</v>
          </cell>
          <cell r="L214">
            <v>0.19025525099999999</v>
          </cell>
          <cell r="M214">
            <v>1.3070167000000001E-2</v>
          </cell>
          <cell r="N214">
            <v>0.68093385200000001</v>
          </cell>
          <cell r="O214">
            <v>8.4868300000000003E-4</v>
          </cell>
          <cell r="P214">
            <v>0.60406434499999995</v>
          </cell>
          <cell r="Q214">
            <v>2.2998472999999998E-2</v>
          </cell>
          <cell r="AI214">
            <v>0.28793774300000002</v>
          </cell>
          <cell r="AJ214">
            <v>8.0089699999999996E-4</v>
          </cell>
          <cell r="AK214">
            <v>0.32828362700000002</v>
          </cell>
          <cell r="AL214">
            <v>2.2094531000000001E-2</v>
          </cell>
          <cell r="AR214">
            <v>1.5564201999999999E-2</v>
          </cell>
          <cell r="AS214">
            <v>5.9851400000000001E-5</v>
          </cell>
          <cell r="AT214">
            <v>2.6213604000000001E-2</v>
          </cell>
          <cell r="AU214">
            <v>5.4350899999999996E-4</v>
          </cell>
        </row>
        <row r="215">
          <cell r="D215">
            <v>306</v>
          </cell>
          <cell r="J215">
            <v>0.130718954</v>
          </cell>
          <cell r="K215">
            <v>3.72562E-4</v>
          </cell>
          <cell r="L215">
            <v>0.19025525099999999</v>
          </cell>
          <cell r="M215">
            <v>1.3070167000000001E-2</v>
          </cell>
          <cell r="N215">
            <v>0.67973856200000005</v>
          </cell>
          <cell r="O215">
            <v>7.1375099999999999E-4</v>
          </cell>
          <cell r="P215">
            <v>0.60406434499999995</v>
          </cell>
          <cell r="Q215">
            <v>2.2998472999999998E-2</v>
          </cell>
          <cell r="AI215">
            <v>0.27777777799999998</v>
          </cell>
          <cell r="AJ215">
            <v>6.57762E-4</v>
          </cell>
          <cell r="AK215">
            <v>0.32828362700000002</v>
          </cell>
          <cell r="AL215">
            <v>2.2094531000000001E-2</v>
          </cell>
          <cell r="AR215">
            <v>1.3071895E-2</v>
          </cell>
          <cell r="AS215">
            <v>4.2298400000000001E-5</v>
          </cell>
          <cell r="AT215">
            <v>2.6213604000000001E-2</v>
          </cell>
          <cell r="AU215">
            <v>5.4350899999999996E-4</v>
          </cell>
        </row>
        <row r="216">
          <cell r="D216">
            <v>424</v>
          </cell>
          <cell r="J216">
            <v>7.0754716999999995E-2</v>
          </cell>
          <cell r="K216">
            <v>1.55434E-4</v>
          </cell>
          <cell r="L216">
            <v>0.19025525099999999</v>
          </cell>
          <cell r="M216">
            <v>1.3070167000000001E-2</v>
          </cell>
          <cell r="N216">
            <v>0.77358490599999996</v>
          </cell>
          <cell r="O216">
            <v>4.1406899999999998E-4</v>
          </cell>
          <cell r="P216">
            <v>0.60406434499999995</v>
          </cell>
          <cell r="Q216">
            <v>2.2998472999999998E-2</v>
          </cell>
          <cell r="AI216">
            <v>0.16745283</v>
          </cell>
          <cell r="AJ216">
            <v>3.2958E-4</v>
          </cell>
          <cell r="AK216">
            <v>0.32828362700000002</v>
          </cell>
          <cell r="AL216">
            <v>2.2094531000000001E-2</v>
          </cell>
          <cell r="AR216">
            <v>1.4150942999999999E-2</v>
          </cell>
          <cell r="AS216">
            <v>3.29804E-5</v>
          </cell>
          <cell r="AT216">
            <v>2.6213604000000001E-2</v>
          </cell>
          <cell r="AU216">
            <v>5.4350899999999996E-4</v>
          </cell>
        </row>
        <row r="217">
          <cell r="D217">
            <v>313</v>
          </cell>
          <cell r="J217">
            <v>0.17891373799999999</v>
          </cell>
          <cell r="K217">
            <v>4.7084500000000001E-4</v>
          </cell>
          <cell r="L217">
            <v>0.19025525099999999</v>
          </cell>
          <cell r="M217">
            <v>1.3070167000000001E-2</v>
          </cell>
          <cell r="N217">
            <v>0.619808307</v>
          </cell>
          <cell r="O217">
            <v>7.5527600000000004E-4</v>
          </cell>
          <cell r="P217">
            <v>0.60406434499999995</v>
          </cell>
          <cell r="Q217">
            <v>2.2998472999999998E-2</v>
          </cell>
          <cell r="AI217">
            <v>0.35143770000000002</v>
          </cell>
          <cell r="AJ217">
            <v>7.3054200000000004E-4</v>
          </cell>
          <cell r="AK217">
            <v>0.32828362700000002</v>
          </cell>
          <cell r="AL217">
            <v>2.2094531000000001E-2</v>
          </cell>
          <cell r="AR217">
            <v>1.2779553000000001E-2</v>
          </cell>
          <cell r="AS217">
            <v>4.0436699999999999E-5</v>
          </cell>
          <cell r="AT217">
            <v>2.6213604000000001E-2</v>
          </cell>
          <cell r="AU217">
            <v>5.4350899999999996E-4</v>
          </cell>
        </row>
        <row r="218">
          <cell r="D218">
            <v>502</v>
          </cell>
          <cell r="J218">
            <v>0.109561753</v>
          </cell>
          <cell r="K218">
            <v>1.9472599999999999E-4</v>
          </cell>
          <cell r="L218">
            <v>0.19025525099999999</v>
          </cell>
          <cell r="M218">
            <v>1.3070167000000001E-2</v>
          </cell>
          <cell r="N218">
            <v>0.67330677299999997</v>
          </cell>
          <cell r="O218">
            <v>4.3905099999999998E-4</v>
          </cell>
          <cell r="P218">
            <v>0.60406434499999995</v>
          </cell>
          <cell r="Q218">
            <v>2.2998472999999998E-2</v>
          </cell>
          <cell r="AI218">
            <v>0.25896414299999998</v>
          </cell>
          <cell r="AJ218">
            <v>3.8303700000000003E-4</v>
          </cell>
          <cell r="AK218">
            <v>0.32828362700000002</v>
          </cell>
          <cell r="AL218">
            <v>2.2094531000000001E-2</v>
          </cell>
          <cell r="AR218">
            <v>9.9601589999999997E-3</v>
          </cell>
          <cell r="AS218">
            <v>1.96825E-5</v>
          </cell>
          <cell r="AT218">
            <v>2.6213604000000001E-2</v>
          </cell>
          <cell r="AU218">
            <v>5.4350899999999996E-4</v>
          </cell>
        </row>
        <row r="219">
          <cell r="D219">
            <v>513</v>
          </cell>
          <cell r="J219">
            <v>0.10331384</v>
          </cell>
          <cell r="K219">
            <v>1.8093800000000001E-4</v>
          </cell>
          <cell r="L219">
            <v>0.19025525099999999</v>
          </cell>
          <cell r="M219">
            <v>1.3070167000000001E-2</v>
          </cell>
          <cell r="N219">
            <v>0.74463937599999996</v>
          </cell>
          <cell r="O219">
            <v>3.7138999999999998E-4</v>
          </cell>
          <cell r="P219">
            <v>0.60406434499999995</v>
          </cell>
          <cell r="Q219">
            <v>2.2998472999999998E-2</v>
          </cell>
          <cell r="AI219">
            <v>0.16959064300000001</v>
          </cell>
          <cell r="AJ219">
            <v>2.7505800000000001E-4</v>
          </cell>
          <cell r="AK219">
            <v>0.32828362700000002</v>
          </cell>
          <cell r="AL219">
            <v>2.2094531000000001E-2</v>
          </cell>
          <cell r="AR219">
            <v>9.7465889999999999E-3</v>
          </cell>
          <cell r="AS219">
            <v>1.8850799999999999E-5</v>
          </cell>
          <cell r="AT219">
            <v>2.6213604000000001E-2</v>
          </cell>
          <cell r="AU219">
            <v>5.4350899999999996E-4</v>
          </cell>
        </row>
        <row r="220">
          <cell r="D220">
            <v>471</v>
          </cell>
          <cell r="J220">
            <v>0.10191082799999999</v>
          </cell>
          <cell r="K220">
            <v>1.9473400000000001E-4</v>
          </cell>
          <cell r="L220">
            <v>0.19025525099999999</v>
          </cell>
          <cell r="M220">
            <v>1.3070167000000001E-2</v>
          </cell>
          <cell r="N220">
            <v>0.73885350299999997</v>
          </cell>
          <cell r="O220">
            <v>4.1052999999999999E-4</v>
          </cell>
          <cell r="P220">
            <v>0.60406434499999995</v>
          </cell>
          <cell r="Q220">
            <v>2.2998472999999998E-2</v>
          </cell>
          <cell r="AI220">
            <v>0.18895966</v>
          </cell>
          <cell r="AJ220">
            <v>3.26072E-4</v>
          </cell>
          <cell r="AK220">
            <v>0.32828362700000002</v>
          </cell>
          <cell r="AL220">
            <v>2.2094531000000001E-2</v>
          </cell>
          <cell r="AR220">
            <v>1.6985138E-2</v>
          </cell>
          <cell r="AS220">
            <v>3.5524800000000002E-5</v>
          </cell>
          <cell r="AT220">
            <v>2.6213604000000001E-2</v>
          </cell>
          <cell r="AU220">
            <v>5.4350899999999996E-4</v>
          </cell>
        </row>
        <row r="230">
          <cell r="G230">
            <v>364</v>
          </cell>
          <cell r="H230">
            <v>626</v>
          </cell>
          <cell r="AD230">
            <v>0.87912087900000002</v>
          </cell>
          <cell r="AE230">
            <v>2.9274800000000001E-4</v>
          </cell>
          <cell r="AF230">
            <v>0.82777370100000003</v>
          </cell>
          <cell r="AG230">
            <v>4.4111050000000002E-3</v>
          </cell>
          <cell r="AM230">
            <v>0.80670926499999995</v>
          </cell>
          <cell r="AN230">
            <v>2.4948700000000001E-4</v>
          </cell>
          <cell r="AO230">
            <v>0.82773213099999998</v>
          </cell>
          <cell r="AP230">
            <v>1.0723709999999999E-3</v>
          </cell>
          <cell r="AV230">
            <v>0.19329073499999999</v>
          </cell>
          <cell r="AW230">
            <v>2.4948700000000001E-4</v>
          </cell>
          <cell r="AX230">
            <v>0.17226786899999999</v>
          </cell>
          <cell r="AY230">
            <v>1.0741590000000001E-3</v>
          </cell>
        </row>
        <row r="231">
          <cell r="G231">
            <v>204</v>
          </cell>
          <cell r="H231">
            <v>821</v>
          </cell>
          <cell r="AD231">
            <v>0.735294118</v>
          </cell>
          <cell r="AE231">
            <v>9.5880100000000001E-4</v>
          </cell>
          <cell r="AF231">
            <v>0.82777370100000003</v>
          </cell>
          <cell r="AG231">
            <v>4.4111050000000002E-3</v>
          </cell>
          <cell r="AM231">
            <v>0.78806333699999997</v>
          </cell>
          <cell r="AN231">
            <v>2.0368200000000001E-4</v>
          </cell>
          <cell r="AO231">
            <v>0.82773213099999998</v>
          </cell>
          <cell r="AP231">
            <v>1.0723709999999999E-3</v>
          </cell>
          <cell r="AV231">
            <v>0.211936663</v>
          </cell>
          <cell r="AW231">
            <v>2.0368200000000001E-4</v>
          </cell>
          <cell r="AX231">
            <v>0.17226786899999999</v>
          </cell>
          <cell r="AY231">
            <v>1.0741590000000001E-3</v>
          </cell>
        </row>
        <row r="232">
          <cell r="G232">
            <v>254</v>
          </cell>
          <cell r="H232">
            <v>576</v>
          </cell>
          <cell r="AD232">
            <v>0.90157480300000004</v>
          </cell>
          <cell r="AE232">
            <v>3.5074200000000002E-4</v>
          </cell>
          <cell r="AF232">
            <v>0.82777370100000003</v>
          </cell>
          <cell r="AG232">
            <v>4.4111050000000002E-3</v>
          </cell>
          <cell r="AM232">
            <v>0.87847222199999997</v>
          </cell>
          <cell r="AN232">
            <v>1.8566700000000001E-4</v>
          </cell>
          <cell r="AO232">
            <v>0.82773213099999998</v>
          </cell>
          <cell r="AP232">
            <v>1.0723709999999999E-3</v>
          </cell>
          <cell r="AV232">
            <v>0.121527778</v>
          </cell>
          <cell r="AW232">
            <v>1.8566700000000001E-4</v>
          </cell>
          <cell r="AX232">
            <v>0.17226786899999999</v>
          </cell>
          <cell r="AY232">
            <v>1.0741590000000001E-3</v>
          </cell>
        </row>
        <row r="233">
          <cell r="G233">
            <v>375</v>
          </cell>
          <cell r="H233">
            <v>731</v>
          </cell>
          <cell r="AD233">
            <v>0.85066666700000004</v>
          </cell>
          <cell r="AE233">
            <v>3.3965999999999998E-4</v>
          </cell>
          <cell r="AF233">
            <v>0.82777370100000003</v>
          </cell>
          <cell r="AG233">
            <v>4.4111050000000002E-3</v>
          </cell>
          <cell r="AM233">
            <v>0.88645690799999999</v>
          </cell>
          <cell r="AN233">
            <v>1.37878E-4</v>
          </cell>
          <cell r="AO233">
            <v>0.82773213099999998</v>
          </cell>
          <cell r="AP233">
            <v>1.0723709999999999E-3</v>
          </cell>
          <cell r="AV233">
            <v>0.113543092</v>
          </cell>
          <cell r="AW233">
            <v>1.37878E-4</v>
          </cell>
          <cell r="AX233">
            <v>0.17226786899999999</v>
          </cell>
          <cell r="AY233">
            <v>1.0741590000000001E-3</v>
          </cell>
        </row>
        <row r="234">
          <cell r="G234">
            <v>390</v>
          </cell>
          <cell r="H234">
            <v>729</v>
          </cell>
          <cell r="AD234">
            <v>0.90256410300000001</v>
          </cell>
          <cell r="AE234">
            <v>2.2607200000000001E-4</v>
          </cell>
          <cell r="AF234">
            <v>0.82777370100000003</v>
          </cell>
          <cell r="AG234">
            <v>4.4111050000000002E-3</v>
          </cell>
          <cell r="AM234">
            <v>0.82578875200000001</v>
          </cell>
          <cell r="AN234">
            <v>1.97612E-4</v>
          </cell>
          <cell r="AO234">
            <v>0.82773213099999998</v>
          </cell>
          <cell r="AP234">
            <v>1.0723709999999999E-3</v>
          </cell>
          <cell r="AV234">
            <v>0.17421124800000001</v>
          </cell>
          <cell r="AW234">
            <v>1.97612E-4</v>
          </cell>
          <cell r="AX234">
            <v>0.17226786899999999</v>
          </cell>
          <cell r="AY234">
            <v>1.0741590000000001E-3</v>
          </cell>
        </row>
        <row r="235">
          <cell r="G235">
            <v>963</v>
          </cell>
          <cell r="H235">
            <v>836</v>
          </cell>
          <cell r="AD235">
            <v>0.84631360300000003</v>
          </cell>
          <cell r="AE235">
            <v>1.35205E-4</v>
          </cell>
          <cell r="AF235">
            <v>0.82777370100000003</v>
          </cell>
          <cell r="AG235">
            <v>4.4111050000000002E-3</v>
          </cell>
          <cell r="AM235">
            <v>0.83732057400000004</v>
          </cell>
          <cell r="AN235">
            <v>1.63132E-4</v>
          </cell>
          <cell r="AO235">
            <v>0.82773213099999998</v>
          </cell>
          <cell r="AP235">
            <v>1.0723709999999999E-3</v>
          </cell>
          <cell r="AV235">
            <v>0.16267942599999999</v>
          </cell>
          <cell r="AW235">
            <v>1.63132E-4</v>
          </cell>
          <cell r="AX235">
            <v>0.17226786899999999</v>
          </cell>
          <cell r="AY235">
            <v>1.0741590000000001E-3</v>
          </cell>
        </row>
        <row r="236">
          <cell r="G236">
            <v>487</v>
          </cell>
          <cell r="H236">
            <v>801</v>
          </cell>
          <cell r="AD236">
            <v>0.89322381900000003</v>
          </cell>
          <cell r="AE236">
            <v>1.96245E-4</v>
          </cell>
          <cell r="AF236">
            <v>0.82777370100000003</v>
          </cell>
          <cell r="AG236">
            <v>4.4111050000000002E-3</v>
          </cell>
          <cell r="AM236">
            <v>0.856429463</v>
          </cell>
          <cell r="AN236">
            <v>1.5369799999999999E-4</v>
          </cell>
          <cell r="AO236">
            <v>0.82773213099999998</v>
          </cell>
          <cell r="AP236">
            <v>1.0723709999999999E-3</v>
          </cell>
          <cell r="AV236">
            <v>0.143570537</v>
          </cell>
          <cell r="AW236">
            <v>1.5369799999999999E-4</v>
          </cell>
          <cell r="AX236">
            <v>0.17226786899999999</v>
          </cell>
          <cell r="AY236">
            <v>1.0741590000000001E-3</v>
          </cell>
        </row>
        <row r="237">
          <cell r="G237">
            <v>457</v>
          </cell>
          <cell r="H237">
            <v>675</v>
          </cell>
          <cell r="AD237">
            <v>0.81181619299999996</v>
          </cell>
          <cell r="AE237">
            <v>3.3502299999999999E-4</v>
          </cell>
          <cell r="AF237">
            <v>0.82777370100000003</v>
          </cell>
          <cell r="AG237">
            <v>4.4111050000000002E-3</v>
          </cell>
          <cell r="AM237">
            <v>0.82814814800000003</v>
          </cell>
          <cell r="AN237">
            <v>2.1115500000000001E-4</v>
          </cell>
          <cell r="AO237">
            <v>0.82773213099999998</v>
          </cell>
          <cell r="AP237">
            <v>1.0723709999999999E-3</v>
          </cell>
          <cell r="AV237">
            <v>0.171851852</v>
          </cell>
          <cell r="AW237">
            <v>2.1115500000000001E-4</v>
          </cell>
          <cell r="AX237">
            <v>0.17226786899999999</v>
          </cell>
          <cell r="AY237">
            <v>1.0741590000000001E-3</v>
          </cell>
        </row>
        <row r="238">
          <cell r="G238">
            <v>557</v>
          </cell>
          <cell r="H238">
            <v>1423</v>
          </cell>
          <cell r="AD238">
            <v>0.84560143600000004</v>
          </cell>
          <cell r="AE238">
            <v>2.3482E-4</v>
          </cell>
          <cell r="AF238">
            <v>0.82777370100000003</v>
          </cell>
          <cell r="AG238">
            <v>4.4111050000000002E-3</v>
          </cell>
          <cell r="AM238">
            <v>0.78004216400000004</v>
          </cell>
          <cell r="AN238">
            <v>1.20658E-4</v>
          </cell>
          <cell r="AO238">
            <v>0.82773213099999998</v>
          </cell>
          <cell r="AP238">
            <v>1.0723709999999999E-3</v>
          </cell>
          <cell r="AV238">
            <v>0.21995783599999999</v>
          </cell>
          <cell r="AW238">
            <v>1.20658E-4</v>
          </cell>
          <cell r="AX238">
            <v>0.17226786899999999</v>
          </cell>
          <cell r="AY238">
            <v>1.0741590000000001E-3</v>
          </cell>
        </row>
        <row r="239">
          <cell r="G239">
            <v>1185</v>
          </cell>
          <cell r="H239">
            <v>2765</v>
          </cell>
          <cell r="AD239">
            <v>0.88438818600000002</v>
          </cell>
          <cell r="AE239">
            <v>8.6356199999999998E-5</v>
          </cell>
          <cell r="AF239">
            <v>0.82777370100000003</v>
          </cell>
          <cell r="AG239">
            <v>4.4111050000000002E-3</v>
          </cell>
          <cell r="AM239">
            <v>0.79710669099999998</v>
          </cell>
          <cell r="AN239">
            <v>5.8512199999999999E-5</v>
          </cell>
          <cell r="AO239">
            <v>0.82773213099999998</v>
          </cell>
          <cell r="AP239">
            <v>1.0723709999999999E-3</v>
          </cell>
          <cell r="AV239">
            <v>0.20289330899999999</v>
          </cell>
          <cell r="AW239">
            <v>5.8512199999999999E-5</v>
          </cell>
          <cell r="AX239">
            <v>0.17226786899999999</v>
          </cell>
          <cell r="AY239">
            <v>1.0741590000000001E-3</v>
          </cell>
        </row>
        <row r="240">
          <cell r="G240">
            <v>958</v>
          </cell>
          <cell r="H240">
            <v>2151</v>
          </cell>
          <cell r="AD240">
            <v>0.79018789099999998</v>
          </cell>
          <cell r="AE240">
            <v>1.7323999999999999E-4</v>
          </cell>
          <cell r="AF240">
            <v>0.82777370100000003</v>
          </cell>
          <cell r="AG240">
            <v>4.4111050000000002E-3</v>
          </cell>
          <cell r="AM240">
            <v>0.80009297999999995</v>
          </cell>
          <cell r="AN240">
            <v>7.4392699999999997E-5</v>
          </cell>
          <cell r="AO240">
            <v>0.82773213099999998</v>
          </cell>
          <cell r="AP240">
            <v>1.0723709999999999E-3</v>
          </cell>
          <cell r="AV240">
            <v>0.19990701999999999</v>
          </cell>
          <cell r="AW240">
            <v>7.4392699999999997E-5</v>
          </cell>
          <cell r="AX240">
            <v>0.17226786899999999</v>
          </cell>
          <cell r="AY240">
            <v>1.0741590000000001E-3</v>
          </cell>
        </row>
        <row r="241">
          <cell r="G241">
            <v>1749</v>
          </cell>
          <cell r="H241">
            <v>1595</v>
          </cell>
          <cell r="AD241">
            <v>0.69582618600000001</v>
          </cell>
          <cell r="AE241">
            <v>1.21082E-4</v>
          </cell>
          <cell r="AF241">
            <v>0.82777370100000003</v>
          </cell>
          <cell r="AG241">
            <v>4.4111050000000002E-3</v>
          </cell>
          <cell r="AM241">
            <v>0.82257053300000005</v>
          </cell>
          <cell r="AN241">
            <v>9.1561E-5</v>
          </cell>
          <cell r="AO241">
            <v>0.82773213099999998</v>
          </cell>
          <cell r="AP241">
            <v>1.0723709999999999E-3</v>
          </cell>
          <cell r="AV241">
            <v>0.17742946700000001</v>
          </cell>
          <cell r="AW241">
            <v>9.1561E-5</v>
          </cell>
          <cell r="AX241">
            <v>0.17226786899999999</v>
          </cell>
          <cell r="AY241">
            <v>1.0741590000000001E-3</v>
          </cell>
        </row>
        <row r="242">
          <cell r="G242">
            <v>640</v>
          </cell>
          <cell r="H242">
            <v>524</v>
          </cell>
          <cell r="AD242">
            <v>0.74531250000000004</v>
          </cell>
          <cell r="AE242">
            <v>2.9706099999999999E-4</v>
          </cell>
          <cell r="AF242">
            <v>0.82777370100000003</v>
          </cell>
          <cell r="AG242">
            <v>4.4111050000000002E-3</v>
          </cell>
          <cell r="AM242">
            <v>0.85496183199999998</v>
          </cell>
          <cell r="AN242">
            <v>2.3709800000000001E-4</v>
          </cell>
          <cell r="AO242">
            <v>0.82773213099999998</v>
          </cell>
          <cell r="AP242">
            <v>1.0723709999999999E-3</v>
          </cell>
          <cell r="AV242">
            <v>0.145038168</v>
          </cell>
          <cell r="AW242">
            <v>2.3709800000000001E-4</v>
          </cell>
          <cell r="AX242">
            <v>0.17226786899999999</v>
          </cell>
          <cell r="AY242">
            <v>1.0741590000000001E-3</v>
          </cell>
        </row>
        <row r="252">
          <cell r="D252">
            <v>1221</v>
          </cell>
          <cell r="J252">
            <v>0.246519247</v>
          </cell>
          <cell r="K252">
            <v>1.5225199999999999E-4</v>
          </cell>
          <cell r="L252">
            <v>0.22084458100000001</v>
          </cell>
          <cell r="M252">
            <v>1.365163E-3</v>
          </cell>
          <cell r="N252">
            <v>9.9099098999999996E-2</v>
          </cell>
          <cell r="O252">
            <v>7.3179100000000005E-5</v>
          </cell>
          <cell r="P252">
            <v>0.102415992</v>
          </cell>
          <cell r="Q252">
            <v>1.7392600000000001E-3</v>
          </cell>
          <cell r="AI252">
            <v>0.75184275199999995</v>
          </cell>
          <cell r="AJ252">
            <v>1.52931E-4</v>
          </cell>
          <cell r="AK252">
            <v>0.70954271800000002</v>
          </cell>
          <cell r="AL252">
            <v>1.9049780000000001E-3</v>
          </cell>
          <cell r="AR252">
            <v>0.10892710899999999</v>
          </cell>
          <cell r="AS252">
            <v>7.9559000000000002E-5</v>
          </cell>
          <cell r="AT252">
            <v>0.112032852</v>
          </cell>
          <cell r="AU252">
            <v>1.0560649999999999E-3</v>
          </cell>
        </row>
        <row r="253">
          <cell r="D253">
            <v>1591</v>
          </cell>
          <cell r="J253">
            <v>0.233815211</v>
          </cell>
          <cell r="K253">
            <v>1.1267E-4</v>
          </cell>
          <cell r="L253">
            <v>0.22084458100000001</v>
          </cell>
          <cell r="M253">
            <v>1.365163E-3</v>
          </cell>
          <cell r="N253">
            <v>7.7938404000000003E-2</v>
          </cell>
          <cell r="O253">
            <v>4.5197500000000002E-5</v>
          </cell>
          <cell r="P253">
            <v>0.102415992</v>
          </cell>
          <cell r="Q253">
            <v>1.7392600000000001E-3</v>
          </cell>
          <cell r="AI253">
            <v>0.76492771800000003</v>
          </cell>
          <cell r="AJ253">
            <v>1.1309E-4</v>
          </cell>
          <cell r="AK253">
            <v>0.70954271800000002</v>
          </cell>
          <cell r="AL253">
            <v>1.9049780000000001E-3</v>
          </cell>
          <cell r="AR253">
            <v>0.12130735400000001</v>
          </cell>
          <cell r="AS253">
            <v>6.7038899999999999E-5</v>
          </cell>
          <cell r="AT253">
            <v>0.112032852</v>
          </cell>
          <cell r="AU253">
            <v>1.0560649999999999E-3</v>
          </cell>
        </row>
        <row r="254">
          <cell r="D254">
            <v>1203</v>
          </cell>
          <cell r="J254">
            <v>0.20532003300000001</v>
          </cell>
          <cell r="K254">
            <v>1.3574400000000001E-4</v>
          </cell>
          <cell r="L254">
            <v>0.22084458100000001</v>
          </cell>
          <cell r="M254">
            <v>1.365163E-3</v>
          </cell>
          <cell r="N254">
            <v>0.12551953399999999</v>
          </cell>
          <cell r="O254">
            <v>9.1318100000000002E-5</v>
          </cell>
          <cell r="P254">
            <v>0.102415992</v>
          </cell>
          <cell r="Q254">
            <v>1.7392600000000001E-3</v>
          </cell>
          <cell r="AI254">
            <v>0.71903574400000003</v>
          </cell>
          <cell r="AJ254">
            <v>1.68073E-4</v>
          </cell>
          <cell r="AK254">
            <v>0.70954271800000002</v>
          </cell>
          <cell r="AL254">
            <v>1.9049780000000001E-3</v>
          </cell>
          <cell r="AR254">
            <v>9.1438070999999996E-2</v>
          </cell>
          <cell r="AS254">
            <v>6.9115800000000007E-5</v>
          </cell>
          <cell r="AT254">
            <v>0.112032852</v>
          </cell>
          <cell r="AU254">
            <v>1.0560649999999999E-3</v>
          </cell>
        </row>
        <row r="255">
          <cell r="D255">
            <v>1041</v>
          </cell>
          <cell r="J255">
            <v>0.20845341000000001</v>
          </cell>
          <cell r="K255">
            <v>1.5865399999999999E-4</v>
          </cell>
          <cell r="L255">
            <v>0.22084458100000001</v>
          </cell>
          <cell r="M255">
            <v>1.365163E-3</v>
          </cell>
          <cell r="N255">
            <v>9.0297791000000002E-2</v>
          </cell>
          <cell r="O255">
            <v>7.8984699999999996E-5</v>
          </cell>
          <cell r="P255">
            <v>0.102415992</v>
          </cell>
          <cell r="Q255">
            <v>1.7392600000000001E-3</v>
          </cell>
          <cell r="AI255">
            <v>0.71950048</v>
          </cell>
          <cell r="AJ255">
            <v>1.94057E-4</v>
          </cell>
          <cell r="AK255">
            <v>0.70954271800000002</v>
          </cell>
          <cell r="AL255">
            <v>1.9049780000000001E-3</v>
          </cell>
          <cell r="AR255">
            <v>7.6849183000000001E-2</v>
          </cell>
          <cell r="AS255">
            <v>6.8214799999999996E-5</v>
          </cell>
          <cell r="AT255">
            <v>0.112032852</v>
          </cell>
          <cell r="AU255">
            <v>1.0560649999999999E-3</v>
          </cell>
        </row>
        <row r="256">
          <cell r="D256">
            <v>1117</v>
          </cell>
          <cell r="J256">
            <v>0.28021486099999998</v>
          </cell>
          <cell r="K256">
            <v>1.8073000000000001E-4</v>
          </cell>
          <cell r="L256">
            <v>0.22084458100000001</v>
          </cell>
          <cell r="M256">
            <v>1.365163E-3</v>
          </cell>
          <cell r="N256">
            <v>9.6687555999999994E-2</v>
          </cell>
          <cell r="O256">
            <v>7.8260800000000001E-5</v>
          </cell>
          <cell r="P256">
            <v>0.102415992</v>
          </cell>
          <cell r="Q256">
            <v>1.7392600000000001E-3</v>
          </cell>
          <cell r="AI256">
            <v>0.77350044799999995</v>
          </cell>
          <cell r="AJ256">
            <v>1.5698700000000001E-4</v>
          </cell>
          <cell r="AK256">
            <v>0.70954271800000002</v>
          </cell>
          <cell r="AL256">
            <v>1.9049780000000001E-3</v>
          </cell>
          <cell r="AR256">
            <v>5.5505818999999998E-2</v>
          </cell>
          <cell r="AS256">
            <v>4.6975699999999998E-5</v>
          </cell>
          <cell r="AT256">
            <v>0.112032852</v>
          </cell>
          <cell r="AU256">
            <v>1.0560649999999999E-3</v>
          </cell>
        </row>
        <row r="257">
          <cell r="D257">
            <v>1283</v>
          </cell>
          <cell r="J257">
            <v>0.27513639899999998</v>
          </cell>
          <cell r="K257">
            <v>1.5556700000000001E-4</v>
          </cell>
          <cell r="L257">
            <v>0.22084458100000001</v>
          </cell>
          <cell r="M257">
            <v>1.365163E-3</v>
          </cell>
          <cell r="N257">
            <v>9.6648479999999995E-2</v>
          </cell>
          <cell r="O257">
            <v>6.8102599999999994E-5</v>
          </cell>
          <cell r="P257">
            <v>0.102415992</v>
          </cell>
          <cell r="Q257">
            <v>1.7392600000000001E-3</v>
          </cell>
          <cell r="AI257">
            <v>0.71940763799999996</v>
          </cell>
          <cell r="AJ257">
            <v>1.5745700000000001E-4</v>
          </cell>
          <cell r="AK257">
            <v>0.70954271800000002</v>
          </cell>
          <cell r="AL257">
            <v>1.9049780000000001E-3</v>
          </cell>
          <cell r="AR257">
            <v>0.11457521399999999</v>
          </cell>
          <cell r="AS257">
            <v>7.9132400000000002E-5</v>
          </cell>
          <cell r="AT257">
            <v>0.112032852</v>
          </cell>
          <cell r="AU257">
            <v>1.0560649999999999E-3</v>
          </cell>
        </row>
        <row r="258">
          <cell r="D258">
            <v>1167</v>
          </cell>
          <cell r="J258">
            <v>0.26649528700000003</v>
          </cell>
          <cell r="K258">
            <v>1.67646E-4</v>
          </cell>
          <cell r="L258">
            <v>0.22084458100000001</v>
          </cell>
          <cell r="M258">
            <v>1.365163E-3</v>
          </cell>
          <cell r="N258">
            <v>3.5132819000000003E-2</v>
          </cell>
          <cell r="O258">
            <v>2.90725E-5</v>
          </cell>
          <cell r="P258">
            <v>0.102415992</v>
          </cell>
          <cell r="Q258">
            <v>1.7392600000000001E-3</v>
          </cell>
          <cell r="AI258">
            <v>0.715509854</v>
          </cell>
          <cell r="AJ258">
            <v>1.7457599999999999E-4</v>
          </cell>
          <cell r="AK258">
            <v>0.70954271800000002</v>
          </cell>
          <cell r="AL258">
            <v>1.9049780000000001E-3</v>
          </cell>
          <cell r="AR258">
            <v>0.14481576700000001</v>
          </cell>
          <cell r="AS258">
            <v>1.0621299999999999E-4</v>
          </cell>
          <cell r="AT258">
            <v>0.112032852</v>
          </cell>
          <cell r="AU258">
            <v>1.0560649999999999E-3</v>
          </cell>
        </row>
        <row r="259">
          <cell r="D259">
            <v>1571</v>
          </cell>
          <cell r="J259">
            <v>0.187141948</v>
          </cell>
          <cell r="K259">
            <v>9.6891600000000006E-5</v>
          </cell>
          <cell r="L259">
            <v>0.22084458100000001</v>
          </cell>
          <cell r="M259">
            <v>1.365163E-3</v>
          </cell>
          <cell r="N259">
            <v>0.12667091</v>
          </cell>
          <cell r="O259">
            <v>7.0462000000000004E-5</v>
          </cell>
          <cell r="P259">
            <v>0.102415992</v>
          </cell>
          <cell r="Q259">
            <v>1.7392600000000001E-3</v>
          </cell>
          <cell r="AI259">
            <v>0.69700827499999995</v>
          </cell>
          <cell r="AJ259">
            <v>1.3451399999999999E-4</v>
          </cell>
          <cell r="AK259">
            <v>0.70954271800000002</v>
          </cell>
          <cell r="AL259">
            <v>1.9049780000000001E-3</v>
          </cell>
          <cell r="AR259">
            <v>0.12985359599999999</v>
          </cell>
          <cell r="AS259">
            <v>7.1969200000000002E-5</v>
          </cell>
          <cell r="AT259">
            <v>0.112032852</v>
          </cell>
          <cell r="AU259">
            <v>1.0560649999999999E-3</v>
          </cell>
        </row>
        <row r="260">
          <cell r="D260">
            <v>1979</v>
          </cell>
          <cell r="J260">
            <v>0.16776149600000001</v>
          </cell>
          <cell r="K260">
            <v>7.0585200000000003E-5</v>
          </cell>
          <cell r="L260">
            <v>0.22084458100000001</v>
          </cell>
          <cell r="M260">
            <v>1.365163E-3</v>
          </cell>
          <cell r="N260">
            <v>7.5290550999999997E-2</v>
          </cell>
          <cell r="O260">
            <v>3.5198099999999998E-5</v>
          </cell>
          <cell r="P260">
            <v>0.102415992</v>
          </cell>
          <cell r="Q260">
            <v>1.7392600000000001E-3</v>
          </cell>
          <cell r="AI260">
            <v>0.67003537099999999</v>
          </cell>
          <cell r="AJ260">
            <v>1.11773E-4</v>
          </cell>
          <cell r="AK260">
            <v>0.70954271800000002</v>
          </cell>
          <cell r="AL260">
            <v>1.9049780000000001E-3</v>
          </cell>
          <cell r="AR260">
            <v>0.16422435599999999</v>
          </cell>
          <cell r="AS260">
            <v>6.9390700000000006E-5</v>
          </cell>
          <cell r="AT260">
            <v>0.112032852</v>
          </cell>
          <cell r="AU260">
            <v>1.0560649999999999E-3</v>
          </cell>
        </row>
        <row r="261">
          <cell r="D261">
            <v>1976</v>
          </cell>
          <cell r="J261">
            <v>0.17763157900000001</v>
          </cell>
          <cell r="K261">
            <v>7.3963799999999998E-5</v>
          </cell>
          <cell r="L261">
            <v>0.22084458100000001</v>
          </cell>
          <cell r="M261">
            <v>1.365163E-3</v>
          </cell>
          <cell r="N261">
            <v>6.2753035999999998E-2</v>
          </cell>
          <cell r="O261">
            <v>2.9779799999999999E-5</v>
          </cell>
          <cell r="P261">
            <v>0.102415992</v>
          </cell>
          <cell r="Q261">
            <v>1.7392600000000001E-3</v>
          </cell>
          <cell r="AI261">
            <v>0.75708502</v>
          </cell>
          <cell r="AJ261">
            <v>9.3117599999999998E-5</v>
          </cell>
          <cell r="AK261">
            <v>0.70954271800000002</v>
          </cell>
          <cell r="AL261">
            <v>1.9049780000000001E-3</v>
          </cell>
          <cell r="AR261">
            <v>0.11386639699999999</v>
          </cell>
          <cell r="AS261">
            <v>5.1088999999999998E-5</v>
          </cell>
          <cell r="AT261">
            <v>0.112032852</v>
          </cell>
          <cell r="AU261">
            <v>1.0560649999999999E-3</v>
          </cell>
        </row>
        <row r="262">
          <cell r="D262">
            <v>1997</v>
          </cell>
          <cell r="J262">
            <v>0.17826740099999999</v>
          </cell>
          <cell r="K262">
            <v>7.3390800000000002E-5</v>
          </cell>
          <cell r="L262">
            <v>0.22084458100000001</v>
          </cell>
          <cell r="M262">
            <v>1.365163E-3</v>
          </cell>
          <cell r="N262">
            <v>7.7616425000000003E-2</v>
          </cell>
          <cell r="O262">
            <v>3.5867800000000002E-5</v>
          </cell>
          <cell r="P262">
            <v>0.102415992</v>
          </cell>
          <cell r="Q262">
            <v>1.7392600000000001E-3</v>
          </cell>
          <cell r="AI262">
            <v>0.69404106200000004</v>
          </cell>
          <cell r="AJ262">
            <v>1.06387E-4</v>
          </cell>
          <cell r="AK262">
            <v>0.70954271800000002</v>
          </cell>
          <cell r="AL262">
            <v>1.9049780000000001E-3</v>
          </cell>
          <cell r="AR262">
            <v>0.14972458699999999</v>
          </cell>
          <cell r="AS262">
            <v>6.3781099999999998E-5</v>
          </cell>
          <cell r="AT262">
            <v>0.112032852</v>
          </cell>
          <cell r="AU262">
            <v>1.0560649999999999E-3</v>
          </cell>
        </row>
        <row r="263">
          <cell r="D263">
            <v>1472</v>
          </cell>
          <cell r="J263">
            <v>0.228940217</v>
          </cell>
          <cell r="K263">
            <v>1.20004E-4</v>
          </cell>
          <cell r="L263">
            <v>0.22084458100000001</v>
          </cell>
          <cell r="M263">
            <v>1.365163E-3</v>
          </cell>
          <cell r="N263">
            <v>0.11073369600000001</v>
          </cell>
          <cell r="O263">
            <v>6.6941999999999997E-5</v>
          </cell>
          <cell r="P263">
            <v>0.102415992</v>
          </cell>
          <cell r="Q263">
            <v>1.7392600000000001E-3</v>
          </cell>
          <cell r="AI263">
            <v>0.66915760899999999</v>
          </cell>
          <cell r="AJ263">
            <v>1.505E-4</v>
          </cell>
          <cell r="AK263">
            <v>0.70954271800000002</v>
          </cell>
          <cell r="AL263">
            <v>1.9049780000000001E-3</v>
          </cell>
          <cell r="AR263">
            <v>0.13790760899999999</v>
          </cell>
          <cell r="AS263">
            <v>8.0822000000000006E-5</v>
          </cell>
          <cell r="AT263">
            <v>0.112032852</v>
          </cell>
          <cell r="AU263">
            <v>1.0560649999999999E-3</v>
          </cell>
        </row>
        <row r="264">
          <cell r="D264">
            <v>1657</v>
          </cell>
          <cell r="J264">
            <v>0.21062160499999999</v>
          </cell>
          <cell r="K264">
            <v>1.00399E-4</v>
          </cell>
          <cell r="L264">
            <v>0.22084458100000001</v>
          </cell>
          <cell r="M264">
            <v>1.365163E-3</v>
          </cell>
          <cell r="N264">
            <v>0.15570307799999999</v>
          </cell>
          <cell r="O264">
            <v>7.9383799999999997E-5</v>
          </cell>
          <cell r="P264">
            <v>0.102415992</v>
          </cell>
          <cell r="Q264">
            <v>1.7392600000000001E-3</v>
          </cell>
          <cell r="AI264">
            <v>0.63246831599999997</v>
          </cell>
          <cell r="AJ264">
            <v>1.4037000000000001E-4</v>
          </cell>
          <cell r="AK264">
            <v>0.70954271800000002</v>
          </cell>
          <cell r="AL264">
            <v>1.9049780000000001E-3</v>
          </cell>
          <cell r="AR264">
            <v>9.4146046999999997E-2</v>
          </cell>
          <cell r="AS264">
            <v>5.1499100000000003E-5</v>
          </cell>
          <cell r="AT264">
            <v>0.112032852</v>
          </cell>
          <cell r="AU264">
            <v>1.0560649999999999E-3</v>
          </cell>
        </row>
        <row r="274">
          <cell r="G274">
            <v>525</v>
          </cell>
          <cell r="H274">
            <v>292</v>
          </cell>
          <cell r="AD274">
            <v>0.98476190500000005</v>
          </cell>
          <cell r="AE274">
            <v>2.8637200000000001E-5</v>
          </cell>
          <cell r="AF274">
            <v>0.98349167199999998</v>
          </cell>
          <cell r="AG274">
            <v>8.9143399999999998E-5</v>
          </cell>
          <cell r="AM274">
            <v>0.96232876700000003</v>
          </cell>
          <cell r="AN274">
            <v>1.24578E-4</v>
          </cell>
          <cell r="AO274">
            <v>0.94453026799999995</v>
          </cell>
          <cell r="AP274">
            <v>9.1548599999999997E-4</v>
          </cell>
          <cell r="AV274">
            <v>3.7671232999999998E-2</v>
          </cell>
          <cell r="AW274">
            <v>1.24578E-4</v>
          </cell>
          <cell r="AX274">
            <v>5.5469732000000001E-2</v>
          </cell>
          <cell r="AY274">
            <v>9.1752999999999995E-4</v>
          </cell>
        </row>
        <row r="275">
          <cell r="G275">
            <v>880</v>
          </cell>
          <cell r="H275">
            <v>634</v>
          </cell>
          <cell r="AD275">
            <v>0.98068181799999998</v>
          </cell>
          <cell r="AE275">
            <v>2.1552900000000002E-5</v>
          </cell>
          <cell r="AF275">
            <v>0.98349167199999998</v>
          </cell>
          <cell r="AG275">
            <v>8.9143399999999998E-5</v>
          </cell>
          <cell r="AM275">
            <v>0.97003154599999997</v>
          </cell>
          <cell r="AN275">
            <v>4.5924699999999998E-5</v>
          </cell>
          <cell r="AO275">
            <v>0.94453026799999995</v>
          </cell>
          <cell r="AP275">
            <v>9.1548599999999997E-4</v>
          </cell>
          <cell r="AV275">
            <v>2.9968453999999999E-2</v>
          </cell>
          <cell r="AW275">
            <v>4.5924699999999998E-5</v>
          </cell>
          <cell r="AX275">
            <v>5.5469732000000001E-2</v>
          </cell>
          <cell r="AY275">
            <v>9.1752999999999995E-4</v>
          </cell>
        </row>
        <row r="276">
          <cell r="G276">
            <v>1714</v>
          </cell>
          <cell r="H276">
            <v>918</v>
          </cell>
          <cell r="AD276">
            <v>0.98483080499999998</v>
          </cell>
          <cell r="AE276">
            <v>8.7210100000000007E-6</v>
          </cell>
          <cell r="AF276">
            <v>0.98349167199999998</v>
          </cell>
          <cell r="AG276">
            <v>8.9143399999999998E-5</v>
          </cell>
          <cell r="AM276">
            <v>0.95098039199999995</v>
          </cell>
          <cell r="AN276">
            <v>5.0836099999999999E-5</v>
          </cell>
          <cell r="AO276">
            <v>0.94453026799999995</v>
          </cell>
          <cell r="AP276">
            <v>9.1548599999999997E-4</v>
          </cell>
          <cell r="AV276">
            <v>4.9019607999999999E-2</v>
          </cell>
          <cell r="AW276">
            <v>5.0836099999999999E-5</v>
          </cell>
          <cell r="AX276">
            <v>5.5469732000000001E-2</v>
          </cell>
          <cell r="AY276">
            <v>9.1752999999999995E-4</v>
          </cell>
        </row>
        <row r="277">
          <cell r="G277">
            <v>761</v>
          </cell>
          <cell r="H277">
            <v>556</v>
          </cell>
          <cell r="AD277">
            <v>0.97634691200000001</v>
          </cell>
          <cell r="AE277">
            <v>3.0386300000000001E-5</v>
          </cell>
          <cell r="AF277">
            <v>0.98349167199999998</v>
          </cell>
          <cell r="AG277">
            <v>8.9143399999999998E-5</v>
          </cell>
          <cell r="AM277">
            <v>0.96043165500000005</v>
          </cell>
          <cell r="AN277">
            <v>6.8473300000000001E-5</v>
          </cell>
          <cell r="AO277">
            <v>0.94453026799999995</v>
          </cell>
          <cell r="AP277">
            <v>9.1548599999999997E-4</v>
          </cell>
          <cell r="AV277">
            <v>3.9568344999999998E-2</v>
          </cell>
          <cell r="AW277">
            <v>6.8473300000000001E-5</v>
          </cell>
          <cell r="AX277">
            <v>5.5469732000000001E-2</v>
          </cell>
          <cell r="AY277">
            <v>9.1752999999999995E-4</v>
          </cell>
        </row>
        <row r="278">
          <cell r="G278">
            <v>1117</v>
          </cell>
          <cell r="H278">
            <v>702</v>
          </cell>
          <cell r="AD278">
            <v>0.98746642799999995</v>
          </cell>
          <cell r="AE278">
            <v>1.1090000000000001E-5</v>
          </cell>
          <cell r="AF278">
            <v>0.98349167199999998</v>
          </cell>
          <cell r="AG278">
            <v>8.9143399999999998E-5</v>
          </cell>
          <cell r="AM278">
            <v>0.97435897400000004</v>
          </cell>
          <cell r="AN278">
            <v>3.5639899999999997E-5</v>
          </cell>
          <cell r="AO278">
            <v>0.94453026799999995</v>
          </cell>
          <cell r="AP278">
            <v>9.1548599999999997E-4</v>
          </cell>
          <cell r="AV278">
            <v>2.5641026000000001E-2</v>
          </cell>
          <cell r="AW278">
            <v>3.5639899999999997E-5</v>
          </cell>
          <cell r="AX278">
            <v>5.5469732000000001E-2</v>
          </cell>
          <cell r="AY278">
            <v>9.1752999999999995E-4</v>
          </cell>
        </row>
        <row r="279">
          <cell r="G279">
            <v>1398</v>
          </cell>
          <cell r="H279">
            <v>489</v>
          </cell>
          <cell r="AD279">
            <v>0.99284692399999996</v>
          </cell>
          <cell r="AE279">
            <v>5.0836900000000003E-6</v>
          </cell>
          <cell r="AF279">
            <v>0.98349167199999998</v>
          </cell>
          <cell r="AG279">
            <v>8.9143399999999998E-5</v>
          </cell>
          <cell r="AM279">
            <v>0.93660531700000005</v>
          </cell>
          <cell r="AN279">
            <v>1.21672E-4</v>
          </cell>
          <cell r="AO279">
            <v>0.94453026799999995</v>
          </cell>
          <cell r="AP279">
            <v>9.1548599999999997E-4</v>
          </cell>
          <cell r="AV279">
            <v>6.3394682999999993E-2</v>
          </cell>
          <cell r="AW279">
            <v>1.21672E-4</v>
          </cell>
          <cell r="AX279">
            <v>5.5469732000000001E-2</v>
          </cell>
          <cell r="AY279">
            <v>9.1752999999999995E-4</v>
          </cell>
        </row>
        <row r="280">
          <cell r="G280">
            <v>1429</v>
          </cell>
          <cell r="H280">
            <v>635</v>
          </cell>
          <cell r="AD280">
            <v>0.96571028699999995</v>
          </cell>
          <cell r="AE280">
            <v>2.3189000000000001E-5</v>
          </cell>
          <cell r="AF280">
            <v>0.98349167199999998</v>
          </cell>
          <cell r="AG280">
            <v>8.9143399999999998E-5</v>
          </cell>
          <cell r="AM280">
            <v>0.94803149600000003</v>
          </cell>
          <cell r="AN280">
            <v>7.7709399999999998E-5</v>
          </cell>
          <cell r="AO280">
            <v>0.94453026799999995</v>
          </cell>
          <cell r="AP280">
            <v>9.1548599999999997E-4</v>
          </cell>
          <cell r="AV280">
            <v>5.1968503999999999E-2</v>
          </cell>
          <cell r="AW280">
            <v>7.7709399999999998E-5</v>
          </cell>
          <cell r="AX280">
            <v>5.5469732000000001E-2</v>
          </cell>
          <cell r="AY280">
            <v>9.1752999999999995E-4</v>
          </cell>
        </row>
        <row r="281">
          <cell r="G281">
            <v>2502</v>
          </cell>
          <cell r="H281">
            <v>720</v>
          </cell>
          <cell r="AD281">
            <v>0.98641087100000002</v>
          </cell>
          <cell r="AE281">
            <v>5.3596399999999997E-6</v>
          </cell>
          <cell r="AF281">
            <v>0.98349167199999998</v>
          </cell>
          <cell r="AG281">
            <v>8.9143399999999998E-5</v>
          </cell>
          <cell r="AM281">
            <v>0.94444444400000005</v>
          </cell>
          <cell r="AN281">
            <v>7.2975199999999999E-5</v>
          </cell>
          <cell r="AO281">
            <v>0.94453026799999995</v>
          </cell>
          <cell r="AP281">
            <v>9.1548599999999997E-4</v>
          </cell>
          <cell r="AV281">
            <v>5.5555555999999999E-2</v>
          </cell>
          <cell r="AW281">
            <v>7.2975199999999999E-5</v>
          </cell>
          <cell r="AX281">
            <v>5.5469732000000001E-2</v>
          </cell>
          <cell r="AY281">
            <v>9.1752999999999995E-4</v>
          </cell>
        </row>
        <row r="282">
          <cell r="G282">
            <v>2746</v>
          </cell>
          <cell r="H282">
            <v>1021</v>
          </cell>
          <cell r="AD282">
            <v>0.96467589200000003</v>
          </cell>
          <cell r="AE282">
            <v>1.2414E-5</v>
          </cell>
          <cell r="AF282">
            <v>0.98349167199999998</v>
          </cell>
          <cell r="AG282">
            <v>8.9143399999999998E-5</v>
          </cell>
          <cell r="AM282">
            <v>0.95788442699999998</v>
          </cell>
          <cell r="AN282">
            <v>3.9550800000000001E-5</v>
          </cell>
          <cell r="AO282">
            <v>0.94453026799999995</v>
          </cell>
          <cell r="AP282">
            <v>9.1548599999999997E-4</v>
          </cell>
          <cell r="AV282">
            <v>4.2115573000000003E-2</v>
          </cell>
          <cell r="AW282">
            <v>3.9550800000000001E-5</v>
          </cell>
          <cell r="AX282">
            <v>5.5469732000000001E-2</v>
          </cell>
          <cell r="AY282">
            <v>9.1752999999999995E-4</v>
          </cell>
        </row>
        <row r="283">
          <cell r="G283">
            <v>2836</v>
          </cell>
          <cell r="H283">
            <v>1053</v>
          </cell>
          <cell r="AD283">
            <v>0.98942172100000003</v>
          </cell>
          <cell r="AE283">
            <v>3.6918399999999998E-6</v>
          </cell>
          <cell r="AF283">
            <v>0.98349167199999998</v>
          </cell>
          <cell r="AG283">
            <v>8.9143399999999998E-5</v>
          </cell>
          <cell r="AM283">
            <v>0.96391263100000002</v>
          </cell>
          <cell r="AN283">
            <v>3.3065699999999998E-5</v>
          </cell>
          <cell r="AO283">
            <v>0.94453026799999995</v>
          </cell>
          <cell r="AP283">
            <v>9.1548599999999997E-4</v>
          </cell>
          <cell r="AV283">
            <v>3.6087369000000001E-2</v>
          </cell>
          <cell r="AW283">
            <v>3.3065699999999998E-5</v>
          </cell>
          <cell r="AX283">
            <v>5.5469732000000001E-2</v>
          </cell>
          <cell r="AY283">
            <v>9.1752999999999995E-4</v>
          </cell>
        </row>
        <row r="284">
          <cell r="G284">
            <v>3442</v>
          </cell>
          <cell r="H284">
            <v>951</v>
          </cell>
          <cell r="AD284">
            <v>0.99331783799999995</v>
          </cell>
          <cell r="AE284">
            <v>1.92895E-6</v>
          </cell>
          <cell r="AF284">
            <v>0.98349167199999998</v>
          </cell>
          <cell r="AG284">
            <v>8.9143399999999998E-5</v>
          </cell>
          <cell r="AM284">
            <v>0.94742376399999995</v>
          </cell>
          <cell r="AN284">
            <v>5.2433699999999999E-5</v>
          </cell>
          <cell r="AO284">
            <v>0.94453026799999995</v>
          </cell>
          <cell r="AP284">
            <v>9.1548599999999997E-4</v>
          </cell>
          <cell r="AV284">
            <v>5.2576235999999998E-2</v>
          </cell>
          <cell r="AW284">
            <v>5.2433699999999999E-5</v>
          </cell>
          <cell r="AX284">
            <v>5.5469732000000001E-2</v>
          </cell>
          <cell r="AY284">
            <v>9.1752999999999995E-4</v>
          </cell>
        </row>
        <row r="285">
          <cell r="G285">
            <v>3327</v>
          </cell>
          <cell r="H285">
            <v>828</v>
          </cell>
          <cell r="AD285">
            <v>0.98767658599999997</v>
          </cell>
          <cell r="AE285">
            <v>3.65952E-6</v>
          </cell>
          <cell r="AF285">
            <v>0.98349167199999998</v>
          </cell>
          <cell r="AG285">
            <v>8.9143399999999998E-5</v>
          </cell>
          <cell r="AM285">
            <v>0.89492753599999997</v>
          </cell>
          <cell r="AN285">
            <v>1.1370300000000001E-4</v>
          </cell>
          <cell r="AO285">
            <v>0.94453026799999995</v>
          </cell>
          <cell r="AP285">
            <v>9.1548599999999997E-4</v>
          </cell>
          <cell r="AV285">
            <v>0.105072464</v>
          </cell>
          <cell r="AW285">
            <v>1.1370300000000001E-4</v>
          </cell>
          <cell r="AX285">
            <v>5.5469732000000001E-2</v>
          </cell>
          <cell r="AY285">
            <v>9.1752999999999995E-4</v>
          </cell>
        </row>
        <row r="286">
          <cell r="G286">
            <v>3638</v>
          </cell>
          <cell r="H286">
            <v>718</v>
          </cell>
          <cell r="AD286">
            <v>0.99505222599999998</v>
          </cell>
          <cell r="AE286">
            <v>1.3536700000000001E-6</v>
          </cell>
          <cell r="AF286">
            <v>0.98349167199999998</v>
          </cell>
          <cell r="AG286">
            <v>8.9143399999999998E-5</v>
          </cell>
          <cell r="AM286">
            <v>0.86350974899999999</v>
          </cell>
          <cell r="AN286">
            <v>1.6437999999999999E-4</v>
          </cell>
          <cell r="AO286">
            <v>0.94453026799999995</v>
          </cell>
          <cell r="AP286">
            <v>9.1548599999999997E-4</v>
          </cell>
          <cell r="AV286">
            <v>0.13649025100000001</v>
          </cell>
          <cell r="AW286">
            <v>1.6437999999999999E-4</v>
          </cell>
          <cell r="AX286">
            <v>5.5469732000000001E-2</v>
          </cell>
          <cell r="AY286">
            <v>9.1752999999999995E-4</v>
          </cell>
        </row>
        <row r="296">
          <cell r="D296">
            <v>136</v>
          </cell>
          <cell r="J296">
            <v>0.20588235299999999</v>
          </cell>
          <cell r="K296">
            <v>1.211073E-3</v>
          </cell>
          <cell r="L296">
            <v>0.14601389000000001</v>
          </cell>
          <cell r="M296">
            <v>1.586648E-3</v>
          </cell>
          <cell r="N296">
            <v>0.40441176499999998</v>
          </cell>
          <cell r="O296">
            <v>1.7841700000000001E-3</v>
          </cell>
          <cell r="P296">
            <v>0.61743827600000001</v>
          </cell>
          <cell r="Q296">
            <v>5.442634E-3</v>
          </cell>
          <cell r="AI296">
            <v>0.514705882</v>
          </cell>
          <cell r="AJ296">
            <v>1.8502499999999999E-3</v>
          </cell>
          <cell r="AK296">
            <v>0.33668710600000001</v>
          </cell>
          <cell r="AL296">
            <v>4.4514749999999999E-3</v>
          </cell>
          <cell r="AR296">
            <v>2.2058824000000001E-2</v>
          </cell>
          <cell r="AS296">
            <v>1.59794E-4</v>
          </cell>
          <cell r="AT296">
            <v>2.5896555000000002E-2</v>
          </cell>
          <cell r="AU296">
            <v>1.86563E-4</v>
          </cell>
        </row>
        <row r="297">
          <cell r="D297">
            <v>371</v>
          </cell>
          <cell r="J297">
            <v>0.15094339600000001</v>
          </cell>
          <cell r="K297">
            <v>3.4637699999999998E-4</v>
          </cell>
          <cell r="L297">
            <v>0.14601389000000001</v>
          </cell>
          <cell r="M297">
            <v>1.586648E-3</v>
          </cell>
          <cell r="N297">
            <v>0.62533692699999999</v>
          </cell>
          <cell r="O297">
            <v>6.3321799999999995E-4</v>
          </cell>
          <cell r="P297">
            <v>0.61743827600000001</v>
          </cell>
          <cell r="Q297">
            <v>5.442634E-3</v>
          </cell>
          <cell r="AI297">
            <v>0.35040431300000002</v>
          </cell>
          <cell r="AJ297">
            <v>6.1519199999999997E-4</v>
          </cell>
          <cell r="AK297">
            <v>0.33668710600000001</v>
          </cell>
          <cell r="AL297">
            <v>4.4514749999999999E-3</v>
          </cell>
          <cell r="AR297">
            <v>8.0862529999999998E-3</v>
          </cell>
          <cell r="AS297">
            <v>2.1678000000000001E-5</v>
          </cell>
          <cell r="AT297">
            <v>2.5896555000000002E-2</v>
          </cell>
          <cell r="AU297">
            <v>1.86563E-4</v>
          </cell>
        </row>
        <row r="298">
          <cell r="D298">
            <v>532</v>
          </cell>
          <cell r="J298">
            <v>0.12593984999999999</v>
          </cell>
          <cell r="K298">
            <v>2.0730499999999999E-4</v>
          </cell>
          <cell r="L298">
            <v>0.14601389000000001</v>
          </cell>
          <cell r="M298">
            <v>1.586648E-3</v>
          </cell>
          <cell r="N298">
            <v>0.64849624100000003</v>
          </cell>
          <cell r="O298">
            <v>4.2928200000000001E-4</v>
          </cell>
          <cell r="P298">
            <v>0.61743827600000001</v>
          </cell>
          <cell r="Q298">
            <v>5.442634E-3</v>
          </cell>
          <cell r="AI298">
            <v>0.31578947400000001</v>
          </cell>
          <cell r="AJ298">
            <v>4.0690499999999999E-4</v>
          </cell>
          <cell r="AK298">
            <v>0.33668710600000001</v>
          </cell>
          <cell r="AL298">
            <v>4.4514749999999999E-3</v>
          </cell>
          <cell r="AR298">
            <v>1.3157894999999999E-2</v>
          </cell>
          <cell r="AS298">
            <v>2.4453399999999999E-5</v>
          </cell>
          <cell r="AT298">
            <v>2.5896555000000002E-2</v>
          </cell>
          <cell r="AU298">
            <v>1.86563E-4</v>
          </cell>
        </row>
        <row r="299">
          <cell r="D299">
            <v>654</v>
          </cell>
          <cell r="J299">
            <v>0.120795107</v>
          </cell>
          <cell r="K299">
            <v>1.6264E-4</v>
          </cell>
          <cell r="L299">
            <v>0.14601389000000001</v>
          </cell>
          <cell r="M299">
            <v>1.586648E-3</v>
          </cell>
          <cell r="N299">
            <v>0.64373088700000003</v>
          </cell>
          <cell r="O299">
            <v>3.51212E-4</v>
          </cell>
          <cell r="P299">
            <v>0.61743827600000001</v>
          </cell>
          <cell r="Q299">
            <v>5.442634E-3</v>
          </cell>
          <cell r="AI299">
            <v>0.31498470899999997</v>
          </cell>
          <cell r="AJ299">
            <v>3.3042800000000002E-4</v>
          </cell>
          <cell r="AK299">
            <v>0.33668710600000001</v>
          </cell>
          <cell r="AL299">
            <v>4.4514749999999999E-3</v>
          </cell>
          <cell r="AR299">
            <v>1.6819572000000001E-2</v>
          </cell>
          <cell r="AS299">
            <v>2.5324200000000001E-5</v>
          </cell>
          <cell r="AT299">
            <v>2.5896555000000002E-2</v>
          </cell>
          <cell r="AU299">
            <v>1.86563E-4</v>
          </cell>
        </row>
        <row r="300">
          <cell r="D300">
            <v>783</v>
          </cell>
          <cell r="J300">
            <v>0.185185185</v>
          </cell>
          <cell r="K300">
            <v>1.9295599999999999E-4</v>
          </cell>
          <cell r="L300">
            <v>0.14601389000000001</v>
          </cell>
          <cell r="M300">
            <v>1.586648E-3</v>
          </cell>
          <cell r="N300">
            <v>0.54278416299999999</v>
          </cell>
          <cell r="O300">
            <v>3.1735200000000002E-4</v>
          </cell>
          <cell r="P300">
            <v>0.61743827600000001</v>
          </cell>
          <cell r="Q300">
            <v>5.442634E-3</v>
          </cell>
          <cell r="AI300">
            <v>0.40868454700000001</v>
          </cell>
          <cell r="AJ300">
            <v>3.0903000000000001E-4</v>
          </cell>
          <cell r="AK300">
            <v>0.33668710600000001</v>
          </cell>
          <cell r="AL300">
            <v>4.4514749999999999E-3</v>
          </cell>
          <cell r="AR300">
            <v>2.8097062999999999E-2</v>
          </cell>
          <cell r="AS300">
            <v>3.4920199999999998E-5</v>
          </cell>
          <cell r="AT300">
            <v>2.5896555000000002E-2</v>
          </cell>
          <cell r="AU300">
            <v>1.86563E-4</v>
          </cell>
        </row>
        <row r="301">
          <cell r="D301">
            <v>511</v>
          </cell>
          <cell r="J301">
            <v>0.121330724</v>
          </cell>
          <cell r="K301">
            <v>2.0903800000000001E-4</v>
          </cell>
          <cell r="L301">
            <v>0.14601389000000001</v>
          </cell>
          <cell r="M301">
            <v>1.586648E-3</v>
          </cell>
          <cell r="N301">
            <v>0.60861056800000002</v>
          </cell>
          <cell r="O301">
            <v>4.6706599999999998E-4</v>
          </cell>
          <cell r="P301">
            <v>0.61743827600000001</v>
          </cell>
          <cell r="Q301">
            <v>5.442634E-3</v>
          </cell>
          <cell r="AI301">
            <v>0.356164384</v>
          </cell>
          <cell r="AJ301">
            <v>4.4963000000000002E-4</v>
          </cell>
          <cell r="AK301">
            <v>0.33668710600000001</v>
          </cell>
          <cell r="AL301">
            <v>4.4514749999999999E-3</v>
          </cell>
          <cell r="AR301">
            <v>2.9354207E-2</v>
          </cell>
          <cell r="AS301">
            <v>5.58677E-5</v>
          </cell>
          <cell r="AT301">
            <v>2.5896555000000002E-2</v>
          </cell>
          <cell r="AU301">
            <v>1.86563E-4</v>
          </cell>
        </row>
        <row r="302">
          <cell r="D302">
            <v>612</v>
          </cell>
          <cell r="J302">
            <v>0.13888888899999999</v>
          </cell>
          <cell r="K302">
            <v>1.9574300000000001E-4</v>
          </cell>
          <cell r="L302">
            <v>0.14601389000000001</v>
          </cell>
          <cell r="M302">
            <v>1.586648E-3</v>
          </cell>
          <cell r="N302">
            <v>0.66176470600000004</v>
          </cell>
          <cell r="O302">
            <v>3.66337E-4</v>
          </cell>
          <cell r="P302">
            <v>0.61743827600000001</v>
          </cell>
          <cell r="Q302">
            <v>5.442634E-3</v>
          </cell>
          <cell r="AI302">
            <v>0.29084967299999998</v>
          </cell>
          <cell r="AJ302">
            <v>3.37571E-4</v>
          </cell>
          <cell r="AK302">
            <v>0.33668710600000001</v>
          </cell>
          <cell r="AL302">
            <v>4.4514749999999999E-3</v>
          </cell>
          <cell r="AR302">
            <v>3.2679738999999999E-2</v>
          </cell>
          <cell r="AS302">
            <v>5.1737799999999998E-5</v>
          </cell>
          <cell r="AT302">
            <v>2.5896555000000002E-2</v>
          </cell>
          <cell r="AU302">
            <v>1.86563E-4</v>
          </cell>
        </row>
        <row r="303">
          <cell r="D303">
            <v>475</v>
          </cell>
          <cell r="J303">
            <v>0.149473684</v>
          </cell>
          <cell r="K303">
            <v>2.6820899999999999E-4</v>
          </cell>
          <cell r="L303">
            <v>0.14601389000000001</v>
          </cell>
          <cell r="M303">
            <v>1.586648E-3</v>
          </cell>
          <cell r="N303">
            <v>0.675789474</v>
          </cell>
          <cell r="O303">
            <v>4.6223199999999997E-4</v>
          </cell>
          <cell r="P303">
            <v>0.61743827600000001</v>
          </cell>
          <cell r="Q303">
            <v>5.442634E-3</v>
          </cell>
          <cell r="AI303">
            <v>0.29052631600000001</v>
          </cell>
          <cell r="AJ303">
            <v>4.3485399999999998E-4</v>
          </cell>
          <cell r="AK303">
            <v>0.33668710600000001</v>
          </cell>
          <cell r="AL303">
            <v>4.4514749999999999E-3</v>
          </cell>
          <cell r="AR303">
            <v>1.4736842E-2</v>
          </cell>
          <cell r="AS303">
            <v>3.0632200000000001E-5</v>
          </cell>
          <cell r="AT303">
            <v>2.5896555000000002E-2</v>
          </cell>
          <cell r="AU303">
            <v>1.86563E-4</v>
          </cell>
        </row>
        <row r="304">
          <cell r="D304">
            <v>618</v>
          </cell>
          <cell r="J304">
            <v>0.105177994</v>
          </cell>
          <cell r="K304">
            <v>1.5253700000000001E-4</v>
          </cell>
          <cell r="L304">
            <v>0.14601389000000001</v>
          </cell>
          <cell r="M304">
            <v>1.586648E-3</v>
          </cell>
          <cell r="N304">
            <v>0.601941748</v>
          </cell>
          <cell r="O304">
            <v>3.8834299999999998E-4</v>
          </cell>
          <cell r="P304">
            <v>0.61743827600000001</v>
          </cell>
          <cell r="Q304">
            <v>5.442634E-3</v>
          </cell>
          <cell r="AI304">
            <v>0.33171520999999998</v>
          </cell>
          <cell r="AJ304">
            <v>3.5928700000000002E-4</v>
          </cell>
          <cell r="AK304">
            <v>0.33668710600000001</v>
          </cell>
          <cell r="AL304">
            <v>4.4514749999999999E-3</v>
          </cell>
          <cell r="AR304">
            <v>2.7508090999999998E-2</v>
          </cell>
          <cell r="AS304">
            <v>4.3357199999999999E-5</v>
          </cell>
          <cell r="AT304">
            <v>2.5896555000000002E-2</v>
          </cell>
          <cell r="AU304">
            <v>1.86563E-4</v>
          </cell>
        </row>
        <row r="305">
          <cell r="D305">
            <v>680</v>
          </cell>
          <cell r="J305">
            <v>9.2647059000000004E-2</v>
          </cell>
          <cell r="K305">
            <v>1.23805E-4</v>
          </cell>
          <cell r="L305">
            <v>0.14601389000000001</v>
          </cell>
          <cell r="M305">
            <v>1.586648E-3</v>
          </cell>
          <cell r="N305">
            <v>0.64264705899999996</v>
          </cell>
          <cell r="O305">
            <v>3.3822099999999999E-4</v>
          </cell>
          <cell r="P305">
            <v>0.61743827600000001</v>
          </cell>
          <cell r="Q305">
            <v>5.442634E-3</v>
          </cell>
          <cell r="AI305">
            <v>0.31470588199999999</v>
          </cell>
          <cell r="AJ305">
            <v>3.17623E-4</v>
          </cell>
          <cell r="AK305">
            <v>0.33668710600000001</v>
          </cell>
          <cell r="AL305">
            <v>4.4514749999999999E-3</v>
          </cell>
          <cell r="AR305">
            <v>3.2352941000000003E-2</v>
          </cell>
          <cell r="AS305">
            <v>4.6106400000000003E-5</v>
          </cell>
          <cell r="AT305">
            <v>2.5896555000000002E-2</v>
          </cell>
          <cell r="AU305">
            <v>1.86563E-4</v>
          </cell>
        </row>
        <row r="306">
          <cell r="D306">
            <v>362</v>
          </cell>
          <cell r="J306">
            <v>0.16850828700000001</v>
          </cell>
          <cell r="K306">
            <v>3.8812500000000002E-4</v>
          </cell>
          <cell r="L306">
            <v>0.14601389000000001</v>
          </cell>
          <cell r="M306">
            <v>1.586648E-3</v>
          </cell>
          <cell r="N306">
            <v>0.62983425400000004</v>
          </cell>
          <cell r="O306">
            <v>6.4582599999999995E-4</v>
          </cell>
          <cell r="P306">
            <v>0.61743827600000001</v>
          </cell>
          <cell r="Q306">
            <v>5.442634E-3</v>
          </cell>
          <cell r="AI306">
            <v>0.35911602199999998</v>
          </cell>
          <cell r="AJ306">
            <v>6.3753900000000001E-4</v>
          </cell>
          <cell r="AK306">
            <v>0.33668710600000001</v>
          </cell>
          <cell r="AL306">
            <v>4.4514749999999999E-3</v>
          </cell>
          <cell r="AR306">
            <v>1.1049724E-2</v>
          </cell>
          <cell r="AS306">
            <v>3.0270400000000001E-5</v>
          </cell>
          <cell r="AT306">
            <v>2.5896555000000002E-2</v>
          </cell>
          <cell r="AU306">
            <v>1.86563E-4</v>
          </cell>
        </row>
        <row r="307">
          <cell r="D307">
            <v>370</v>
          </cell>
          <cell r="J307">
            <v>0.10270270300000001</v>
          </cell>
          <cell r="K307">
            <v>2.4974200000000001E-4</v>
          </cell>
          <cell r="L307">
            <v>0.14601389000000001</v>
          </cell>
          <cell r="M307">
            <v>1.586648E-3</v>
          </cell>
          <cell r="N307">
            <v>0.66756756799999994</v>
          </cell>
          <cell r="O307">
            <v>6.0141199999999995E-4</v>
          </cell>
          <cell r="P307">
            <v>0.61743827600000001</v>
          </cell>
          <cell r="Q307">
            <v>5.442634E-3</v>
          </cell>
          <cell r="AI307">
            <v>0.27027026999999998</v>
          </cell>
          <cell r="AJ307">
            <v>5.3448299999999999E-4</v>
          </cell>
          <cell r="AK307">
            <v>0.33668710600000001</v>
          </cell>
          <cell r="AL307">
            <v>4.4514749999999999E-3</v>
          </cell>
          <cell r="AR307">
            <v>5.6756756999999998E-2</v>
          </cell>
          <cell r="AS307">
            <v>1.4508199999999999E-4</v>
          </cell>
          <cell r="AT307">
            <v>2.5896555000000002E-2</v>
          </cell>
          <cell r="AU307">
            <v>1.86563E-4</v>
          </cell>
        </row>
        <row r="308">
          <cell r="D308">
            <v>637</v>
          </cell>
          <cell r="J308">
            <v>0.150706436</v>
          </cell>
          <cell r="K308">
            <v>2.0124800000000001E-4</v>
          </cell>
          <cell r="L308">
            <v>0.14601389000000001</v>
          </cell>
          <cell r="M308">
            <v>1.586648E-3</v>
          </cell>
          <cell r="N308">
            <v>0.70486656199999997</v>
          </cell>
          <cell r="O308">
            <v>3.27091E-4</v>
          </cell>
          <cell r="P308">
            <v>0.61743827600000001</v>
          </cell>
          <cell r="Q308">
            <v>5.442634E-3</v>
          </cell>
          <cell r="AI308">
            <v>0.24175824200000001</v>
          </cell>
          <cell r="AJ308">
            <v>2.8822500000000003E-4</v>
          </cell>
          <cell r="AK308">
            <v>0.33668710600000001</v>
          </cell>
          <cell r="AL308">
            <v>4.4514749999999999E-3</v>
          </cell>
          <cell r="AR308">
            <v>2.5117739E-2</v>
          </cell>
          <cell r="AS308">
            <v>3.8501299999999997E-5</v>
          </cell>
          <cell r="AT308">
            <v>2.5896555000000002E-2</v>
          </cell>
          <cell r="AU308">
            <v>1.86563E-4</v>
          </cell>
        </row>
        <row r="318">
          <cell r="G318">
            <v>1478</v>
          </cell>
          <cell r="H318">
            <v>279</v>
          </cell>
          <cell r="AD318">
            <v>0.99932341000000002</v>
          </cell>
          <cell r="AE318">
            <v>4.5777400000000001E-7</v>
          </cell>
          <cell r="AF318">
            <v>0.98779804699999996</v>
          </cell>
          <cell r="AG318">
            <v>2.0975599999999999E-4</v>
          </cell>
          <cell r="AM318">
            <v>1</v>
          </cell>
          <cell r="AN318">
            <v>0</v>
          </cell>
          <cell r="AO318">
            <v>0.98821147200000004</v>
          </cell>
          <cell r="AP318">
            <v>5.1523900000000002E-4</v>
          </cell>
          <cell r="AV318">
            <v>0</v>
          </cell>
          <cell r="AW318">
            <v>0</v>
          </cell>
          <cell r="AX318">
            <v>1.1788528E-2</v>
          </cell>
          <cell r="AY318">
            <v>5.1482899999999996E-4</v>
          </cell>
        </row>
        <row r="319">
          <cell r="G319">
            <v>868</v>
          </cell>
          <cell r="H319">
            <v>119</v>
          </cell>
          <cell r="AD319">
            <v>1</v>
          </cell>
          <cell r="AE319">
            <v>0</v>
          </cell>
          <cell r="AF319">
            <v>0.98779804699999996</v>
          </cell>
          <cell r="AG319">
            <v>2.0975599999999999E-4</v>
          </cell>
          <cell r="AM319">
            <v>1</v>
          </cell>
          <cell r="AN319">
            <v>0</v>
          </cell>
          <cell r="AO319">
            <v>0.98821147200000004</v>
          </cell>
          <cell r="AP319">
            <v>5.1523900000000002E-4</v>
          </cell>
          <cell r="AV319">
            <v>0</v>
          </cell>
          <cell r="AW319">
            <v>0</v>
          </cell>
          <cell r="AX319">
            <v>1.1788528E-2</v>
          </cell>
          <cell r="AY319">
            <v>5.1482899999999996E-4</v>
          </cell>
        </row>
        <row r="320">
          <cell r="G320">
            <v>1473</v>
          </cell>
          <cell r="H320">
            <v>284</v>
          </cell>
          <cell r="AD320">
            <v>0.99932111300000004</v>
          </cell>
          <cell r="AE320">
            <v>4.6088700000000002E-7</v>
          </cell>
          <cell r="AF320">
            <v>0.98779804699999996</v>
          </cell>
          <cell r="AG320">
            <v>2.0975599999999999E-4</v>
          </cell>
          <cell r="AM320">
            <v>1</v>
          </cell>
          <cell r="AN320">
            <v>0</v>
          </cell>
          <cell r="AO320">
            <v>0.98821147200000004</v>
          </cell>
          <cell r="AP320">
            <v>5.1523900000000002E-4</v>
          </cell>
          <cell r="AV320">
            <v>0</v>
          </cell>
          <cell r="AW320">
            <v>0</v>
          </cell>
          <cell r="AX320">
            <v>1.1788528E-2</v>
          </cell>
          <cell r="AY320">
            <v>5.1482899999999996E-4</v>
          </cell>
        </row>
        <row r="321">
          <cell r="G321">
            <v>1248</v>
          </cell>
          <cell r="H321">
            <v>124</v>
          </cell>
          <cell r="AD321">
            <v>0.99759615400000001</v>
          </cell>
          <cell r="AE321">
            <v>1.9230699999999999E-6</v>
          </cell>
          <cell r="AF321">
            <v>0.98779804699999996</v>
          </cell>
          <cell r="AG321">
            <v>2.0975599999999999E-4</v>
          </cell>
          <cell r="AM321">
            <v>1</v>
          </cell>
          <cell r="AN321">
            <v>0</v>
          </cell>
          <cell r="AO321">
            <v>0.98821147200000004</v>
          </cell>
          <cell r="AP321">
            <v>5.1523900000000002E-4</v>
          </cell>
          <cell r="AV321">
            <v>0</v>
          </cell>
          <cell r="AW321">
            <v>0</v>
          </cell>
          <cell r="AX321">
            <v>1.1788528E-2</v>
          </cell>
          <cell r="AY321">
            <v>5.1482899999999996E-4</v>
          </cell>
        </row>
        <row r="322">
          <cell r="G322">
            <v>680</v>
          </cell>
          <cell r="H322">
            <v>181</v>
          </cell>
          <cell r="AD322">
            <v>0.97794117599999997</v>
          </cell>
          <cell r="AE322">
            <v>3.1770599999999997E-5</v>
          </cell>
          <cell r="AF322">
            <v>0.98779804699999996</v>
          </cell>
          <cell r="AG322">
            <v>2.0975599999999999E-4</v>
          </cell>
          <cell r="AM322">
            <v>1</v>
          </cell>
          <cell r="AN322">
            <v>0</v>
          </cell>
          <cell r="AO322">
            <v>0.98821147200000004</v>
          </cell>
          <cell r="AP322">
            <v>5.1523900000000002E-4</v>
          </cell>
          <cell r="AV322">
            <v>0</v>
          </cell>
          <cell r="AW322">
            <v>0</v>
          </cell>
          <cell r="AX322">
            <v>1.1788528E-2</v>
          </cell>
          <cell r="AY322">
            <v>5.1482899999999996E-4</v>
          </cell>
        </row>
        <row r="323">
          <cell r="G323">
            <v>1280</v>
          </cell>
          <cell r="H323">
            <v>216</v>
          </cell>
          <cell r="AD323">
            <v>0.98593750000000002</v>
          </cell>
          <cell r="AE323">
            <v>1.08403E-5</v>
          </cell>
          <cell r="AF323">
            <v>0.98779804699999996</v>
          </cell>
          <cell r="AG323">
            <v>2.0975599999999999E-4</v>
          </cell>
          <cell r="AM323">
            <v>0.97685185200000002</v>
          </cell>
          <cell r="AN323">
            <v>1.0517400000000001E-4</v>
          </cell>
          <cell r="AO323">
            <v>0.98821147200000004</v>
          </cell>
          <cell r="AP323">
            <v>5.1523900000000002E-4</v>
          </cell>
          <cell r="AV323">
            <v>2.3148148E-2</v>
          </cell>
          <cell r="AW323">
            <v>1.0517400000000001E-4</v>
          </cell>
          <cell r="AX323">
            <v>1.1788528E-2</v>
          </cell>
          <cell r="AY323">
            <v>5.1482899999999996E-4</v>
          </cell>
        </row>
        <row r="324">
          <cell r="G324">
            <v>1494</v>
          </cell>
          <cell r="H324">
            <v>287</v>
          </cell>
          <cell r="AD324">
            <v>0.97657295899999996</v>
          </cell>
          <cell r="AE324">
            <v>1.53237E-5</v>
          </cell>
          <cell r="AF324">
            <v>0.98779804699999996</v>
          </cell>
          <cell r="AG324">
            <v>2.0975599999999999E-4</v>
          </cell>
          <cell r="AM324">
            <v>0.92682926799999998</v>
          </cell>
          <cell r="AN324">
            <v>2.3712200000000001E-4</v>
          </cell>
          <cell r="AO324">
            <v>0.98821147200000004</v>
          </cell>
          <cell r="AP324">
            <v>5.1523900000000002E-4</v>
          </cell>
          <cell r="AV324">
            <v>7.3170732000000002E-2</v>
          </cell>
          <cell r="AW324">
            <v>2.3712200000000001E-4</v>
          </cell>
          <cell r="AX324">
            <v>1.1788528E-2</v>
          </cell>
          <cell r="AY324">
            <v>5.1482899999999996E-4</v>
          </cell>
        </row>
        <row r="325">
          <cell r="G325">
            <v>1811</v>
          </cell>
          <cell r="H325">
            <v>170</v>
          </cell>
          <cell r="AD325">
            <v>0.99558255100000004</v>
          </cell>
          <cell r="AE325">
            <v>2.4298E-6</v>
          </cell>
          <cell r="AF325">
            <v>0.98779804699999996</v>
          </cell>
          <cell r="AG325">
            <v>2.0975599999999999E-4</v>
          </cell>
          <cell r="AM325">
            <v>1</v>
          </cell>
          <cell r="AN325">
            <v>0</v>
          </cell>
          <cell r="AO325">
            <v>0.98821147200000004</v>
          </cell>
          <cell r="AP325">
            <v>5.1523900000000002E-4</v>
          </cell>
          <cell r="AV325">
            <v>0</v>
          </cell>
          <cell r="AW325">
            <v>0</v>
          </cell>
          <cell r="AX325">
            <v>1.1788528E-2</v>
          </cell>
          <cell r="AY325">
            <v>5.1482899999999996E-4</v>
          </cell>
        </row>
        <row r="326">
          <cell r="G326">
            <v>1784</v>
          </cell>
          <cell r="H326">
            <v>243</v>
          </cell>
          <cell r="AD326">
            <v>0.998878924</v>
          </cell>
          <cell r="AE326">
            <v>6.2805399999999997E-7</v>
          </cell>
          <cell r="AF326">
            <v>0.98779804699999996</v>
          </cell>
          <cell r="AG326">
            <v>2.0975599999999999E-4</v>
          </cell>
          <cell r="AM326">
            <v>1</v>
          </cell>
          <cell r="AN326">
            <v>0</v>
          </cell>
          <cell r="AO326">
            <v>0.98821147200000004</v>
          </cell>
          <cell r="AP326">
            <v>5.1523900000000002E-4</v>
          </cell>
          <cell r="AV326">
            <v>0</v>
          </cell>
          <cell r="AW326">
            <v>0</v>
          </cell>
          <cell r="AX326">
            <v>1.1788528E-2</v>
          </cell>
          <cell r="AY326">
            <v>5.1482899999999996E-4</v>
          </cell>
        </row>
        <row r="327">
          <cell r="G327">
            <v>1953</v>
          </cell>
          <cell r="H327">
            <v>232</v>
          </cell>
          <cell r="AD327">
            <v>0.99692780299999995</v>
          </cell>
          <cell r="AE327">
            <v>1.56904E-6</v>
          </cell>
          <cell r="AF327">
            <v>0.98779804699999996</v>
          </cell>
          <cell r="AG327">
            <v>2.0975599999999999E-4</v>
          </cell>
          <cell r="AM327">
            <v>1</v>
          </cell>
          <cell r="AN327">
            <v>0</v>
          </cell>
          <cell r="AO327">
            <v>0.98821147200000004</v>
          </cell>
          <cell r="AP327">
            <v>5.1523900000000002E-4</v>
          </cell>
          <cell r="AV327">
            <v>0</v>
          </cell>
          <cell r="AW327">
            <v>0</v>
          </cell>
          <cell r="AX327">
            <v>1.1788528E-2</v>
          </cell>
          <cell r="AY327">
            <v>5.1482899999999996E-4</v>
          </cell>
        </row>
        <row r="328">
          <cell r="G328">
            <v>1815</v>
          </cell>
          <cell r="H328">
            <v>277</v>
          </cell>
          <cell r="AD328">
            <v>0.99944903600000001</v>
          </cell>
          <cell r="AE328">
            <v>3.03562E-7</v>
          </cell>
          <cell r="AF328">
            <v>0.98779804699999996</v>
          </cell>
          <cell r="AG328">
            <v>2.0975599999999999E-4</v>
          </cell>
          <cell r="AM328">
            <v>1</v>
          </cell>
          <cell r="AN328">
            <v>0</v>
          </cell>
          <cell r="AO328">
            <v>0.98821147200000004</v>
          </cell>
          <cell r="AP328">
            <v>5.1523900000000002E-4</v>
          </cell>
          <cell r="AV328">
            <v>0</v>
          </cell>
          <cell r="AW328">
            <v>0</v>
          </cell>
          <cell r="AX328">
            <v>1.1788528E-2</v>
          </cell>
          <cell r="AY328">
            <v>5.1482899999999996E-4</v>
          </cell>
        </row>
        <row r="329">
          <cell r="G329">
            <v>2009</v>
          </cell>
          <cell r="H329">
            <v>259</v>
          </cell>
          <cell r="AD329">
            <v>0.96864111500000005</v>
          </cell>
          <cell r="AE329">
            <v>1.51272E-5</v>
          </cell>
          <cell r="AF329">
            <v>0.98779804699999996</v>
          </cell>
          <cell r="AG329">
            <v>2.0975599999999999E-4</v>
          </cell>
          <cell r="AM329">
            <v>0.988416988</v>
          </cell>
          <cell r="AN329">
            <v>4.4375400000000002E-5</v>
          </cell>
          <cell r="AO329">
            <v>0.98821147200000004</v>
          </cell>
          <cell r="AP329">
            <v>5.1523900000000002E-4</v>
          </cell>
          <cell r="AV329">
            <v>1.1583012E-2</v>
          </cell>
          <cell r="AW329">
            <v>4.4375400000000002E-5</v>
          </cell>
          <cell r="AX329">
            <v>1.1788528E-2</v>
          </cell>
          <cell r="AY329">
            <v>5.1482899999999996E-4</v>
          </cell>
        </row>
        <row r="330">
          <cell r="G330">
            <v>2275</v>
          </cell>
          <cell r="H330">
            <v>259</v>
          </cell>
          <cell r="AD330">
            <v>0.978901099</v>
          </cell>
          <cell r="AE330">
            <v>9.0825600000000007E-6</v>
          </cell>
          <cell r="AF330">
            <v>0.98779804699999996</v>
          </cell>
          <cell r="AG330">
            <v>2.0975599999999999E-4</v>
          </cell>
          <cell r="AM330">
            <v>0.94980695000000004</v>
          </cell>
          <cell r="AN330">
            <v>1.8478200000000001E-4</v>
          </cell>
          <cell r="AO330">
            <v>0.98821147200000004</v>
          </cell>
          <cell r="AP330">
            <v>5.1523900000000002E-4</v>
          </cell>
          <cell r="AV330">
            <v>5.0193050000000003E-2</v>
          </cell>
          <cell r="AW330">
            <v>1.8478200000000001E-4</v>
          </cell>
          <cell r="AX330">
            <v>1.1788528E-2</v>
          </cell>
          <cell r="AY330">
            <v>5.1482899999999996E-4</v>
          </cell>
        </row>
        <row r="340">
          <cell r="D340">
            <v>160</v>
          </cell>
          <cell r="J340">
            <v>0</v>
          </cell>
          <cell r="K340">
            <v>0</v>
          </cell>
          <cell r="L340">
            <v>1.5299544999999999E-2</v>
          </cell>
          <cell r="M340">
            <v>2.3553699999999999E-4</v>
          </cell>
          <cell r="N340">
            <v>0.91249999999999998</v>
          </cell>
          <cell r="O340">
            <v>5.0216200000000001E-4</v>
          </cell>
          <cell r="P340">
            <v>0.86861137799999999</v>
          </cell>
          <cell r="Q340">
            <v>5.2692640000000001E-3</v>
          </cell>
        </row>
        <row r="341">
          <cell r="D341">
            <v>157</v>
          </cell>
          <cell r="J341">
            <v>6.3694270000000004E-3</v>
          </cell>
          <cell r="K341">
            <v>4.0569599999999999E-5</v>
          </cell>
          <cell r="L341">
            <v>1.5299544999999999E-2</v>
          </cell>
          <cell r="M341">
            <v>2.3553699999999999E-4</v>
          </cell>
          <cell r="N341">
            <v>0.94904458599999997</v>
          </cell>
          <cell r="O341">
            <v>3.09993E-4</v>
          </cell>
          <cell r="P341">
            <v>0.86861137799999999</v>
          </cell>
          <cell r="Q341">
            <v>5.2692640000000001E-3</v>
          </cell>
        </row>
        <row r="342">
          <cell r="D342">
            <v>67</v>
          </cell>
          <cell r="J342">
            <v>4.4776119000000003E-2</v>
          </cell>
          <cell r="K342">
            <v>6.4804900000000004E-4</v>
          </cell>
          <cell r="L342">
            <v>1.5299544999999999E-2</v>
          </cell>
          <cell r="M342">
            <v>2.3553699999999999E-4</v>
          </cell>
          <cell r="N342">
            <v>0.79104477600000001</v>
          </cell>
          <cell r="O342">
            <v>2.5044379999999999E-3</v>
          </cell>
          <cell r="P342">
            <v>0.86861137799999999</v>
          </cell>
          <cell r="Q342">
            <v>5.2692640000000001E-3</v>
          </cell>
        </row>
        <row r="343">
          <cell r="D343">
            <v>192</v>
          </cell>
          <cell r="J343">
            <v>1.5625E-2</v>
          </cell>
          <cell r="K343">
            <v>8.0528100000000006E-5</v>
          </cell>
          <cell r="L343">
            <v>1.5299544999999999E-2</v>
          </cell>
          <cell r="M343">
            <v>2.3553699999999999E-4</v>
          </cell>
          <cell r="N343">
            <v>0.94270833300000001</v>
          </cell>
          <cell r="O343">
            <v>2.8277100000000002E-4</v>
          </cell>
          <cell r="P343">
            <v>0.86861137799999999</v>
          </cell>
          <cell r="Q343">
            <v>5.2692640000000001E-3</v>
          </cell>
        </row>
        <row r="344">
          <cell r="D344">
            <v>201</v>
          </cell>
          <cell r="J344">
            <v>1.4925373E-2</v>
          </cell>
          <cell r="K344">
            <v>7.3512999999999999E-5</v>
          </cell>
          <cell r="L344">
            <v>1.5299544999999999E-2</v>
          </cell>
          <cell r="M344">
            <v>2.3553699999999999E-4</v>
          </cell>
          <cell r="N344">
            <v>0.89552238799999995</v>
          </cell>
          <cell r="O344">
            <v>4.6780999999999998E-4</v>
          </cell>
          <cell r="P344">
            <v>0.86861137799999999</v>
          </cell>
          <cell r="Q344">
            <v>5.2692640000000001E-3</v>
          </cell>
        </row>
        <row r="345">
          <cell r="D345">
            <v>276</v>
          </cell>
          <cell r="J345">
            <v>1.8115941999999999E-2</v>
          </cell>
          <cell r="K345">
            <v>6.4682699999999997E-5</v>
          </cell>
          <cell r="L345">
            <v>1.5299544999999999E-2</v>
          </cell>
          <cell r="M345">
            <v>2.3553699999999999E-4</v>
          </cell>
          <cell r="N345">
            <v>0.82608695700000001</v>
          </cell>
          <cell r="O345">
            <v>5.22427E-4</v>
          </cell>
          <cell r="P345">
            <v>0.86861137799999999</v>
          </cell>
          <cell r="Q345">
            <v>5.2692640000000001E-3</v>
          </cell>
        </row>
        <row r="346">
          <cell r="D346">
            <v>135</v>
          </cell>
          <cell r="J346">
            <v>2.2222222E-2</v>
          </cell>
          <cell r="K346">
            <v>1.6215199999999999E-4</v>
          </cell>
          <cell r="L346">
            <v>1.5299544999999999E-2</v>
          </cell>
          <cell r="M346">
            <v>2.3553699999999999E-4</v>
          </cell>
          <cell r="N346">
            <v>0.79259259299999996</v>
          </cell>
          <cell r="O346">
            <v>1.2267879999999999E-3</v>
          </cell>
          <cell r="P346">
            <v>0.86861137799999999</v>
          </cell>
          <cell r="Q346">
            <v>5.2692640000000001E-3</v>
          </cell>
        </row>
        <row r="349">
          <cell r="D349">
            <v>55</v>
          </cell>
          <cell r="J349">
            <v>0</v>
          </cell>
          <cell r="K349">
            <v>0</v>
          </cell>
          <cell r="L349">
            <v>1.5299544999999999E-2</v>
          </cell>
          <cell r="M349">
            <v>2.3553699999999999E-4</v>
          </cell>
          <cell r="N349">
            <v>0.98181818200000004</v>
          </cell>
          <cell r="O349">
            <v>3.3057900000000001E-4</v>
          </cell>
          <cell r="P349">
            <v>0.86861137799999999</v>
          </cell>
          <cell r="Q349">
            <v>5.2692640000000001E-3</v>
          </cell>
        </row>
        <row r="350">
          <cell r="D350">
            <v>80</v>
          </cell>
          <cell r="J350">
            <v>3.7499999999999999E-2</v>
          </cell>
          <cell r="K350">
            <v>4.56883E-4</v>
          </cell>
          <cell r="L350">
            <v>1.5299544999999999E-2</v>
          </cell>
          <cell r="M350">
            <v>2.3553699999999999E-4</v>
          </cell>
          <cell r="N350">
            <v>0.85</v>
          </cell>
          <cell r="O350">
            <v>1.6139240000000001E-3</v>
          </cell>
          <cell r="P350">
            <v>0.86861137799999999</v>
          </cell>
          <cell r="Q350">
            <v>5.2692640000000001E-3</v>
          </cell>
        </row>
        <row r="351">
          <cell r="D351">
            <v>391</v>
          </cell>
          <cell r="J351">
            <v>0</v>
          </cell>
          <cell r="K351">
            <v>0</v>
          </cell>
          <cell r="L351">
            <v>1.5299544999999999E-2</v>
          </cell>
          <cell r="M351">
            <v>2.3553699999999999E-4</v>
          </cell>
          <cell r="N351">
            <v>0.90537084400000001</v>
          </cell>
          <cell r="O351">
            <v>2.1967800000000001E-4</v>
          </cell>
          <cell r="P351">
            <v>0.86861137799999999</v>
          </cell>
          <cell r="Q351">
            <v>5.2692640000000001E-3</v>
          </cell>
        </row>
        <row r="352">
          <cell r="D352">
            <v>243</v>
          </cell>
          <cell r="J352">
            <v>2.0576132E-2</v>
          </cell>
          <cell r="K352">
            <v>8.3275800000000007E-5</v>
          </cell>
          <cell r="L352">
            <v>1.5299544999999999E-2</v>
          </cell>
          <cell r="M352">
            <v>2.3553699999999999E-4</v>
          </cell>
          <cell r="N352">
            <v>0.76131687199999998</v>
          </cell>
          <cell r="O352">
            <v>7.5088200000000003E-4</v>
          </cell>
          <cell r="P352">
            <v>0.86861137799999999</v>
          </cell>
          <cell r="Q352">
            <v>5.2692640000000001E-3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gbook_harvest_forR"/>
    </sheetNames>
    <sheetDataSet>
      <sheetData sheetId="0">
        <row r="2">
          <cell r="A2" t="str">
            <v>SC</v>
          </cell>
          <cell r="G2" t="str">
            <v>NA</v>
          </cell>
        </row>
        <row r="3">
          <cell r="G3" t="str">
            <v>NA</v>
          </cell>
        </row>
        <row r="4">
          <cell r="G4" t="str">
            <v>NA</v>
          </cell>
        </row>
        <row r="5">
          <cell r="G5" t="str">
            <v>NA</v>
          </cell>
        </row>
        <row r="6">
          <cell r="G6" t="str">
            <v>NA</v>
          </cell>
        </row>
        <row r="7">
          <cell r="G7" t="str">
            <v>NA</v>
          </cell>
        </row>
        <row r="8">
          <cell r="G8" t="str">
            <v>NA</v>
          </cell>
        </row>
        <row r="9">
          <cell r="G9" t="str">
            <v>NA</v>
          </cell>
        </row>
        <row r="86">
          <cell r="G86" t="str">
            <v>NA</v>
          </cell>
        </row>
        <row r="87">
          <cell r="G87" t="str">
            <v>NA</v>
          </cell>
        </row>
        <row r="88">
          <cell r="G88" t="str">
            <v>NA</v>
          </cell>
        </row>
        <row r="89">
          <cell r="G89" t="str">
            <v>NA</v>
          </cell>
        </row>
        <row r="90">
          <cell r="G90" t="str">
            <v>NA</v>
          </cell>
        </row>
        <row r="91">
          <cell r="G91" t="str">
            <v>NA</v>
          </cell>
        </row>
        <row r="92">
          <cell r="G92" t="str">
            <v>NA</v>
          </cell>
        </row>
        <row r="93">
          <cell r="G93" t="str">
            <v>NA</v>
          </cell>
        </row>
        <row r="107">
          <cell r="G107" t="str">
            <v>NA</v>
          </cell>
        </row>
        <row r="108">
          <cell r="G108" t="str">
            <v>NA</v>
          </cell>
        </row>
        <row r="109">
          <cell r="G109" t="str">
            <v>NA</v>
          </cell>
        </row>
        <row r="110">
          <cell r="G110" t="str">
            <v>NA</v>
          </cell>
        </row>
        <row r="111">
          <cell r="G111" t="str">
            <v>NA</v>
          </cell>
        </row>
        <row r="112">
          <cell r="G112" t="str">
            <v>NA</v>
          </cell>
        </row>
        <row r="113">
          <cell r="G113" t="str">
            <v>NA</v>
          </cell>
        </row>
        <row r="114">
          <cell r="G114" t="str">
            <v>NA</v>
          </cell>
        </row>
        <row r="149">
          <cell r="G149" t="str">
            <v>NA</v>
          </cell>
        </row>
        <row r="150">
          <cell r="G150" t="str">
            <v>NA</v>
          </cell>
        </row>
        <row r="151">
          <cell r="G151" t="str">
            <v>NA</v>
          </cell>
        </row>
        <row r="152">
          <cell r="G152" t="str">
            <v>NA</v>
          </cell>
        </row>
        <row r="153">
          <cell r="G153" t="str">
            <v>NA</v>
          </cell>
        </row>
        <row r="154">
          <cell r="G154" t="str">
            <v>NA</v>
          </cell>
        </row>
        <row r="155">
          <cell r="G155" t="str">
            <v>NA</v>
          </cell>
        </row>
        <row r="156">
          <cell r="G156" t="str">
            <v>NA</v>
          </cell>
        </row>
        <row r="170">
          <cell r="G170" t="str">
            <v>NA</v>
          </cell>
        </row>
        <row r="171">
          <cell r="G171" t="str">
            <v>NA</v>
          </cell>
        </row>
        <row r="172">
          <cell r="G172" t="str">
            <v>NA</v>
          </cell>
        </row>
        <row r="173">
          <cell r="G173" t="str">
            <v>NA</v>
          </cell>
        </row>
        <row r="174">
          <cell r="G174" t="str">
            <v>NA</v>
          </cell>
        </row>
        <row r="175">
          <cell r="G175" t="str">
            <v>NA</v>
          </cell>
        </row>
        <row r="176">
          <cell r="G176" t="str">
            <v>NA</v>
          </cell>
        </row>
        <row r="177">
          <cell r="G177" t="str">
            <v>NA</v>
          </cell>
        </row>
        <row r="191">
          <cell r="G191" t="str">
            <v>NA</v>
          </cell>
        </row>
        <row r="192">
          <cell r="G192" t="str">
            <v>NA</v>
          </cell>
        </row>
        <row r="193">
          <cell r="G193" t="str">
            <v>NA</v>
          </cell>
        </row>
        <row r="194">
          <cell r="G194" t="str">
            <v>NA</v>
          </cell>
        </row>
        <row r="195">
          <cell r="G195" t="str">
            <v>NA</v>
          </cell>
        </row>
        <row r="196">
          <cell r="G196" t="str">
            <v>NA</v>
          </cell>
        </row>
        <row r="197">
          <cell r="G197" t="str">
            <v>NA</v>
          </cell>
        </row>
        <row r="198">
          <cell r="G198" t="str">
            <v>NA</v>
          </cell>
        </row>
        <row r="212">
          <cell r="G212" t="str">
            <v>NA</v>
          </cell>
        </row>
        <row r="213">
          <cell r="G213" t="str">
            <v>NA</v>
          </cell>
        </row>
        <row r="214">
          <cell r="G214" t="str">
            <v>NA</v>
          </cell>
        </row>
        <row r="215">
          <cell r="G215" t="str">
            <v>NA</v>
          </cell>
        </row>
        <row r="216">
          <cell r="G216" t="str">
            <v>NA</v>
          </cell>
        </row>
        <row r="217">
          <cell r="G217" t="str">
            <v>NA</v>
          </cell>
        </row>
        <row r="218">
          <cell r="G218" t="str">
            <v>NA</v>
          </cell>
        </row>
        <row r="219">
          <cell r="G219" t="str">
            <v>NA</v>
          </cell>
        </row>
        <row r="317">
          <cell r="G317" t="str">
            <v>NA</v>
          </cell>
        </row>
        <row r="318">
          <cell r="G318" t="str">
            <v>NA</v>
          </cell>
        </row>
        <row r="319">
          <cell r="G319" t="str">
            <v>NA</v>
          </cell>
        </row>
        <row r="320">
          <cell r="G320" t="str">
            <v>NA</v>
          </cell>
        </row>
        <row r="321">
          <cell r="G321" t="str">
            <v>NA</v>
          </cell>
        </row>
        <row r="322">
          <cell r="G322" t="str">
            <v>NA</v>
          </cell>
        </row>
        <row r="323">
          <cell r="G323" t="str">
            <v>NA</v>
          </cell>
        </row>
        <row r="324">
          <cell r="G324" t="str">
            <v>NA</v>
          </cell>
        </row>
        <row r="380">
          <cell r="G380" t="str">
            <v>NA</v>
          </cell>
        </row>
        <row r="381">
          <cell r="G381" t="str">
            <v>NA</v>
          </cell>
        </row>
        <row r="382">
          <cell r="G382" t="str">
            <v>NA</v>
          </cell>
        </row>
        <row r="383">
          <cell r="G383" t="str">
            <v>NA</v>
          </cell>
        </row>
        <row r="384">
          <cell r="G384" t="str">
            <v>NA</v>
          </cell>
        </row>
        <row r="385">
          <cell r="G385" t="str">
            <v>NA</v>
          </cell>
        </row>
        <row r="386">
          <cell r="G386" t="str">
            <v>NA</v>
          </cell>
        </row>
        <row r="387">
          <cell r="G387" t="str">
            <v>NA</v>
          </cell>
        </row>
        <row r="401">
          <cell r="G401" t="str">
            <v>NA</v>
          </cell>
        </row>
        <row r="402">
          <cell r="G402" t="str">
            <v>NA</v>
          </cell>
        </row>
        <row r="403">
          <cell r="G403" t="str">
            <v>NA</v>
          </cell>
        </row>
        <row r="404">
          <cell r="G404" t="str">
            <v>NA</v>
          </cell>
        </row>
        <row r="405">
          <cell r="G405" t="str">
            <v>NA</v>
          </cell>
        </row>
        <row r="406">
          <cell r="G406" t="str">
            <v>NA</v>
          </cell>
        </row>
        <row r="407">
          <cell r="G407" t="str">
            <v>NA</v>
          </cell>
        </row>
        <row r="408">
          <cell r="G408" t="str">
            <v>NA</v>
          </cell>
        </row>
        <row r="422">
          <cell r="G422" t="str">
            <v>NA</v>
          </cell>
        </row>
        <row r="423">
          <cell r="G423" t="str">
            <v>NA</v>
          </cell>
        </row>
        <row r="424">
          <cell r="G424" t="str">
            <v>NA</v>
          </cell>
        </row>
        <row r="425">
          <cell r="G425" t="str">
            <v>NA</v>
          </cell>
        </row>
        <row r="426">
          <cell r="G426" t="str">
            <v>NA</v>
          </cell>
        </row>
        <row r="427">
          <cell r="G427" t="str">
            <v>NA</v>
          </cell>
        </row>
        <row r="428">
          <cell r="G428" t="str">
            <v>NA</v>
          </cell>
        </row>
        <row r="429">
          <cell r="G429" t="str">
            <v>NA</v>
          </cell>
        </row>
        <row r="443">
          <cell r="G443" t="str">
            <v>NA</v>
          </cell>
        </row>
        <row r="444">
          <cell r="G444" t="str">
            <v>NA</v>
          </cell>
        </row>
        <row r="445">
          <cell r="G445" t="str">
            <v>NA</v>
          </cell>
        </row>
        <row r="446">
          <cell r="G446" t="str">
            <v>NA</v>
          </cell>
        </row>
        <row r="447">
          <cell r="G447" t="str">
            <v>NA</v>
          </cell>
        </row>
        <row r="448">
          <cell r="G448" t="str">
            <v>NA</v>
          </cell>
        </row>
        <row r="449">
          <cell r="G449" t="str">
            <v>NA</v>
          </cell>
        </row>
        <row r="450">
          <cell r="G450" t="str">
            <v>NA</v>
          </cell>
        </row>
        <row r="506">
          <cell r="G506" t="str">
            <v>NA</v>
          </cell>
        </row>
        <row r="507">
          <cell r="G507" t="str">
            <v>NA</v>
          </cell>
        </row>
        <row r="508">
          <cell r="G508" t="str">
            <v>NA</v>
          </cell>
        </row>
        <row r="509">
          <cell r="G509" t="str">
            <v>NA</v>
          </cell>
        </row>
        <row r="510">
          <cell r="G510" t="str">
            <v>NA</v>
          </cell>
        </row>
        <row r="511">
          <cell r="G511" t="str">
            <v>NA</v>
          </cell>
        </row>
        <row r="512">
          <cell r="G512" t="str">
            <v>NA</v>
          </cell>
        </row>
        <row r="513">
          <cell r="G513" t="str">
            <v>NA</v>
          </cell>
        </row>
        <row r="527">
          <cell r="G527" t="str">
            <v>NA</v>
          </cell>
        </row>
        <row r="528">
          <cell r="G528" t="str">
            <v>NA</v>
          </cell>
        </row>
        <row r="529">
          <cell r="G529" t="str">
            <v>NA</v>
          </cell>
        </row>
        <row r="530">
          <cell r="G530" t="str">
            <v>NA</v>
          </cell>
        </row>
        <row r="531">
          <cell r="G531" t="str">
            <v>NA</v>
          </cell>
        </row>
        <row r="532">
          <cell r="G532" t="str">
            <v>NA</v>
          </cell>
        </row>
        <row r="533">
          <cell r="G533" t="str">
            <v>NA</v>
          </cell>
        </row>
        <row r="534">
          <cell r="G534" t="str">
            <v>NA</v>
          </cell>
        </row>
        <row r="548">
          <cell r="G548" t="str">
            <v>NA</v>
          </cell>
        </row>
        <row r="549">
          <cell r="G549" t="str">
            <v>NA</v>
          </cell>
        </row>
        <row r="550">
          <cell r="G550" t="str">
            <v>NA</v>
          </cell>
        </row>
        <row r="551">
          <cell r="G551" t="str">
            <v>NA</v>
          </cell>
        </row>
        <row r="552">
          <cell r="G552" t="str">
            <v>NA</v>
          </cell>
        </row>
        <row r="553">
          <cell r="G553" t="str">
            <v>NA</v>
          </cell>
        </row>
        <row r="554">
          <cell r="G554" t="str">
            <v>NA</v>
          </cell>
        </row>
        <row r="555">
          <cell r="G555" t="str">
            <v>NA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atie Howard" id="{4EF1F454-7715-4346-9203-AE6840C64668}" userId="Katie Howard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19-11-08T23:24:26.42" personId="{4EF1F454-7715-4346-9203-AE6840C64668}" id="{775795E9-59A4-4C2B-9D0B-970CC03CF14A}">
    <text>C:\Users\kghoward\Desktop\Rockfish SF Harvest reconstruction\R code\logbook_harvest</text>
  </threadedComment>
  <threadedComment ref="E1" dT="2019-11-18T22:10:30.62" personId="{4EF1F454-7715-4346-9203-AE6840C64668}" id="{85D5FC7A-24C2-4223-8707-6B719028EF92}">
    <text>SWHS data with too few respondents: 
mainland and westside=WKMA
SOUTHEAST, SOUTHWEST = SKMA
EYKT and IBS=EWYKT</text>
  </threadedComment>
  <threadedComment ref="K1" dT="2019-11-04T20:56:56.47" personId="{4EF1F454-7715-4346-9203-AE6840C64668}" id="{AA9E4D02-CF20-4B46-8624-D9D4257BE7DB}">
    <text>=logbook CFMU RF harvest /guided proportion SWHS RF harvest</text>
  </threadedComment>
  <threadedComment ref="L1" dT="2019-11-04T20:56:56.47" personId="{4EF1F454-7715-4346-9203-AE6840C64668}" id="{6ED5C177-5F75-486B-AE5C-4D8904CC603D}">
    <text>=logbook CFMU RF harvest /guided proportion SWHS RF harvest</text>
  </threadedComment>
  <threadedComment ref="L1" dT="2019-12-31T00:11:06.98" personId="{4EF1F454-7715-4346-9203-AE6840C64668}" id="{A301F803-BE1F-42C8-96BE-ACC1EBA73C81}" parentId="{6ED5C177-5F75-486B-AE5C-4D8904CC603D}">
    <text>pre-2011 bootstrapping needed for variance estimates</text>
  </threadedComment>
  <threadedComment ref="P1" dT="2019-11-04T22:30:11.90" personId="{4EF1F454-7715-4346-9203-AE6840C64668}" id="{4A58EEE8-6932-45F5-8E80-9D47700F3E80}">
    <text>add variances of log_rfharv and TOTAL_rfharv. since logbook assume variance of zero, variance = that of total harvest estimate</text>
  </threadedComment>
  <threadedComment ref="E59" dT="2019-12-11T01:50:06.68" personId="{4EF1F454-7715-4346-9203-AE6840C64668}" id="{AF43EECD-E180-4969-BCA0-8F194CBC2935}">
    <text>substitute WKMA as best surrogate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2" dT="2019-11-08T23:24:26.42" personId="{4EF1F454-7715-4346-9203-AE6840C64668}" id="{CDEF81F2-575A-4396-92F0-157572F31FB5}">
    <text>C:\Users\kghoward\Desktop\Rockfish SF Harvest reconstruction\R code\logbook_harvest</text>
  </threadedComment>
  <threadedComment ref="F2" dT="2019-11-09T01:53:04.10" personId="{4EF1F454-7715-4346-9203-AE6840C64668}" id="{F6C31A2C-E692-40FE-9BCF-418DC29BCE93}">
    <text>Substitutions when no port sample data available:
1. AFOGNAK &amp; WKMA = NORTHEAST
2. SKMA = EASTSIDE</text>
  </threadedComment>
  <threadedComment ref="N2" dT="2019-11-04T22:30:11.90" personId="{4EF1F454-7715-4346-9203-AE6840C64668}" id="{37717508-8924-41EE-BD2E-DBB495D51F38}">
    <text>add variances of log_rfharv and TOTAL_rfharv. since logbook assume variance of zero, variance = that of total harvest estimate</text>
  </threadedComment>
  <threadedComment ref="O2" dT="2019-11-12T19:36:13.11" personId="{4EF1F454-7715-4346-9203-AE6840C64668}" id="{35011469-C84D-4FE4-9515-70FC1774D3C5}">
    <text>Substitutions when no port sample data available:
1. AFOGNAK &amp; WKMA &amp; SKMA &amp; EASTSIDE = NORTHEAST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2" dT="2019-11-09T01:53:04.10" personId="{4EF1F454-7715-4346-9203-AE6840C64668}" id="{5536D63F-8920-4E36-8CC8-1A7F12ED2E6C}">
    <text>Substitutions when no port sample data available from mean logbook proportions (AFOGNAK, WKMA, SKMA, CI, EASTSIDE, NORTHEAST)</text>
  </threadedComment>
  <threadedComment ref="O2" dT="2019-11-04T22:30:11.90" personId="{4EF1F454-7715-4346-9203-AE6840C64668}" id="{D3FDD8F1-8010-4BF3-997A-CBBA4560959A}">
    <text>add variances of log_rfharv and TOTAL_rfharv. since logbook assume variance of zero, variance = that of total harvest estimate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2" dT="2019-11-09T01:53:04.10" personId="{4EF1F454-7715-4346-9203-AE6840C64668}" id="{A42CC030-ACEC-4060-8312-7F444929EA9A}">
    <text>Substitutions when no port sample data available from mean logbook proportions (AFOGNAK, WKMA, SKMA, CI, EASTSIDE, NORTHEAST)</text>
  </threadedComment>
  <threadedComment ref="N2" dT="2019-11-04T22:30:11.90" personId="{4EF1F454-7715-4346-9203-AE6840C64668}" id="{395E7875-D433-406A-9CB6-B8379504EDE7}">
    <text>add variances of log_rfharv and TOTAL_rfharv. since logbook assume variance of zero, variance = that of total harvest estimate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F2" dT="2019-11-09T01:53:04.10" personId="{4EF1F454-7715-4346-9203-AE6840C64668}" id="{08A33481-555A-4897-B499-BB6394654238}">
    <text>Substitutions when no port sample data available from mean logbook proportions (AFOGNAK, WKMA, SKMA, CI, EASTSIDE, NORTHEAST)</text>
  </threadedComment>
  <threadedComment ref="N2" dT="2019-11-04T22:30:11.90" personId="{4EF1F454-7715-4346-9203-AE6840C64668}" id="{214489EA-54E8-488C-9644-E3D8984FBD97}">
    <text>add variances of log_rfharv and TOTAL_rfharv. since logbook assume variance of zero, variance = that of total harvest estimate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1" dT="2019-11-08T23:24:26.42" personId="{4EF1F454-7715-4346-9203-AE6840C64668}" id="{6A782F1B-EE30-4623-A70E-0F248925A880}">
    <text>C:\Users\kghoward\Desktop\Rockfish SF Harvest reconstruction\R code\logbook_harvest</text>
  </threadedComment>
  <threadedComment ref="D1" dT="2019-11-18T22:10:30.62" personId="{4EF1F454-7715-4346-9203-AE6840C64668}" id="{8C8DE39C-9C9D-4C4C-AFEE-9B7D1EB24BE1}">
    <text>SWHS data with too few respondents: BSAI - Bering and aleutian
mainland and westside=WKMA
Chignik, SAKPEN, SOUTHEAST, SOUTHWEST = SOKO2SAP
EYKT and IBS=EWT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6B42C-ACC5-408D-AB66-156210C7E187}">
  <sheetPr>
    <tabColor rgb="FF00B050"/>
  </sheetPr>
  <dimension ref="A1:T51"/>
  <sheetViews>
    <sheetView workbookViewId="0">
      <selection activeCell="D52" sqref="D52"/>
    </sheetView>
  </sheetViews>
  <sheetFormatPr defaultRowHeight="15"/>
  <sheetData>
    <row r="1" spans="1:3" ht="18.75">
      <c r="A1" s="7" t="s">
        <v>0</v>
      </c>
    </row>
    <row r="2" spans="1:3">
      <c r="A2" s="53" t="s">
        <v>1</v>
      </c>
    </row>
    <row r="3" spans="1:3">
      <c r="A3" s="53"/>
      <c r="B3" s="54" t="s">
        <v>2</v>
      </c>
    </row>
    <row r="4" spans="1:3">
      <c r="A4" s="6"/>
      <c r="B4" t="s">
        <v>3</v>
      </c>
    </row>
    <row r="5" spans="1:3">
      <c r="A5" s="6"/>
      <c r="B5" t="s">
        <v>4</v>
      </c>
    </row>
    <row r="6" spans="1:3">
      <c r="A6" t="s">
        <v>5</v>
      </c>
    </row>
    <row r="7" spans="1:3">
      <c r="A7" t="s">
        <v>6</v>
      </c>
    </row>
    <row r="8" spans="1:3">
      <c r="A8" s="5" t="s">
        <v>7</v>
      </c>
    </row>
    <row r="9" spans="1:3">
      <c r="B9" s="5" t="s">
        <v>8</v>
      </c>
    </row>
    <row r="10" spans="1:3">
      <c r="B10" t="s">
        <v>9</v>
      </c>
    </row>
    <row r="11" spans="1:3">
      <c r="C11" t="s">
        <v>10</v>
      </c>
    </row>
    <row r="12" spans="1:3">
      <c r="B12" t="s">
        <v>11</v>
      </c>
    </row>
    <row r="13" spans="1:3">
      <c r="C13" t="s">
        <v>12</v>
      </c>
    </row>
    <row r="14" spans="1:3">
      <c r="B14" t="s">
        <v>13</v>
      </c>
    </row>
    <row r="15" spans="1:3">
      <c r="C15" t="s">
        <v>14</v>
      </c>
    </row>
    <row r="16" spans="1:3">
      <c r="B16" s="5" t="s">
        <v>15</v>
      </c>
    </row>
    <row r="17" spans="1:4">
      <c r="B17" t="s">
        <v>9</v>
      </c>
    </row>
    <row r="18" spans="1:4">
      <c r="C18" t="s">
        <v>16</v>
      </c>
    </row>
    <row r="19" spans="1:4">
      <c r="B19" t="s">
        <v>11</v>
      </c>
    </row>
    <row r="20" spans="1:4">
      <c r="C20" t="s">
        <v>17</v>
      </c>
    </row>
    <row r="21" spans="1:4">
      <c r="B21" t="s">
        <v>13</v>
      </c>
    </row>
    <row r="22" spans="1:4">
      <c r="C22" t="s">
        <v>14</v>
      </c>
    </row>
    <row r="24" spans="1:4" s="12" customFormat="1">
      <c r="A24" s="60" t="s">
        <v>18</v>
      </c>
    </row>
    <row r="25" spans="1:4" s="12" customFormat="1">
      <c r="B25" s="60" t="s">
        <v>8</v>
      </c>
    </row>
    <row r="26" spans="1:4" s="12" customFormat="1">
      <c r="B26" s="61" t="s">
        <v>19</v>
      </c>
    </row>
    <row r="27" spans="1:4" s="12" customFormat="1">
      <c r="B27" s="12" t="s">
        <v>20</v>
      </c>
    </row>
    <row r="28" spans="1:4" s="12" customFormat="1">
      <c r="C28" s="12" t="s">
        <v>21</v>
      </c>
    </row>
    <row r="29" spans="1:4" s="12" customFormat="1">
      <c r="D29" s="12" t="s">
        <v>22</v>
      </c>
    </row>
    <row r="30" spans="1:4" s="12" customFormat="1">
      <c r="C30" s="12" t="s">
        <v>23</v>
      </c>
    </row>
    <row r="31" spans="1:4" s="12" customFormat="1">
      <c r="D31" s="12" t="s">
        <v>24</v>
      </c>
    </row>
    <row r="32" spans="1:4" s="12" customFormat="1">
      <c r="C32" s="12" t="s">
        <v>25</v>
      </c>
    </row>
    <row r="33" spans="1:20" s="12" customFormat="1">
      <c r="D33" s="12" t="s">
        <v>26</v>
      </c>
    </row>
    <row r="34" spans="1:20" s="12" customFormat="1">
      <c r="B34" s="60" t="s">
        <v>15</v>
      </c>
    </row>
    <row r="35" spans="1:20" s="12" customFormat="1">
      <c r="B35" s="12" t="s">
        <v>27</v>
      </c>
    </row>
    <row r="36" spans="1:20" s="12" customFormat="1">
      <c r="C36" s="12" t="s">
        <v>28</v>
      </c>
    </row>
    <row r="37" spans="1:20" s="12" customFormat="1">
      <c r="B37" s="12" t="s">
        <v>11</v>
      </c>
    </row>
    <row r="38" spans="1:20" s="12" customFormat="1">
      <c r="C38" s="12" t="s">
        <v>29</v>
      </c>
    </row>
    <row r="39" spans="1:20" s="12" customFormat="1">
      <c r="B39" s="12" t="s">
        <v>30</v>
      </c>
    </row>
    <row r="40" spans="1:20" s="12" customFormat="1">
      <c r="C40" s="12" t="s">
        <v>31</v>
      </c>
    </row>
    <row r="41" spans="1:20" s="12" customFormat="1"/>
    <row r="42" spans="1:20" s="12" customFormat="1">
      <c r="A42" s="12" t="s">
        <v>32</v>
      </c>
    </row>
    <row r="43" spans="1:20" s="12" customFormat="1">
      <c r="B43" s="12" t="s">
        <v>33</v>
      </c>
    </row>
    <row r="44" spans="1:20" s="12" customFormat="1">
      <c r="B44" s="12" t="s">
        <v>34</v>
      </c>
    </row>
    <row r="45" spans="1:20" s="12" customFormat="1"/>
    <row r="46" spans="1:20">
      <c r="A46" s="56" t="s">
        <v>35</v>
      </c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</row>
    <row r="47" spans="1:20" s="12" customFormat="1"/>
    <row r="48" spans="1:20" s="12" customFormat="1"/>
    <row r="49" s="12" customFormat="1"/>
    <row r="50" s="12" customFormat="1"/>
    <row r="51" s="12" customFormat="1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7F0DC-5E07-4106-8471-0321948C826C}">
  <sheetPr>
    <tabColor rgb="FF00B0F0"/>
  </sheetPr>
  <dimension ref="A1:O77"/>
  <sheetViews>
    <sheetView topLeftCell="A25" workbookViewId="0">
      <selection activeCell="L28" sqref="L28:O51"/>
    </sheetView>
  </sheetViews>
  <sheetFormatPr defaultRowHeight="15"/>
  <cols>
    <col min="2" max="2" width="9.5703125" bestFit="1" customWidth="1"/>
    <col min="3" max="3" width="10" bestFit="1" customWidth="1"/>
    <col min="5" max="5" width="10" bestFit="1" customWidth="1"/>
    <col min="7" max="7" width="11" bestFit="1" customWidth="1"/>
    <col min="11" max="11" width="10.42578125" bestFit="1" customWidth="1"/>
    <col min="12" max="14" width="10.42578125" customWidth="1"/>
  </cols>
  <sheetData>
    <row r="1" spans="1:14">
      <c r="A1" s="78" t="s">
        <v>138</v>
      </c>
      <c r="B1" s="78"/>
      <c r="C1" s="78"/>
      <c r="D1" s="78"/>
      <c r="E1" s="78"/>
      <c r="F1" s="78"/>
      <c r="G1" s="78"/>
      <c r="H1" s="78"/>
      <c r="I1" s="78"/>
      <c r="J1" s="78"/>
    </row>
    <row r="2" spans="1:14">
      <c r="A2" t="s">
        <v>139</v>
      </c>
      <c r="B2" s="78" t="s">
        <v>56</v>
      </c>
      <c r="C2" s="78"/>
      <c r="D2" s="78" t="s">
        <v>62</v>
      </c>
      <c r="E2" s="78"/>
      <c r="F2" s="78" t="s">
        <v>140</v>
      </c>
      <c r="G2" s="78"/>
      <c r="H2" s="78" t="s">
        <v>59</v>
      </c>
      <c r="I2" s="78"/>
      <c r="J2" s="78" t="s">
        <v>60</v>
      </c>
      <c r="K2" s="78"/>
      <c r="L2" s="77"/>
      <c r="M2" s="77"/>
      <c r="N2" s="77"/>
    </row>
    <row r="3" spans="1:14">
      <c r="B3" s="77" t="s">
        <v>141</v>
      </c>
      <c r="C3" s="77" t="s">
        <v>142</v>
      </c>
      <c r="D3" s="77" t="s">
        <v>141</v>
      </c>
      <c r="E3" s="77" t="s">
        <v>142</v>
      </c>
      <c r="F3" s="77" t="s">
        <v>141</v>
      </c>
      <c r="G3" s="77" t="s">
        <v>142</v>
      </c>
      <c r="H3" s="77" t="s">
        <v>141</v>
      </c>
      <c r="I3" s="77" t="s">
        <v>142</v>
      </c>
      <c r="J3" s="77" t="s">
        <v>141</v>
      </c>
      <c r="K3" s="77" t="s">
        <v>142</v>
      </c>
      <c r="L3" s="77"/>
      <c r="M3" s="77"/>
      <c r="N3" s="77"/>
    </row>
    <row r="4" spans="1:14">
      <c r="A4">
        <v>1998</v>
      </c>
      <c r="B4" s="1">
        <f>'rockfish harvests'!K2</f>
        <v>529.5015960846614</v>
      </c>
      <c r="C4" s="1">
        <f>'rockfish harvests'!L2</f>
        <v>3943.5752117924521</v>
      </c>
      <c r="D4" s="1">
        <f>'rockfish harvests'!K90</f>
        <v>178.65179441295081</v>
      </c>
      <c r="E4" s="1">
        <f>'rockfish harvests'!L90</f>
        <v>347.17874002524059</v>
      </c>
      <c r="F4" s="1">
        <f>'rockfish harvests'!K134</f>
        <v>2646.751507803267</v>
      </c>
      <c r="G4" s="1">
        <f>'rockfish harvests'!L134</f>
        <v>130721.74657888399</v>
      </c>
      <c r="H4" s="1">
        <f>'rockfish harvests'!K24</f>
        <v>192.86172272260106</v>
      </c>
      <c r="I4" s="1">
        <f>'rockfish harvests'!L24</f>
        <v>712.70227062047616</v>
      </c>
      <c r="J4" s="1">
        <f>'rockfish harvests'!K46</f>
        <v>35.184233199393439</v>
      </c>
      <c r="K4" s="1">
        <f>'rockfish harvests'!L46</f>
        <v>23.719866475635822</v>
      </c>
      <c r="L4" s="1"/>
      <c r="M4" s="1"/>
      <c r="N4" s="1"/>
    </row>
    <row r="5" spans="1:14">
      <c r="A5">
        <v>1999</v>
      </c>
      <c r="B5" s="1">
        <f>'rockfish harvests'!K3</f>
        <v>644.05722985297768</v>
      </c>
      <c r="C5" s="1">
        <f>'rockfish harvests'!L3</f>
        <v>5834.5115045216135</v>
      </c>
      <c r="D5" s="1">
        <f>'rockfish harvests'!K91</f>
        <v>137.68705174501304</v>
      </c>
      <c r="E5" s="1">
        <f>'rockfish harvests'!L91</f>
        <v>206.21704461477333</v>
      </c>
      <c r="F5" s="1">
        <f>'rockfish harvests'!K135</f>
        <v>3319.1117698661938</v>
      </c>
      <c r="G5" s="1">
        <f>'rockfish harvests'!L135</f>
        <v>205572.61399024838</v>
      </c>
      <c r="H5" s="1">
        <f>'rockfish harvests'!K25</f>
        <v>297.11130257265569</v>
      </c>
      <c r="I5" s="1">
        <f>'rockfish harvests'!L25</f>
        <v>1691.431466213241</v>
      </c>
      <c r="J5" s="1">
        <f>'rockfish harvests'!K47</f>
        <v>114.67453783506009</v>
      </c>
      <c r="K5" s="1">
        <f>'rockfish harvests'!L47</f>
        <v>251.97070780154161</v>
      </c>
      <c r="L5" s="1"/>
      <c r="M5" s="1"/>
      <c r="N5" s="1"/>
    </row>
    <row r="6" spans="1:14">
      <c r="A6">
        <v>2000</v>
      </c>
      <c r="B6" s="1">
        <f>'rockfish harvests'!K4</f>
        <v>1797.2506097873604</v>
      </c>
      <c r="C6" s="1">
        <f>'rockfish harvests'!L4</f>
        <v>45433.151217293431</v>
      </c>
      <c r="D6" s="1">
        <f>'rockfish harvests'!K92</f>
        <v>481.33572634826874</v>
      </c>
      <c r="E6" s="1">
        <f>'rockfish harvests'!L92</f>
        <v>2520.1973619204136</v>
      </c>
      <c r="F6" s="1">
        <f>'rockfish harvests'!K136</f>
        <v>3762.0157520187568</v>
      </c>
      <c r="G6" s="1">
        <f>'rockfish harvests'!L136</f>
        <v>264096.54694560438</v>
      </c>
      <c r="H6" s="1">
        <f>'rockfish harvests'!K26</f>
        <v>503.00422277651359</v>
      </c>
      <c r="I6" s="1">
        <f>'rockfish harvests'!L26</f>
        <v>4847.9632721588969</v>
      </c>
      <c r="J6" s="1">
        <f>'rockfish harvests'!K48</f>
        <v>84.702783628169385</v>
      </c>
      <c r="K6" s="1">
        <f>'rockfish harvests'!L48</f>
        <v>137.47110543149708</v>
      </c>
      <c r="L6" s="1"/>
      <c r="M6" s="1"/>
      <c r="N6" s="1"/>
    </row>
    <row r="7" spans="1:14">
      <c r="A7">
        <v>2001</v>
      </c>
      <c r="B7" s="1">
        <f>'rockfish harvests'!K5</f>
        <v>680.96960073387947</v>
      </c>
      <c r="C7" s="1">
        <f>'rockfish harvests'!L5</f>
        <v>6522.4540899783578</v>
      </c>
      <c r="D7" s="1">
        <f>'rockfish harvests'!K93</f>
        <v>339.09703652904039</v>
      </c>
      <c r="E7" s="1">
        <f>'rockfish harvests'!L93</f>
        <v>1250.7956034403612</v>
      </c>
      <c r="F7" s="1">
        <f>'rockfish harvests'!K137</f>
        <v>3701.5389030501337</v>
      </c>
      <c r="G7" s="1">
        <f>'rockfish harvests'!L137</f>
        <v>255673.74912670467</v>
      </c>
      <c r="H7" s="1">
        <f>'rockfish harvests'!K27</f>
        <v>1540.2875422845573</v>
      </c>
      <c r="I7" s="1">
        <f>'rockfish harvests'!L27</f>
        <v>45458.977681627199</v>
      </c>
      <c r="J7" s="1">
        <f>'rockfish harvests'!K49</f>
        <v>35.184233199393439</v>
      </c>
      <c r="K7" s="1">
        <f>'rockfish harvests'!L49</f>
        <v>23.719866475635822</v>
      </c>
      <c r="L7" s="1"/>
      <c r="M7" s="1"/>
      <c r="N7" s="1"/>
    </row>
    <row r="8" spans="1:14">
      <c r="A8">
        <v>2002</v>
      </c>
      <c r="B8" s="1">
        <f>'rockfish harvests'!K6</f>
        <v>439.12992944521204</v>
      </c>
      <c r="C8" s="1">
        <f>'rockfish harvests'!L6</f>
        <v>2712.3245630524034</v>
      </c>
      <c r="D8" s="1">
        <f>'rockfish harvests'!K94</f>
        <v>362.99313641867076</v>
      </c>
      <c r="E8" s="1">
        <f>'rockfish harvests'!L94</f>
        <v>1433.2936737274742</v>
      </c>
      <c r="F8" s="1">
        <f>'rockfish harvests'!K138</f>
        <v>4023.4891872654503</v>
      </c>
      <c r="G8" s="1">
        <f>'rockfish harvests'!L138</f>
        <v>302083.62252065231</v>
      </c>
      <c r="H8" s="1">
        <f>'rockfish harvests'!K28</f>
        <v>1146.745378350601</v>
      </c>
      <c r="I8" s="1">
        <f>'rockfish harvests'!L28</f>
        <v>25197.070780154161</v>
      </c>
      <c r="J8" s="1">
        <f>'rockfish harvests'!K50</f>
        <v>129.0088550644426</v>
      </c>
      <c r="K8" s="1">
        <f>'rockfish harvests'!L50</f>
        <v>318.90042706132607</v>
      </c>
      <c r="L8" s="1"/>
      <c r="M8" s="1"/>
      <c r="N8" s="1"/>
    </row>
    <row r="9" spans="1:14">
      <c r="A9">
        <v>2003</v>
      </c>
      <c r="B9" s="1">
        <f>'rockfish harvests'!K7</f>
        <v>721.70049274039195</v>
      </c>
      <c r="C9" s="1">
        <f>'rockfish harvests'!L7</f>
        <v>7326.0450447481962</v>
      </c>
      <c r="D9" s="1">
        <f>'rockfish harvests'!K95</f>
        <v>1151.5644327764728</v>
      </c>
      <c r="E9" s="1">
        <f>'rockfish harvests'!L95</f>
        <v>14424.967484458195</v>
      </c>
      <c r="F9" s="1">
        <f>'rockfish harvests'!K139</f>
        <v>4879.0587270862643</v>
      </c>
      <c r="G9" s="1">
        <f>'rockfish harvests'!L139</f>
        <v>444215.38374428463</v>
      </c>
      <c r="H9" s="1">
        <f>'rockfish harvests'!K29</f>
        <v>1442.5535611751309</v>
      </c>
      <c r="I9" s="1">
        <f>'rockfish harvests'!L29</f>
        <v>39873.095545543823</v>
      </c>
      <c r="J9" s="1">
        <f>'rockfish harvests'!K51</f>
        <v>187.64924373009833</v>
      </c>
      <c r="K9" s="1">
        <f>'rockfish harvests'!L51</f>
        <v>674.69842419586348</v>
      </c>
      <c r="L9" s="1"/>
      <c r="M9" s="1"/>
      <c r="N9" s="1"/>
    </row>
    <row r="10" spans="1:14">
      <c r="A10">
        <v>2004</v>
      </c>
      <c r="B10" s="1">
        <f>'rockfish harvests'!K8</f>
        <v>595.68929559524418</v>
      </c>
      <c r="C10" s="1">
        <f>'rockfish harvests'!L8</f>
        <v>4991.087377424823</v>
      </c>
      <c r="D10" s="1">
        <f>'rockfish harvests'!K96</f>
        <v>830.67394854429358</v>
      </c>
      <c r="E10" s="1">
        <f>'rockfish harvests'!L96</f>
        <v>7505.8440731652699</v>
      </c>
      <c r="F10" s="1">
        <f>'rockfish harvests'!K140</f>
        <v>5853.8032339923066</v>
      </c>
      <c r="G10" s="1">
        <f>'rockfish harvests'!L140</f>
        <v>639436.97291537211</v>
      </c>
      <c r="H10" s="1">
        <f>'rockfish harvests'!K30</f>
        <v>1055.5269959818031</v>
      </c>
      <c r="I10" s="1">
        <f>'rockfish harvests'!L30</f>
        <v>21347.879828072244</v>
      </c>
      <c r="J10" s="1">
        <f>'rockfish harvests'!K52</f>
        <v>260.62394962513656</v>
      </c>
      <c r="K10" s="1">
        <f>'rockfish harvests'!L52</f>
        <v>1301.5015898839958</v>
      </c>
      <c r="L10" s="1"/>
      <c r="M10" s="1"/>
      <c r="N10" s="1"/>
    </row>
    <row r="11" spans="1:14">
      <c r="A11">
        <v>2005</v>
      </c>
      <c r="B11" s="1">
        <f>'rockfish harvests'!K9</f>
        <v>1762.8839196568656</v>
      </c>
      <c r="C11" s="1">
        <f>'rockfish harvests'!L9</f>
        <v>43712.235118346529</v>
      </c>
      <c r="D11" s="1">
        <f>'rockfish harvests'!K97</f>
        <v>1413.283622043853</v>
      </c>
      <c r="E11" s="1">
        <f>'rockfish harvests'!L97</f>
        <v>21726.862182169472</v>
      </c>
      <c r="F11" s="1">
        <f>'rockfish harvests'!K141</f>
        <v>8255.0898842170445</v>
      </c>
      <c r="G11" s="1">
        <f>'rockfish harvests'!L141</f>
        <v>1271642.7403433286</v>
      </c>
      <c r="H11" s="1">
        <f>'rockfish harvests'!K31</f>
        <v>1649.7496011271146</v>
      </c>
      <c r="I11" s="1">
        <f>'rockfish harvests'!L31</f>
        <v>52149.737054902842</v>
      </c>
      <c r="J11" s="1">
        <f>'rockfish harvests'!K53</f>
        <v>373.99536771207102</v>
      </c>
      <c r="K11" s="1">
        <f>'rockfish harvests'!L53</f>
        <v>2680.0846114288715</v>
      </c>
      <c r="L11" s="1"/>
      <c r="M11" s="1"/>
      <c r="N11" s="1"/>
    </row>
    <row r="12" spans="1:14">
      <c r="A12">
        <v>2006</v>
      </c>
      <c r="B12" s="1">
        <f>'rockfish harvests'!K10</f>
        <v>1177.3773470632495</v>
      </c>
      <c r="C12" s="1">
        <f>'rockfish harvests'!L10</f>
        <v>19497.859309067106</v>
      </c>
      <c r="D12" s="1">
        <f>'rockfish harvests'!K98</f>
        <v>1725.0708301276015</v>
      </c>
      <c r="E12" s="1">
        <f>'rockfish harvests'!L98</f>
        <v>32370.709657002288</v>
      </c>
      <c r="F12" s="1">
        <f>'rockfish harvests'!K142</f>
        <v>6568.8530365036731</v>
      </c>
      <c r="G12" s="1">
        <f>'rockfish harvests'!L142</f>
        <v>805194.11996587296</v>
      </c>
      <c r="H12" s="1">
        <f>'rockfish harvests'!K32</f>
        <v>960.39925436862825</v>
      </c>
      <c r="I12" s="1">
        <f>'rockfish harvests'!L32</f>
        <v>17673.382926892504</v>
      </c>
      <c r="J12" s="1">
        <f>'rockfish harvests'!K54</f>
        <v>394.84528368208191</v>
      </c>
      <c r="K12" s="1">
        <f>'rockfish harvests'!L54</f>
        <v>2987.2389866414942</v>
      </c>
      <c r="L12" s="1"/>
      <c r="M12" s="1"/>
      <c r="N12" s="1"/>
    </row>
    <row r="13" spans="1:14">
      <c r="A13">
        <v>2007</v>
      </c>
      <c r="B13" s="1">
        <f>'rockfish harvests'!K11</f>
        <v>3166.8268535063407</v>
      </c>
      <c r="C13" s="1">
        <f>'rockfish harvests'!L11</f>
        <v>141060.11022920778</v>
      </c>
      <c r="D13" s="1">
        <f>'rockfish harvests'!K99</f>
        <v>3961.0630340858711</v>
      </c>
      <c r="E13" s="1">
        <f>'rockfish harvests'!L99</f>
        <v>170671.83757600674</v>
      </c>
      <c r="F13" s="1">
        <f>'rockfish harvests'!K143</f>
        <v>9035.9527282530889</v>
      </c>
      <c r="G13" s="1">
        <f>'rockfish harvests'!L143</f>
        <v>1523594.5272363999</v>
      </c>
      <c r="H13" s="1">
        <f>'rockfish harvests'!K33</f>
        <v>2143.6319856667483</v>
      </c>
      <c r="I13" s="1">
        <f>'rockfish harvests'!L33</f>
        <v>88047.395994146005</v>
      </c>
      <c r="J13" s="1">
        <f>'rockfish harvests'!K55</f>
        <v>1495.9814708482841</v>
      </c>
      <c r="K13" s="1">
        <f>'rockfish harvests'!L55</f>
        <v>42881.353782861945</v>
      </c>
      <c r="L13" s="1"/>
      <c r="M13" s="1"/>
      <c r="N13" s="1"/>
    </row>
    <row r="14" spans="1:14">
      <c r="A14">
        <v>2008</v>
      </c>
      <c r="B14" s="1">
        <f>'rockfish harvests'!K12</f>
        <v>3398.4838017933798</v>
      </c>
      <c r="C14" s="1">
        <f>'rockfish harvests'!L12</f>
        <v>162452.3467972634</v>
      </c>
      <c r="D14" s="1">
        <f>'rockfish harvests'!K100</f>
        <v>2629.7088973778937</v>
      </c>
      <c r="E14" s="1">
        <f>'rockfish harvests'!L100</f>
        <v>75223.529863537799</v>
      </c>
      <c r="F14" s="1">
        <f>'rockfish harvests'!K144</f>
        <v>11134.855133634712</v>
      </c>
      <c r="G14" s="1">
        <f>'rockfish harvests'!L144</f>
        <v>2313612.6269270084</v>
      </c>
      <c r="H14" s="1">
        <f>'rockfish harvests'!K34</f>
        <v>1558.5312187583168</v>
      </c>
      <c r="I14" s="1">
        <f>'rockfish harvests'!L34</f>
        <v>46542.217454887643</v>
      </c>
      <c r="J14" s="1">
        <f>'rockfish harvests'!K56</f>
        <v>1472.5253153820217</v>
      </c>
      <c r="K14" s="1">
        <f>'rockfish harvests'!L56</f>
        <v>41547.184503071861</v>
      </c>
      <c r="L14" s="1"/>
      <c r="M14" s="1"/>
      <c r="N14" s="1"/>
    </row>
    <row r="15" spans="1:14">
      <c r="A15">
        <v>2009</v>
      </c>
      <c r="B15" s="1">
        <f>'rockfish harvests'!K13</f>
        <v>4789.6983318908196</v>
      </c>
      <c r="C15" s="1">
        <f>'rockfish harvests'!L13</f>
        <v>322679.89242321515</v>
      </c>
      <c r="D15" s="1">
        <f>'rockfish harvests'!K101</f>
        <v>2612.6402545995866</v>
      </c>
      <c r="E15" s="1">
        <f>'rockfish harvests'!L101</f>
        <v>74250.19273710491</v>
      </c>
      <c r="F15" s="1">
        <f>'rockfish harvests'!K145</f>
        <v>11328.736796504711</v>
      </c>
      <c r="G15" s="1">
        <f>'rockfish harvests'!L145</f>
        <v>2394883.9707024693</v>
      </c>
      <c r="H15" s="1">
        <f>'rockfish harvests'!K35</f>
        <v>2409.4684142843876</v>
      </c>
      <c r="I15" s="1">
        <f>'rockfish harvests'!L35</f>
        <v>111239.37342492487</v>
      </c>
      <c r="J15" s="1">
        <f>'rockfish harvests'!K57</f>
        <v>1055.5269959818031</v>
      </c>
      <c r="K15" s="1">
        <f>'rockfish harvests'!L57</f>
        <v>21347.879828072244</v>
      </c>
      <c r="L15" s="1"/>
      <c r="M15" s="1"/>
      <c r="N15" s="1"/>
    </row>
    <row r="16" spans="1:14">
      <c r="A16">
        <v>2010</v>
      </c>
      <c r="B16" s="1">
        <f>'rockfish harvests'!K14</f>
        <v>3859.2520176170519</v>
      </c>
      <c r="C16" s="1">
        <f>'rockfish harvests'!L14</f>
        <v>209489.30732140518</v>
      </c>
      <c r="D16" s="1">
        <f>'rockfish harvests'!K102</f>
        <v>2907.3588199050278</v>
      </c>
      <c r="E16" s="1">
        <f>'rockfish harvests'!L102</f>
        <v>91946.589896274556</v>
      </c>
      <c r="F16" s="1">
        <f>'rockfish harvests'!K146</f>
        <v>14480.647866281181</v>
      </c>
      <c r="G16" s="1">
        <f>'rockfish harvests'!L146</f>
        <v>3912888.6469779164</v>
      </c>
      <c r="H16" s="1">
        <f>'rockfish harvests'!K36</f>
        <v>1649.7496011271146</v>
      </c>
      <c r="I16" s="1">
        <f>'rockfish harvests'!L36</f>
        <v>52149.737054902842</v>
      </c>
      <c r="J16" s="1">
        <f>'rockfish harvests'!K58</f>
        <v>839.20911779293976</v>
      </c>
      <c r="K16" s="1">
        <f>'rockfish harvests'!L58</f>
        <v>13494.489084553223</v>
      </c>
      <c r="L16" s="1"/>
      <c r="M16" s="1"/>
      <c r="N16" s="1"/>
    </row>
    <row r="17" spans="1:15">
      <c r="A17">
        <v>2011</v>
      </c>
      <c r="B17" s="1">
        <f>'rockfish harvests'!K15</f>
        <v>3904.7408195848857</v>
      </c>
      <c r="C17" s="1">
        <f>'rockfish harvests'!L15</f>
        <v>200039.3867927817</v>
      </c>
      <c r="D17" s="1">
        <f>'rockfish harvests'!K103</f>
        <v>1979.4612042209808</v>
      </c>
      <c r="E17" s="1">
        <f>'rockfish harvests'!L103</f>
        <v>1649.9620849615694</v>
      </c>
      <c r="F17" s="1">
        <f>'rockfish harvests'!K147</f>
        <v>12904.522735409953</v>
      </c>
      <c r="G17" s="1">
        <f>'rockfish harvests'!L147</f>
        <v>2122890.1028359062</v>
      </c>
      <c r="H17" s="1">
        <f>'rockfish harvests'!K37</f>
        <v>1687.1685166498487</v>
      </c>
      <c r="I17" s="1">
        <f>'rockfish harvests'!L37</f>
        <v>51469.344301835146</v>
      </c>
      <c r="J17" s="1">
        <f>'rockfish harvests'!K59</f>
        <v>850.99495459132186</v>
      </c>
      <c r="K17" s="1">
        <f>'rockfish harvests'!L59</f>
        <v>13094.402331197241</v>
      </c>
      <c r="L17" s="1"/>
      <c r="M17" s="1"/>
      <c r="N17" s="1"/>
    </row>
    <row r="18" spans="1:15">
      <c r="A18">
        <v>2012</v>
      </c>
      <c r="B18" s="1">
        <f>'rockfish harvests'!K16</f>
        <v>4135.7541899441339</v>
      </c>
      <c r="C18" s="1">
        <f>'rockfish harvests'!L16</f>
        <v>261396.56419933448</v>
      </c>
      <c r="D18" s="1">
        <f>'rockfish harvests'!K104</f>
        <v>3709.3989021043003</v>
      </c>
      <c r="E18" s="1">
        <f>'rockfish harvests'!L104</f>
        <v>25117.984568882985</v>
      </c>
      <c r="F18" s="1">
        <f>'rockfish harvests'!K148</f>
        <v>11751.479333744601</v>
      </c>
      <c r="G18" s="1">
        <f>'rockfish harvests'!L148</f>
        <v>2023168.1052428612</v>
      </c>
      <c r="H18" s="1">
        <f>'rockfish harvests'!K38</f>
        <v>2871.7026143790849</v>
      </c>
      <c r="I18" s="1">
        <f>'rockfish harvests'!L38</f>
        <v>412684.87548151758</v>
      </c>
      <c r="J18" s="1">
        <f>'rockfish harvests'!K60</f>
        <v>1509</v>
      </c>
      <c r="K18" s="1">
        <f>'rockfish harvests'!L60</f>
        <v>113950.9906442892</v>
      </c>
      <c r="L18" s="1"/>
      <c r="M18" s="1"/>
      <c r="N18" s="1"/>
    </row>
    <row r="19" spans="1:15">
      <c r="A19">
        <v>2013</v>
      </c>
      <c r="B19" s="1">
        <f>'rockfish harvests'!K17</f>
        <v>3218.128956927867</v>
      </c>
      <c r="C19" s="1">
        <f>'rockfish harvests'!L17</f>
        <v>125971.00775365347</v>
      </c>
      <c r="D19" s="1">
        <f>'rockfish harvests'!K105</f>
        <v>2558.7798861480078</v>
      </c>
      <c r="E19" s="1">
        <f>'rockfish harvests'!L105</f>
        <v>93936.264893907151</v>
      </c>
      <c r="F19" s="1">
        <f>'rockfish harvests'!K149</f>
        <v>18590.830039525692</v>
      </c>
      <c r="G19" s="1">
        <f>'rockfish harvests'!L149</f>
        <v>4761147.9363994701</v>
      </c>
      <c r="H19" s="1">
        <f>'rockfish harvests'!K39</f>
        <v>2384.9594594594591</v>
      </c>
      <c r="I19" s="1">
        <f>'rockfish harvests'!L39</f>
        <v>69446.330827502126</v>
      </c>
      <c r="J19" s="1">
        <f>'rockfish harvests'!K61</f>
        <v>1244.7972972972973</v>
      </c>
      <c r="K19" s="1">
        <f>'rockfish harvests'!L61</f>
        <v>18918.407507863983</v>
      </c>
      <c r="L19" s="1"/>
      <c r="M19" s="1"/>
      <c r="N19" s="1"/>
    </row>
    <row r="20" spans="1:15">
      <c r="A20">
        <v>2014</v>
      </c>
      <c r="B20" s="1">
        <f>'rockfish harvests'!K18</f>
        <v>4077.1607301869994</v>
      </c>
      <c r="C20" s="1">
        <f>'rockfish harvests'!L18</f>
        <v>268862.96198516607</v>
      </c>
      <c r="D20" s="1">
        <f>'rockfish harvests'!K106</f>
        <v>3801.8794981842188</v>
      </c>
      <c r="E20" s="1">
        <f>'rockfish harvests'!L106</f>
        <v>23714.551436006946</v>
      </c>
      <c r="F20" s="1">
        <f>'rockfish harvests'!K150</f>
        <v>17307.007400098668</v>
      </c>
      <c r="G20" s="1">
        <f>'rockfish harvests'!L150</f>
        <v>1633143.8585763292</v>
      </c>
      <c r="H20" s="1">
        <f>'rockfish harvests'!K40</f>
        <v>3202.8709245198747</v>
      </c>
      <c r="I20" s="1">
        <f>'rockfish harvests'!L40</f>
        <v>244720.20702808804</v>
      </c>
      <c r="J20" s="1">
        <f>'rockfish harvests'!K62</f>
        <v>872.90263510495754</v>
      </c>
      <c r="K20" s="1">
        <f>'rockfish harvests'!L62</f>
        <v>18177.015037346606</v>
      </c>
      <c r="L20" s="1"/>
      <c r="M20" s="1"/>
      <c r="N20" s="1"/>
    </row>
    <row r="21" spans="1:15">
      <c r="A21">
        <v>2015</v>
      </c>
      <c r="B21" s="1">
        <f>'rockfish harvests'!K19</f>
        <v>5655.4958972529439</v>
      </c>
      <c r="C21" s="1">
        <f>'rockfish harvests'!L19</f>
        <v>1075446.4405794584</v>
      </c>
      <c r="D21" s="1">
        <f>'rockfish harvests'!K107</f>
        <v>3719.19872110182</v>
      </c>
      <c r="E21" s="1">
        <f>'rockfish harvests'!L107</f>
        <v>360398.18316320516</v>
      </c>
      <c r="F21" s="1">
        <f>'rockfish harvests'!K151</f>
        <v>23153.477406902814</v>
      </c>
      <c r="G21" s="1">
        <f>'rockfish harvests'!L151</f>
        <v>10110394.020791385</v>
      </c>
      <c r="H21" s="1">
        <f>'rockfish harvests'!K41</f>
        <v>2955.5510553337135</v>
      </c>
      <c r="I21" s="1">
        <f>'rockfish harvests'!L41</f>
        <v>669754.36895301775</v>
      </c>
      <c r="J21" s="1">
        <f>'rockfish harvests'!K63</f>
        <v>900.78094694808897</v>
      </c>
      <c r="K21" s="1">
        <f>'rockfish harvests'!L63</f>
        <v>62212.407283949418</v>
      </c>
      <c r="L21" s="1"/>
      <c r="M21" s="1"/>
      <c r="N21" s="1"/>
    </row>
    <row r="22" spans="1:15">
      <c r="A22">
        <v>2016</v>
      </c>
      <c r="B22" s="1">
        <f>'rockfish harvests'!K20</f>
        <v>5754.5865442204031</v>
      </c>
      <c r="C22" s="1">
        <f>'rockfish harvests'!L20</f>
        <v>63684.114088437818</v>
      </c>
      <c r="D22" s="1">
        <f>'rockfish harvests'!K108</f>
        <v>3979.190684713376</v>
      </c>
      <c r="E22" s="1">
        <f>'rockfish harvests'!L108</f>
        <v>86017.579810230731</v>
      </c>
      <c r="F22" s="1">
        <f>'rockfish harvests'!K152</f>
        <v>27727.366319691999</v>
      </c>
      <c r="G22" s="1">
        <f>'rockfish harvests'!L152</f>
        <v>22590691.391820997</v>
      </c>
      <c r="H22" s="1">
        <f>'rockfish harvests'!K42</f>
        <v>3931.8126888217525</v>
      </c>
      <c r="I22" s="1">
        <f>'rockfish harvests'!L42</f>
        <v>360399.33488611423</v>
      </c>
      <c r="J22" s="1">
        <f>'rockfish harvests'!K64</f>
        <v>947.31117824773412</v>
      </c>
      <c r="K22" s="1">
        <f>'rockfish harvests'!L64</f>
        <v>20921.059037013951</v>
      </c>
      <c r="L22" s="1"/>
      <c r="M22" s="1"/>
      <c r="N22" s="1"/>
    </row>
    <row r="23" spans="1:15">
      <c r="A23">
        <v>2017</v>
      </c>
      <c r="B23" s="1">
        <f>'rockfish harvests'!K21</f>
        <v>5293.7475824448302</v>
      </c>
      <c r="C23" s="1">
        <f>'rockfish harvests'!L21</f>
        <v>89663.784684390819</v>
      </c>
      <c r="D23" s="1">
        <f>'rockfish harvests'!K109</f>
        <v>5162.4512387981022</v>
      </c>
      <c r="E23" s="1">
        <f>'rockfish harvests'!L109</f>
        <v>1065522.1889633487</v>
      </c>
      <c r="F23" s="1">
        <f>'rockfish harvests'!K153</f>
        <v>10477.282570932253</v>
      </c>
      <c r="G23" s="1">
        <f>'rockfish harvests'!L153</f>
        <v>1035822.3149322054</v>
      </c>
      <c r="H23" s="1">
        <f>'rockfish harvests'!K43</f>
        <v>3896.8833955223881</v>
      </c>
      <c r="I23" s="1">
        <f>'rockfish harvests'!L43</f>
        <v>341376.2270959196</v>
      </c>
      <c r="J23" s="1">
        <f>'rockfish harvests'!K65</f>
        <v>895.24813432835822</v>
      </c>
      <c r="K23" s="1">
        <f>'rockfish harvests'!L65</f>
        <v>18017.117128178837</v>
      </c>
      <c r="L23" s="1"/>
      <c r="M23" s="1"/>
      <c r="N23" s="1"/>
    </row>
    <row r="24" spans="1:15">
      <c r="A24">
        <v>2018</v>
      </c>
      <c r="B24" s="1">
        <f>'rockfish harvests'!K22</f>
        <v>7190.4016172506736</v>
      </c>
      <c r="C24" s="1">
        <f>'rockfish harvests'!L22</f>
        <v>412259.26032139536</v>
      </c>
      <c r="D24" s="1">
        <f>'rockfish harvests'!K110</f>
        <v>4216.2796271637817</v>
      </c>
      <c r="E24" s="1">
        <f>'rockfish harvests'!L110</f>
        <v>37596.448991886558</v>
      </c>
      <c r="F24" s="1">
        <f>'rockfish harvests'!K154</f>
        <v>17169.778908418131</v>
      </c>
      <c r="G24" s="1">
        <f>'rockfish harvests'!L154</f>
        <v>6090869.3085533688</v>
      </c>
      <c r="H24" s="1">
        <f>'rockfish harvests'!K44</f>
        <v>4979.3662731006161</v>
      </c>
      <c r="I24" s="1">
        <f>'rockfish harvests'!L44</f>
        <v>176905.35655507445</v>
      </c>
      <c r="J24" s="1">
        <f>'rockfish harvests'!K66</f>
        <v>778.64245379876797</v>
      </c>
      <c r="K24" s="1">
        <f>'rockfish harvests'!L66</f>
        <v>4325.8254808581805</v>
      </c>
      <c r="L24" s="1"/>
      <c r="M24" s="1"/>
      <c r="N24" s="1"/>
    </row>
    <row r="25" spans="1:15">
      <c r="A25">
        <v>2019</v>
      </c>
      <c r="B25" s="1">
        <f>'rockfish harvests'!K23</f>
        <v>11217.376425855515</v>
      </c>
      <c r="C25" s="1">
        <f>'rockfish harvests'!L23</f>
        <v>3560251.2769631236</v>
      </c>
      <c r="D25" s="1">
        <f>'rockfish harvests'!K111</f>
        <v>7507.1545603495351</v>
      </c>
      <c r="E25" s="1">
        <f>'rockfish harvests'!L111</f>
        <v>1939226.0896531206</v>
      </c>
      <c r="F25" s="1">
        <f>'rockfish harvests'!K155</f>
        <v>20184.660072182862</v>
      </c>
      <c r="G25" s="1">
        <f>'rockfish harvests'!L155</f>
        <v>5030013.8598571327</v>
      </c>
      <c r="H25" s="1">
        <f>'rockfish harvests'!K45</f>
        <v>8077.0062111801244</v>
      </c>
      <c r="I25" s="1">
        <f>'rockfish harvests'!L45</f>
        <v>706545.28395733843</v>
      </c>
      <c r="J25" s="1">
        <f>'rockfish harvests'!K67</f>
        <v>740.4625492772667</v>
      </c>
      <c r="K25" s="1">
        <f>'rockfish harvests'!L67</f>
        <v>265.49549626470679</v>
      </c>
      <c r="L25" s="1"/>
      <c r="M25" s="1"/>
      <c r="N25" s="1"/>
    </row>
    <row r="27" spans="1:15">
      <c r="A27" s="78" t="s">
        <v>143</v>
      </c>
      <c r="B27" s="78"/>
      <c r="C27" s="78"/>
      <c r="D27" s="78"/>
      <c r="E27" s="78"/>
      <c r="F27" s="78"/>
      <c r="G27" s="78"/>
      <c r="H27" s="78"/>
      <c r="I27" s="78"/>
      <c r="J27" s="78"/>
    </row>
    <row r="28" spans="1:15">
      <c r="A28" t="s">
        <v>139</v>
      </c>
      <c r="B28" s="78" t="s">
        <v>56</v>
      </c>
      <c r="C28" s="78"/>
      <c r="D28" s="78" t="s">
        <v>62</v>
      </c>
      <c r="E28" s="78"/>
      <c r="F28" s="78" t="s">
        <v>140</v>
      </c>
      <c r="G28" s="78"/>
      <c r="H28" s="78" t="s">
        <v>59</v>
      </c>
      <c r="I28" s="78"/>
      <c r="J28" s="78" t="s">
        <v>60</v>
      </c>
      <c r="K28" s="78"/>
      <c r="L28" s="78" t="s">
        <v>144</v>
      </c>
      <c r="M28" s="78"/>
      <c r="N28" s="78"/>
      <c r="O28" s="78"/>
    </row>
    <row r="29" spans="1:15">
      <c r="B29" s="77" t="s">
        <v>141</v>
      </c>
      <c r="C29" s="77" t="s">
        <v>142</v>
      </c>
      <c r="D29" s="77" t="s">
        <v>141</v>
      </c>
      <c r="E29" s="77" t="s">
        <v>142</v>
      </c>
      <c r="F29" s="77" t="s">
        <v>141</v>
      </c>
      <c r="G29" s="77" t="s">
        <v>142</v>
      </c>
      <c r="H29" s="77" t="s">
        <v>141</v>
      </c>
      <c r="I29" s="77" t="s">
        <v>142</v>
      </c>
      <c r="J29" s="77" t="s">
        <v>141</v>
      </c>
      <c r="K29" s="77" t="s">
        <v>142</v>
      </c>
      <c r="L29" s="77" t="s">
        <v>141</v>
      </c>
      <c r="M29" s="77" t="s">
        <v>145</v>
      </c>
      <c r="N29" s="77" t="s">
        <v>146</v>
      </c>
      <c r="O29" s="77" t="s">
        <v>147</v>
      </c>
    </row>
    <row r="30" spans="1:15">
      <c r="A30">
        <v>1998</v>
      </c>
      <c r="B30" s="1">
        <f>'BRF harvest'!V3</f>
        <v>359.1413642850506</v>
      </c>
      <c r="C30" s="1">
        <f>'BRF harvest'!W3</f>
        <v>2930.1364408536638</v>
      </c>
      <c r="D30" s="1">
        <f>'BRF harvest'!V91</f>
        <v>88.716238903575075</v>
      </c>
      <c r="E30" s="1">
        <f>'BRF harvest'!W91</f>
        <v>256.62681767164531</v>
      </c>
      <c r="F30" s="1">
        <f>'BRF harvest'!V135</f>
        <v>1751.2551217634721</v>
      </c>
      <c r="G30" s="1">
        <f>'BRF harvest'!W135</f>
        <v>94236.460952760332</v>
      </c>
      <c r="H30" s="1">
        <f>'BRF harvest'!V25</f>
        <v>131.46724310754698</v>
      </c>
      <c r="I30" s="1">
        <f>'BRF harvest'!W25</f>
        <v>519.42040708928516</v>
      </c>
      <c r="J30" s="1">
        <f>'BRF harvest'!V47</f>
        <v>27.550963554099788</v>
      </c>
      <c r="K30" s="1">
        <f>'BRF harvest'!W47</f>
        <v>17.859621456798244</v>
      </c>
      <c r="L30" s="2">
        <f>J30+H30+F30+D30+B30</f>
        <v>2358.1309316137445</v>
      </c>
      <c r="M30" s="1">
        <f>SUM(E30,G30,I30,K30,C30)</f>
        <v>97960.504239831716</v>
      </c>
      <c r="N30">
        <f>SQRT(M30)</f>
        <v>312.98642820389466</v>
      </c>
      <c r="O30" s="18">
        <f>N30/L30</f>
        <v>0.13272648435585721</v>
      </c>
    </row>
    <row r="31" spans="1:15">
      <c r="A31">
        <v>1999</v>
      </c>
      <c r="B31" s="1">
        <f>'BRF harvest'!V4</f>
        <v>469.54970976779174</v>
      </c>
      <c r="C31" s="1">
        <f>'BRF harvest'!W4</f>
        <v>3149.188162293392</v>
      </c>
      <c r="D31" s="1">
        <f>'BRF harvest'!V92</f>
        <v>106.12871191893431</v>
      </c>
      <c r="E31" s="1">
        <f>'BRF harvest'!W92</f>
        <v>132.17456938472284</v>
      </c>
      <c r="F31" s="1">
        <f>'BRF harvest'!V136</f>
        <v>2532.0466367217723</v>
      </c>
      <c r="G31" s="1">
        <f>'BRF harvest'!W136</f>
        <v>109041.47171239449</v>
      </c>
      <c r="H31" s="1">
        <f>'BRF harvest'!V26</f>
        <v>246.79095440738428</v>
      </c>
      <c r="I31" s="1">
        <f>'BRF harvest'!W26</f>
        <v>911.12752417730292</v>
      </c>
      <c r="J31" s="1">
        <f>'BRF harvest'!V48</f>
        <v>87.807526601025501</v>
      </c>
      <c r="K31" s="1">
        <f>'BRF harvest'!W48</f>
        <v>143.0527229546733</v>
      </c>
      <c r="L31" s="2">
        <f t="shared" ref="L31:L51" si="0">J31+H31+F31+D31+B31</f>
        <v>3442.3235394169078</v>
      </c>
      <c r="M31" s="1">
        <f t="shared" ref="M31:M51" si="1">SUM(E31,G31,I31,K31,C31)</f>
        <v>113377.01469120456</v>
      </c>
      <c r="N31">
        <f t="shared" ref="N31:N51" si="2">SQRT(M31)</f>
        <v>336.71503484579443</v>
      </c>
      <c r="O31" s="18">
        <f t="shared" ref="O31:O51" si="3">N31/L31</f>
        <v>9.7816207857913992E-2</v>
      </c>
    </row>
    <row r="32" spans="1:15">
      <c r="A32">
        <v>2000</v>
      </c>
      <c r="B32" s="1">
        <f>'BRF harvest'!V5</f>
        <v>1414.4684017556272</v>
      </c>
      <c r="C32" s="1">
        <f>'BRF harvest'!W5</f>
        <v>26294.528897515116</v>
      </c>
      <c r="D32" s="1">
        <f>'BRF harvest'!V93</f>
        <v>401.45477078136321</v>
      </c>
      <c r="E32" s="1">
        <f>'BRF harvest'!W93</f>
        <v>1788.1617434349223</v>
      </c>
      <c r="F32" s="1">
        <f>'BRF harvest'!V137</f>
        <v>2943.4295107625949</v>
      </c>
      <c r="G32" s="1">
        <f>'BRF harvest'!W137</f>
        <v>150921.39276054193</v>
      </c>
      <c r="H32" s="1">
        <f>'BRF harvest'!V27</f>
        <v>370.84627717730666</v>
      </c>
      <c r="I32" s="1">
        <f>'BRF harvest'!W27</f>
        <v>2757.142161723963</v>
      </c>
      <c r="J32" s="1">
        <f>'BRF harvest'!V49</f>
        <v>19.362326294157864</v>
      </c>
      <c r="K32" s="1">
        <f>'BRF harvest'!W49</f>
        <v>76.325906038946314</v>
      </c>
      <c r="L32" s="2">
        <f t="shared" si="0"/>
        <v>5149.5612867710497</v>
      </c>
      <c r="M32" s="1">
        <f t="shared" si="1"/>
        <v>181837.55146925489</v>
      </c>
      <c r="N32">
        <f t="shared" si="2"/>
        <v>426.42414503549736</v>
      </c>
      <c r="O32" s="18">
        <f t="shared" si="3"/>
        <v>8.2807859017225094E-2</v>
      </c>
    </row>
    <row r="33" spans="1:15">
      <c r="A33">
        <v>2001</v>
      </c>
      <c r="B33" s="1">
        <f>'BRF harvest'!V6</f>
        <v>573.26885828848845</v>
      </c>
      <c r="C33" s="1">
        <f>'BRF harvest'!W6</f>
        <v>4590.2029959536358</v>
      </c>
      <c r="D33" s="1">
        <f>'BRF harvest'!V94</f>
        <v>251.38188209076492</v>
      </c>
      <c r="E33" s="1">
        <f>'BRF harvest'!W94</f>
        <v>987.75798312520953</v>
      </c>
      <c r="F33" s="1">
        <f>'BRF harvest'!V138</f>
        <v>3092.0257382708642</v>
      </c>
      <c r="G33" s="1">
        <f>'BRF harvest'!W138</f>
        <v>178660.22815549135</v>
      </c>
      <c r="H33" s="1">
        <f>'BRF harvest'!V28</f>
        <v>1394.9254788675516</v>
      </c>
      <c r="I33" s="1">
        <f>'BRF harvest'!W28</f>
        <v>31767.394802775125</v>
      </c>
      <c r="J33" s="1">
        <f>'BRF harvest'!V50</f>
        <v>14.251371912202956</v>
      </c>
      <c r="K33" s="1">
        <f>'BRF harvest'!W50</f>
        <v>16.20501502676936</v>
      </c>
      <c r="L33" s="2">
        <f t="shared" si="0"/>
        <v>5325.8533294298722</v>
      </c>
      <c r="M33" s="1">
        <f t="shared" si="1"/>
        <v>216021.7889523721</v>
      </c>
      <c r="N33">
        <f t="shared" si="2"/>
        <v>464.78144213422729</v>
      </c>
      <c r="O33" s="18">
        <f t="shared" si="3"/>
        <v>8.7268915117491921E-2</v>
      </c>
    </row>
    <row r="34" spans="1:15">
      <c r="A34">
        <v>2002</v>
      </c>
      <c r="B34" s="1">
        <f>'BRF harvest'!V7</f>
        <v>312.5349823096368</v>
      </c>
      <c r="C34" s="1">
        <f>'BRF harvest'!W7</f>
        <v>1175.85523103641</v>
      </c>
      <c r="D34" s="1">
        <f>'BRF harvest'!V95</f>
        <v>280.24767745357633</v>
      </c>
      <c r="E34" s="1">
        <f>'BRF harvest'!W95</f>
        <v>728.66343651476393</v>
      </c>
      <c r="F34" s="1">
        <f>'BRF harvest'!V139</f>
        <v>2871.7494444340323</v>
      </c>
      <c r="G34" s="1">
        <f>'BRF harvest'!W139</f>
        <v>123972.81902354451</v>
      </c>
      <c r="H34" s="1">
        <f>'BRF harvest'!V29</f>
        <v>873.70039524584422</v>
      </c>
      <c r="I34" s="1">
        <f>'BRF harvest'!W29</f>
        <v>10659.337233291972</v>
      </c>
      <c r="J34" s="1">
        <f>'BRF harvest'!V51</f>
        <v>101.18147666593248</v>
      </c>
      <c r="K34" s="1">
        <f>'BRF harvest'!W51</f>
        <v>140.013751634372</v>
      </c>
      <c r="L34" s="2">
        <f t="shared" si="0"/>
        <v>4439.4139761090219</v>
      </c>
      <c r="M34" s="1">
        <f t="shared" si="1"/>
        <v>136676.68867602202</v>
      </c>
      <c r="N34">
        <f t="shared" si="2"/>
        <v>369.69810477742783</v>
      </c>
      <c r="O34" s="18">
        <f t="shared" si="3"/>
        <v>8.3276330337062693E-2</v>
      </c>
    </row>
    <row r="35" spans="1:15">
      <c r="A35">
        <v>2003</v>
      </c>
      <c r="B35" s="1">
        <f>'BRF harvest'!V8</f>
        <v>528.9454202183241</v>
      </c>
      <c r="C35" s="1">
        <f>'BRF harvest'!W8</f>
        <v>4261.9675061344697</v>
      </c>
      <c r="D35" s="1">
        <f>'BRF harvest'!V96</f>
        <v>1010.6323546288824</v>
      </c>
      <c r="E35" s="1">
        <f>'BRF harvest'!W96</f>
        <v>10282.07611577697</v>
      </c>
      <c r="F35" s="1">
        <f>'BRF harvest'!V140</f>
        <v>3691.9091603167899</v>
      </c>
      <c r="G35" s="1">
        <f>'BRF harvest'!W140</f>
        <v>250943.30091193932</v>
      </c>
      <c r="H35" s="1">
        <f>'BRF harvest'!V30</f>
        <v>1068.4637923168175</v>
      </c>
      <c r="I35" s="1">
        <f>'BRF harvest'!W30</f>
        <v>22701.503023668858</v>
      </c>
      <c r="J35" s="1">
        <f>'BRF harvest'!V52</f>
        <v>129.97832292095188</v>
      </c>
      <c r="K35" s="1">
        <f>'BRF harvest'!W52</f>
        <v>392.92630042134044</v>
      </c>
      <c r="L35" s="2">
        <f t="shared" si="0"/>
        <v>6429.9290504017663</v>
      </c>
      <c r="M35" s="1">
        <f t="shared" si="1"/>
        <v>288581.77385794098</v>
      </c>
      <c r="N35">
        <f t="shared" si="2"/>
        <v>537.19807693060568</v>
      </c>
      <c r="O35" s="18">
        <f t="shared" si="3"/>
        <v>8.3546501480765104E-2</v>
      </c>
    </row>
    <row r="36" spans="1:15">
      <c r="A36">
        <v>2004</v>
      </c>
      <c r="B36" s="1">
        <f>'BRF harvest'!V9</f>
        <v>361.72103285180168</v>
      </c>
      <c r="C36" s="1">
        <f>'BRF harvest'!W9</f>
        <v>3178.8145766001203</v>
      </c>
      <c r="D36" s="1">
        <f>'BRF harvest'!V97</f>
        <v>711.72232213144957</v>
      </c>
      <c r="E36" s="1">
        <f>'BRF harvest'!W97</f>
        <v>5798.0218052213786</v>
      </c>
      <c r="F36" s="1">
        <f>'BRF harvest'!V141</f>
        <v>4377.7844435533307</v>
      </c>
      <c r="G36" s="1">
        <f>'BRF harvest'!W141</f>
        <v>407967.93419277959</v>
      </c>
      <c r="H36" s="1">
        <f>'BRF harvest'!V31</f>
        <v>746.78680200412748</v>
      </c>
      <c r="I36" s="1">
        <f>'BRF harvest'!W31</f>
        <v>13609.50288846054</v>
      </c>
      <c r="J36" s="1">
        <f>'BRF harvest'!V53</f>
        <v>197.09305324729075</v>
      </c>
      <c r="K36" s="1">
        <f>'BRF harvest'!W53</f>
        <v>863.57795795337393</v>
      </c>
      <c r="L36" s="2">
        <f t="shared" si="0"/>
        <v>6395.1076537879999</v>
      </c>
      <c r="M36" s="1">
        <f t="shared" si="1"/>
        <v>431417.85142101499</v>
      </c>
      <c r="N36">
        <f t="shared" si="2"/>
        <v>656.8240642828298</v>
      </c>
      <c r="O36" s="18">
        <f t="shared" si="3"/>
        <v>0.10270727247160173</v>
      </c>
    </row>
    <row r="37" spans="1:15">
      <c r="A37">
        <v>2005</v>
      </c>
      <c r="B37" s="1">
        <f>'BRF harvest'!V10</f>
        <v>1410.2992683885925</v>
      </c>
      <c r="C37" s="1">
        <f>'BRF harvest'!W10</f>
        <v>30346.649379815641</v>
      </c>
      <c r="D37" s="1">
        <f>'BRF harvest'!V98</f>
        <v>1152.806035567588</v>
      </c>
      <c r="E37" s="1">
        <f>'BRF harvest'!W98</f>
        <v>17826.983118176344</v>
      </c>
      <c r="F37" s="1">
        <f>'BRF harvest'!V142</f>
        <v>7004.4440019072426</v>
      </c>
      <c r="G37" s="1">
        <f>'BRF harvest'!W142</f>
        <v>878811.33432436222</v>
      </c>
      <c r="H37" s="1">
        <f>'BRF harvest'!V32</f>
        <v>1372.2123516376748</v>
      </c>
      <c r="I37" s="1">
        <f>'BRF harvest'!W32</f>
        <v>35985.624985984447</v>
      </c>
      <c r="J37" s="1">
        <f>'BRF harvest'!V54</f>
        <v>192.11157754075015</v>
      </c>
      <c r="K37" s="1">
        <f>'BRF harvest'!W54</f>
        <v>1859.0013703761099</v>
      </c>
      <c r="L37" s="2">
        <f t="shared" si="0"/>
        <v>11131.873235041849</v>
      </c>
      <c r="M37" s="1">
        <f t="shared" si="1"/>
        <v>964829.59317871474</v>
      </c>
      <c r="N37">
        <f t="shared" si="2"/>
        <v>982.25739660168233</v>
      </c>
      <c r="O37" s="18">
        <f t="shared" si="3"/>
        <v>8.8238284416467277E-2</v>
      </c>
    </row>
    <row r="38" spans="1:15">
      <c r="A38">
        <v>2006</v>
      </c>
      <c r="B38" s="1">
        <f>'BRF harvest'!V11</f>
        <v>864.82725119314125</v>
      </c>
      <c r="C38" s="1">
        <f>'BRF harvest'!W11</f>
        <v>13100.999310767989</v>
      </c>
      <c r="D38" s="1">
        <f>'BRF harvest'!V99</f>
        <v>1444.6238351492921</v>
      </c>
      <c r="E38" s="1">
        <f>'BRF harvest'!W99</f>
        <v>25650.171541451182</v>
      </c>
      <c r="F38" s="1">
        <f>'BRF harvest'!V143</f>
        <v>5342.857301024058</v>
      </c>
      <c r="G38" s="1">
        <f>'BRF harvest'!W143</f>
        <v>537469.93915013515</v>
      </c>
      <c r="H38" s="1">
        <f>'BRF harvest'!V33</f>
        <v>682.34336120500916</v>
      </c>
      <c r="I38" s="1">
        <f>'BRF harvest'!W33</f>
        <v>11661.039153711557</v>
      </c>
      <c r="J38" s="1">
        <f>'BRF harvest'!V55</f>
        <v>253.28037056505804</v>
      </c>
      <c r="K38" s="1">
        <f>'BRF harvest'!W55</f>
        <v>2010.6688544206197</v>
      </c>
      <c r="L38" s="2">
        <f t="shared" si="0"/>
        <v>8587.932119136558</v>
      </c>
      <c r="M38" s="1">
        <f t="shared" si="1"/>
        <v>589892.81801048643</v>
      </c>
      <c r="N38">
        <f t="shared" si="2"/>
        <v>768.04480208545544</v>
      </c>
      <c r="O38" s="18">
        <f t="shared" si="3"/>
        <v>8.9433031308435135E-2</v>
      </c>
    </row>
    <row r="39" spans="1:15">
      <c r="A39">
        <v>2007</v>
      </c>
      <c r="B39" s="1">
        <f>'BRF harvest'!V12</f>
        <v>1961.5839813375032</v>
      </c>
      <c r="C39" s="1">
        <f>'BRF harvest'!W12</f>
        <v>127534.05014604234</v>
      </c>
      <c r="D39" s="1">
        <f>'BRF harvest'!V100</f>
        <v>3548.2712909685397</v>
      </c>
      <c r="E39" s="1">
        <f>'BRF harvest'!W100</f>
        <v>166390.18017642081</v>
      </c>
      <c r="F39" s="1">
        <f>'BRF harvest'!V144</f>
        <v>6422.504868608883</v>
      </c>
      <c r="G39" s="1">
        <f>'BRF harvest'!W144</f>
        <v>1299302.9812342606</v>
      </c>
      <c r="H39" s="1">
        <f>'BRF harvest'!V34</f>
        <v>1257.1267975632907</v>
      </c>
      <c r="I39" s="1">
        <f>'BRF harvest'!W34</f>
        <v>75736.510506758976</v>
      </c>
      <c r="J39" s="1">
        <f>'BRF harvest'!V56</f>
        <v>1224.2325274624668</v>
      </c>
      <c r="K39" s="1">
        <f>'BRF harvest'!W56</f>
        <v>36930.25146561869</v>
      </c>
      <c r="L39" s="2">
        <f t="shared" si="0"/>
        <v>14413.719465940681</v>
      </c>
      <c r="M39" s="1">
        <f t="shared" si="1"/>
        <v>1705893.9735291013</v>
      </c>
      <c r="N39">
        <f t="shared" si="2"/>
        <v>1306.0987610166014</v>
      </c>
      <c r="O39" s="18">
        <f t="shared" si="3"/>
        <v>9.0614970279037657E-2</v>
      </c>
    </row>
    <row r="40" spans="1:15">
      <c r="A40">
        <v>2008</v>
      </c>
      <c r="B40" s="1">
        <f>'BRF harvest'!V13</f>
        <v>2248.2553305989154</v>
      </c>
      <c r="C40" s="1">
        <f>'BRF harvest'!W13</f>
        <v>83658.409869233699</v>
      </c>
      <c r="D40" s="1">
        <f>'BRF harvest'!V101</f>
        <v>2197.93303989177</v>
      </c>
      <c r="E40" s="1">
        <f>'BRF harvest'!W101</f>
        <v>48240.693471829632</v>
      </c>
      <c r="F40" s="1">
        <f>'BRF harvest'!V145</f>
        <v>8311.167274000114</v>
      </c>
      <c r="G40" s="1">
        <f>'BRF harvest'!W145</f>
        <v>1209886.6040768474</v>
      </c>
      <c r="H40" s="1">
        <f>'BRF harvest'!V35</f>
        <v>1009.6226947182558</v>
      </c>
      <c r="I40" s="1">
        <f>'BRF harvest'!W35</f>
        <v>23470.2081934956</v>
      </c>
      <c r="J40" s="1">
        <f>'BRF harvest'!V57</f>
        <v>1219.3688336146934</v>
      </c>
      <c r="K40" s="1">
        <f>'BRF harvest'!W57</f>
        <v>23151.048751061426</v>
      </c>
      <c r="L40" s="2">
        <f t="shared" si="0"/>
        <v>14986.347172823747</v>
      </c>
      <c r="M40" s="1">
        <f t="shared" si="1"/>
        <v>1388406.9643624676</v>
      </c>
      <c r="N40">
        <f t="shared" si="2"/>
        <v>1178.306820977655</v>
      </c>
      <c r="O40" s="18">
        <f t="shared" si="3"/>
        <v>7.8625351954637573E-2</v>
      </c>
    </row>
    <row r="41" spans="1:15">
      <c r="A41">
        <v>2009</v>
      </c>
      <c r="B41" s="1">
        <f>'BRF harvest'!V14</f>
        <v>2933.7154069116409</v>
      </c>
      <c r="C41" s="1">
        <f>'BRF harvest'!W14</f>
        <v>131580.27580880257</v>
      </c>
      <c r="D41" s="1">
        <f>'BRF harvest'!V102</f>
        <v>2423.9460244987995</v>
      </c>
      <c r="E41" s="1">
        <f>'BRF harvest'!W102</f>
        <v>23282.839731054672</v>
      </c>
      <c r="F41" s="1">
        <f>'BRF harvest'!V146</f>
        <v>7252.3259521909167</v>
      </c>
      <c r="G41" s="1">
        <f>'BRF harvest'!W146</f>
        <v>930958.4747448694</v>
      </c>
      <c r="H41" s="1">
        <f>'BRF harvest'!V36</f>
        <v>1429.8834925504357</v>
      </c>
      <c r="I41" s="1">
        <f>'BRF harvest'!W36</f>
        <v>41780.986167103016</v>
      </c>
      <c r="J41" s="1">
        <f>'BRF harvest'!V58</f>
        <v>858.20626235932002</v>
      </c>
      <c r="K41" s="1">
        <f>'BRF harvest'!W58</f>
        <v>6809.8670252851234</v>
      </c>
      <c r="L41" s="2">
        <f t="shared" si="0"/>
        <v>14898.077138511111</v>
      </c>
      <c r="M41" s="1">
        <f t="shared" si="1"/>
        <v>1134412.4434771147</v>
      </c>
      <c r="N41">
        <f t="shared" si="2"/>
        <v>1065.0879979969329</v>
      </c>
      <c r="O41" s="18">
        <f t="shared" si="3"/>
        <v>7.1491642048470153E-2</v>
      </c>
    </row>
    <row r="42" spans="1:15">
      <c r="A42">
        <v>2010</v>
      </c>
      <c r="B42" s="1">
        <f>'BRF harvest'!V15</f>
        <v>1674.0195892837091</v>
      </c>
      <c r="C42" s="1">
        <f>'BRF harvest'!W15</f>
        <v>130106.07916994394</v>
      </c>
      <c r="D42" s="1">
        <f>'BRF harvest'!V103</f>
        <v>1830.6447757075803</v>
      </c>
      <c r="E42" s="1">
        <f>'BRF harvest'!W103</f>
        <v>59200.200551632581</v>
      </c>
      <c r="F42" s="1">
        <f>'BRF harvest'!V147</f>
        <v>8333.6162949861937</v>
      </c>
      <c r="G42" s="1">
        <f>'BRF harvest'!W147</f>
        <v>2534212.1455331598</v>
      </c>
      <c r="H42" s="1">
        <f>'BRF harvest'!V37</f>
        <v>711.60476261615031</v>
      </c>
      <c r="I42" s="1">
        <f>'BRF harvest'!W37</f>
        <v>31383.10871624147</v>
      </c>
      <c r="J42" s="1">
        <f>'BRF harvest'!V59</f>
        <v>522.95206544816801</v>
      </c>
      <c r="K42" s="1">
        <f>'BRF harvest'!W59</f>
        <v>8144.1483543077766</v>
      </c>
      <c r="L42" s="2">
        <f t="shared" si="0"/>
        <v>13072.837488041801</v>
      </c>
      <c r="M42" s="1">
        <f t="shared" si="1"/>
        <v>2763045.6823252859</v>
      </c>
      <c r="N42">
        <f t="shared" si="2"/>
        <v>1662.241162504793</v>
      </c>
      <c r="O42" s="18">
        <f t="shared" si="3"/>
        <v>0.12715228534167164</v>
      </c>
    </row>
    <row r="43" spans="1:15">
      <c r="A43">
        <v>2011</v>
      </c>
      <c r="B43" s="1">
        <f>'BRF harvest'!V16</f>
        <v>2824.379965044564</v>
      </c>
      <c r="C43" s="1">
        <f>'BRF harvest'!W16</f>
        <v>110439.43477794201</v>
      </c>
      <c r="D43" s="1">
        <f>'BRF harvest'!V104</f>
        <v>1783.061243623943</v>
      </c>
      <c r="E43" s="1">
        <f>'BRF harvest'!W104</f>
        <v>10218.459932117676</v>
      </c>
      <c r="F43" s="1">
        <f>'BRF harvest'!V148</f>
        <v>10011.024497849619</v>
      </c>
      <c r="G43" s="1">
        <f>'BRF harvest'!W148</f>
        <v>1231163.6214017903</v>
      </c>
      <c r="H43" s="1">
        <f>'BRF harvest'!V38</f>
        <v>1193.9086573069919</v>
      </c>
      <c r="I43" s="1">
        <f>'BRF harvest'!W38</f>
        <v>27787.228597925834</v>
      </c>
      <c r="J43" s="1">
        <f>'BRF harvest'!V60</f>
        <v>636.51641897520381</v>
      </c>
      <c r="K43" s="1">
        <f>'BRF harvest'!W60</f>
        <v>7625.3098503592446</v>
      </c>
      <c r="L43" s="2">
        <f t="shared" si="0"/>
        <v>16448.890782800321</v>
      </c>
      <c r="M43" s="1">
        <f t="shared" si="1"/>
        <v>1387234.0545601351</v>
      </c>
      <c r="N43">
        <f t="shared" si="2"/>
        <v>1177.8090059768329</v>
      </c>
      <c r="O43" s="18">
        <f t="shared" si="3"/>
        <v>7.1604159911402745E-2</v>
      </c>
    </row>
    <row r="44" spans="1:15">
      <c r="A44">
        <v>2012</v>
      </c>
      <c r="B44" s="1">
        <f>'BRF harvest'!V17</f>
        <v>2739.7646529754079</v>
      </c>
      <c r="C44" s="1">
        <f>'BRF harvest'!W17</f>
        <v>153939.83599228304</v>
      </c>
      <c r="D44" s="1">
        <f>'BRF harvest'!V105</f>
        <v>3230.7519712596668</v>
      </c>
      <c r="E44" s="1">
        <f>'BRF harvest'!W105</f>
        <v>42110.513057331496</v>
      </c>
      <c r="F44" s="1">
        <f>'BRF harvest'!V149</f>
        <v>8541.2052223841292</v>
      </c>
      <c r="G44" s="1">
        <f>'BRF harvest'!W149</f>
        <v>1200310.1410279491</v>
      </c>
      <c r="H44" s="1">
        <f>'BRF harvest'!V39</f>
        <v>1865.1791797060296</v>
      </c>
      <c r="I44" s="1">
        <f>'BRF harvest'!W39</f>
        <v>232370.16149310218</v>
      </c>
      <c r="J44" s="1">
        <f>'BRF harvest'!V61</f>
        <v>975.58371010500002</v>
      </c>
      <c r="K44" s="1">
        <f>'BRF harvest'!W61</f>
        <v>64436.214915053235</v>
      </c>
      <c r="L44" s="2">
        <f t="shared" si="0"/>
        <v>17352.484736430233</v>
      </c>
      <c r="M44" s="1">
        <f t="shared" si="1"/>
        <v>1693166.8664857189</v>
      </c>
      <c r="N44">
        <f t="shared" si="2"/>
        <v>1301.2174554953215</v>
      </c>
      <c r="O44" s="18">
        <f t="shared" si="3"/>
        <v>7.4987385107074242E-2</v>
      </c>
    </row>
    <row r="45" spans="1:15">
      <c r="A45">
        <v>2013</v>
      </c>
      <c r="B45" s="1">
        <f>'BRF harvest'!V18</f>
        <v>1580.6034498796703</v>
      </c>
      <c r="C45" s="1">
        <f>'BRF harvest'!W18</f>
        <v>60157.060427368531</v>
      </c>
      <c r="D45" s="1">
        <f>'BRF harvest'!V106</f>
        <v>2198.3397763136472</v>
      </c>
      <c r="E45" s="1">
        <f>'BRF harvest'!W106</f>
        <v>54631.084554336674</v>
      </c>
      <c r="F45" s="1">
        <f>'BRF harvest'!V150</f>
        <v>10856.041503566361</v>
      </c>
      <c r="G45" s="1">
        <f>'BRF harvest'!W150</f>
        <v>2310561.0180606493</v>
      </c>
      <c r="H45" s="1">
        <f>'BRF harvest'!V40</f>
        <v>1149.0131976389998</v>
      </c>
      <c r="I45" s="1">
        <f>'BRF harvest'!W40</f>
        <v>33208.155553246172</v>
      </c>
      <c r="J45" s="1">
        <f>'BRF harvest'!V62</f>
        <v>959.50407488099995</v>
      </c>
      <c r="K45" s="1">
        <f>'BRF harvest'!W62</f>
        <v>10704.537162719853</v>
      </c>
      <c r="L45" s="2">
        <f t="shared" si="0"/>
        <v>16743.502002279678</v>
      </c>
      <c r="M45" s="1">
        <f t="shared" si="1"/>
        <v>2469261.8557583205</v>
      </c>
      <c r="N45">
        <f t="shared" si="2"/>
        <v>1571.3885120358748</v>
      </c>
      <c r="O45" s="18">
        <f t="shared" si="3"/>
        <v>9.3850647960141517E-2</v>
      </c>
    </row>
    <row r="46" spans="1:15">
      <c r="A46">
        <v>2014</v>
      </c>
      <c r="B46" s="1">
        <f>'BRF harvest'!V19</f>
        <v>2804.100842514702</v>
      </c>
      <c r="C46" s="1">
        <f>'BRF harvest'!W19</f>
        <v>166895.63223462563</v>
      </c>
      <c r="D46" s="1">
        <f>'BRF harvest'!V107</f>
        <v>3384.8400360634764</v>
      </c>
      <c r="E46" s="1">
        <f>'BRF harvest'!W107</f>
        <v>45649.304568713735</v>
      </c>
      <c r="F46" s="1">
        <f>'BRF harvest'!V151</f>
        <v>12651.288585790298</v>
      </c>
      <c r="G46" s="1">
        <f>'BRF harvest'!W151</f>
        <v>1078904.0100803296</v>
      </c>
      <c r="H46" s="1">
        <f>'BRF harvest'!V41</f>
        <v>2059.4071840108741</v>
      </c>
      <c r="I46" s="1">
        <f>'BRF harvest'!W41</f>
        <v>150118.9794128848</v>
      </c>
      <c r="J46" s="1">
        <f>'BRF harvest'!V63</f>
        <v>695.90076735227876</v>
      </c>
      <c r="K46" s="1">
        <f>'BRF harvest'!W63</f>
        <v>11883.823338096288</v>
      </c>
      <c r="L46" s="2">
        <f t="shared" si="0"/>
        <v>21595.537415731629</v>
      </c>
      <c r="M46" s="1">
        <f t="shared" si="1"/>
        <v>1453451.7496346501</v>
      </c>
      <c r="N46">
        <f t="shared" si="2"/>
        <v>1205.591866941151</v>
      </c>
      <c r="O46" s="18">
        <f t="shared" si="3"/>
        <v>5.5825971992848743E-2</v>
      </c>
    </row>
    <row r="47" spans="1:15">
      <c r="A47">
        <v>2015</v>
      </c>
      <c r="B47" s="1">
        <f>'BRF harvest'!V20</f>
        <v>3583.1998138065201</v>
      </c>
      <c r="C47" s="1">
        <f>'BRF harvest'!W20</f>
        <v>611375.63152309891</v>
      </c>
      <c r="D47" s="1">
        <f>'BRF harvest'!V108</f>
        <v>3172.3171909332514</v>
      </c>
      <c r="E47" s="1">
        <f>'BRF harvest'!W108</f>
        <v>216267.72070489122</v>
      </c>
      <c r="F47" s="1">
        <f>'BRF harvest'!V152</f>
        <v>16216.76610629919</v>
      </c>
      <c r="G47" s="1">
        <f>'BRF harvest'!W152</f>
        <v>5869622.8371770689</v>
      </c>
      <c r="H47" s="1">
        <f>'BRF harvest'!V42</f>
        <v>1846.865640597709</v>
      </c>
      <c r="I47" s="1">
        <f>'BRF harvest'!W42</f>
        <v>372041.21946736635</v>
      </c>
      <c r="J47" s="1">
        <f>'BRF harvest'!V64</f>
        <v>723.8119024447119</v>
      </c>
      <c r="K47" s="1">
        <f>'BRF harvest'!W64</f>
        <v>34843.820329978138</v>
      </c>
      <c r="L47" s="2">
        <f t="shared" si="0"/>
        <v>25542.960654081384</v>
      </c>
      <c r="M47" s="1">
        <f t="shared" si="1"/>
        <v>7104151.2292024028</v>
      </c>
      <c r="N47">
        <f t="shared" si="2"/>
        <v>2665.3613693460784</v>
      </c>
      <c r="O47" s="18">
        <f t="shared" si="3"/>
        <v>0.1043481766049776</v>
      </c>
    </row>
    <row r="48" spans="1:15">
      <c r="A48">
        <v>2016</v>
      </c>
      <c r="B48" s="1">
        <f>'BRF harvest'!V21</f>
        <v>2858.1331790138988</v>
      </c>
      <c r="C48" s="1">
        <f>'BRF harvest'!W21</f>
        <v>60282.895699174449</v>
      </c>
      <c r="D48" s="1">
        <f>'BRF harvest'!V109</f>
        <v>3414.7740069257229</v>
      </c>
      <c r="E48" s="1">
        <f>'BRF harvest'!W109</f>
        <v>79528.975172019418</v>
      </c>
      <c r="F48" s="1">
        <f>'BRF harvest'!V153</f>
        <v>18815.657376733012</v>
      </c>
      <c r="G48" s="1">
        <f>'BRF harvest'!W153</f>
        <v>15932312.113905918</v>
      </c>
      <c r="H48" s="1">
        <f>'BRF harvest'!V43</f>
        <v>1937.7298601956497</v>
      </c>
      <c r="I48" s="1">
        <f>'BRF harvest'!W43</f>
        <v>256317.48184857567</v>
      </c>
      <c r="J48" s="1">
        <f>'BRF harvest'!V65</f>
        <v>764.01757215245311</v>
      </c>
      <c r="K48" s="1">
        <f>'BRF harvest'!W65</f>
        <v>15430.994779397117</v>
      </c>
      <c r="L48" s="2">
        <f t="shared" si="0"/>
        <v>27790.311995020737</v>
      </c>
      <c r="M48" s="1">
        <f t="shared" si="1"/>
        <v>16343872.461405084</v>
      </c>
      <c r="N48">
        <f t="shared" si="2"/>
        <v>4042.755553011471</v>
      </c>
      <c r="O48" s="18">
        <f t="shared" si="3"/>
        <v>0.14547355761014205</v>
      </c>
    </row>
    <row r="49" spans="1:15">
      <c r="A49">
        <v>2017</v>
      </c>
      <c r="B49" s="1">
        <f>'BRF harvest'!V22</f>
        <v>3031.2237189440079</v>
      </c>
      <c r="C49" s="1">
        <f>'BRF harvest'!W22</f>
        <v>63444.19801754388</v>
      </c>
      <c r="D49" s="1">
        <f>'BRF harvest'!V110</f>
        <v>4458.0131465160894</v>
      </c>
      <c r="E49" s="1">
        <f>'BRF harvest'!W110</f>
        <v>554429.49437716615</v>
      </c>
      <c r="F49" s="1">
        <f>'BRF harvest'!V154</f>
        <v>6753.4318525142962</v>
      </c>
      <c r="G49" s="1">
        <f>'BRF harvest'!W154</f>
        <v>579075.89490435051</v>
      </c>
      <c r="H49" s="1">
        <f>'BRF harvest'!V44</f>
        <v>2157.7800820641801</v>
      </c>
      <c r="I49" s="1">
        <f>'BRF harvest'!W44</f>
        <v>180198.48309797407</v>
      </c>
      <c r="J49" s="1">
        <f>'BRF harvest'!V66</f>
        <v>724.25484283684887</v>
      </c>
      <c r="K49" s="1">
        <f>'BRF harvest'!W66</f>
        <v>9461.6247745727396</v>
      </c>
      <c r="L49" s="2">
        <f t="shared" si="0"/>
        <v>17124.703642875422</v>
      </c>
      <c r="M49" s="1">
        <f t="shared" si="1"/>
        <v>1386609.6951716072</v>
      </c>
      <c r="N49">
        <f t="shared" si="2"/>
        <v>1177.5439249436122</v>
      </c>
      <c r="O49" s="18">
        <f t="shared" si="3"/>
        <v>6.8762879025560164E-2</v>
      </c>
    </row>
    <row r="50" spans="1:15">
      <c r="A50">
        <v>2018</v>
      </c>
      <c r="B50" s="1">
        <f>'BRF harvest'!V23</f>
        <v>3958.1363902099833</v>
      </c>
      <c r="C50" s="1">
        <f>'BRF harvest'!W23</f>
        <v>316859.75576525182</v>
      </c>
      <c r="D50" s="1">
        <f>'BRF harvest'!V111</f>
        <v>3706.6052675224605</v>
      </c>
      <c r="E50" s="1">
        <f>'BRF harvest'!W111</f>
        <v>58837.103741671788</v>
      </c>
      <c r="F50" s="1">
        <f>'BRF harvest'!V155</f>
        <v>12775.421498137686</v>
      </c>
      <c r="G50" s="1">
        <f>'BRF harvest'!W155</f>
        <v>3590203.2617304437</v>
      </c>
      <c r="H50" s="1">
        <f>'BRF harvest'!V45</f>
        <v>2508.3648669308409</v>
      </c>
      <c r="I50" s="1">
        <f>'BRF harvest'!W45</f>
        <v>140826.6790163551</v>
      </c>
      <c r="J50" s="1">
        <f>'BRF harvest'!V67</f>
        <v>646.16417038081829</v>
      </c>
      <c r="K50" s="1">
        <f>'BRF harvest'!W67</f>
        <v>3476.3095111110133</v>
      </c>
      <c r="L50" s="2">
        <f t="shared" si="0"/>
        <v>23594.692193181789</v>
      </c>
      <c r="M50" s="1">
        <f t="shared" si="1"/>
        <v>4110203.1097648335</v>
      </c>
      <c r="N50">
        <f t="shared" si="2"/>
        <v>2027.363585981763</v>
      </c>
      <c r="O50" s="18">
        <f t="shared" si="3"/>
        <v>8.5924561735440427E-2</v>
      </c>
    </row>
    <row r="51" spans="1:15">
      <c r="A51">
        <v>2019</v>
      </c>
      <c r="B51" s="1">
        <f>'BRF harvest'!V24</f>
        <v>8203.1475939942211</v>
      </c>
      <c r="C51" s="1">
        <f>'BRF harvest'!W24</f>
        <v>2289395.7392169093</v>
      </c>
      <c r="D51" s="1">
        <f>'BRF harvest'!V112</f>
        <v>6697.1105019571205</v>
      </c>
      <c r="E51" s="1">
        <f>'BRF harvest'!W112</f>
        <v>1313721.5311922887</v>
      </c>
      <c r="F51" s="1">
        <f>'BRF harvest'!V156</f>
        <v>15861.268028312308</v>
      </c>
      <c r="G51" s="1">
        <f>'BRF harvest'!W156</f>
        <v>3317821.2754008928</v>
      </c>
      <c r="H51" s="1">
        <f>'BRF harvest'!V46</f>
        <v>5471.3478967751807</v>
      </c>
      <c r="I51" s="1">
        <f>'BRF harvest'!W46</f>
        <v>470467.39193654852</v>
      </c>
      <c r="J51" s="1">
        <f>'BRF harvest'!V68</f>
        <v>573.54503502100397</v>
      </c>
      <c r="K51" s="1">
        <f>'BRF harvest'!W68</f>
        <v>1112.7556993968133</v>
      </c>
      <c r="L51" s="2">
        <f t="shared" si="0"/>
        <v>36806.419056059836</v>
      </c>
      <c r="M51" s="1">
        <f t="shared" si="1"/>
        <v>7392518.6934460364</v>
      </c>
      <c r="N51">
        <f t="shared" si="2"/>
        <v>2718.9186625285497</v>
      </c>
      <c r="O51" s="18">
        <f t="shared" si="3"/>
        <v>7.3870773964382852E-2</v>
      </c>
    </row>
    <row r="53" spans="1:15">
      <c r="A53" s="78" t="s">
        <v>148</v>
      </c>
      <c r="B53" s="78"/>
      <c r="C53" s="78"/>
      <c r="D53" s="78"/>
      <c r="E53" s="78"/>
      <c r="F53" s="78"/>
      <c r="G53" s="78"/>
      <c r="H53" s="78"/>
      <c r="I53" s="78"/>
      <c r="J53" s="78"/>
    </row>
    <row r="54" spans="1:15">
      <c r="A54" t="s">
        <v>139</v>
      </c>
      <c r="B54" s="78" t="s">
        <v>56</v>
      </c>
      <c r="C54" s="78"/>
      <c r="D54" s="78" t="s">
        <v>62</v>
      </c>
      <c r="E54" s="78"/>
      <c r="F54" s="78" t="s">
        <v>140</v>
      </c>
      <c r="G54" s="78"/>
      <c r="H54" s="78" t="s">
        <v>59</v>
      </c>
      <c r="I54" s="78"/>
      <c r="J54" s="78" t="s">
        <v>60</v>
      </c>
      <c r="K54" s="78"/>
      <c r="L54" s="78" t="s">
        <v>149</v>
      </c>
      <c r="M54" s="78"/>
      <c r="N54" s="78"/>
      <c r="O54" s="78"/>
    </row>
    <row r="55" spans="1:15">
      <c r="B55" s="77" t="s">
        <v>141</v>
      </c>
      <c r="C55" s="77" t="s">
        <v>142</v>
      </c>
      <c r="D55" s="77" t="s">
        <v>141</v>
      </c>
      <c r="E55" s="77" t="s">
        <v>142</v>
      </c>
      <c r="F55" s="77" t="s">
        <v>141</v>
      </c>
      <c r="G55" s="77" t="s">
        <v>142</v>
      </c>
      <c r="H55" s="77" t="s">
        <v>141</v>
      </c>
      <c r="I55" s="77" t="s">
        <v>142</v>
      </c>
      <c r="J55" s="77" t="s">
        <v>141</v>
      </c>
      <c r="K55" s="77" t="s">
        <v>142</v>
      </c>
      <c r="L55" s="77" t="s">
        <v>141</v>
      </c>
      <c r="M55" s="77" t="s">
        <v>145</v>
      </c>
      <c r="N55" s="77" t="s">
        <v>146</v>
      </c>
      <c r="O55" s="77" t="s">
        <v>147</v>
      </c>
    </row>
    <row r="56" spans="1:15">
      <c r="A56">
        <v>1998</v>
      </c>
      <c r="B56" s="1">
        <f>'YE harvest'!Y3</f>
        <v>77.529566597432947</v>
      </c>
      <c r="C56" s="1">
        <f>'YE harvest'!Z3</f>
        <v>202.15780894539057</v>
      </c>
      <c r="D56" s="1">
        <f>'YE harvest'!Y91</f>
        <v>50.227132203880068</v>
      </c>
      <c r="E56" s="1">
        <f>'YE harvest'!Z91</f>
        <v>403.52251577317526</v>
      </c>
      <c r="F56" s="1">
        <f>'YE harvest'!Y135</f>
        <v>309.38958796062468</v>
      </c>
      <c r="G56" s="1">
        <f>'YE harvest'!Z135</f>
        <v>8640.3231076999946</v>
      </c>
      <c r="H56" s="1">
        <f>'YE harvest'!Y25</f>
        <v>30.401804517305138</v>
      </c>
      <c r="I56" s="1">
        <f>'YE harvest'!Z25</f>
        <v>24.086769688870792</v>
      </c>
      <c r="J56" s="9">
        <f>'YE harvest'!Y47</f>
        <v>4.5520774536791642</v>
      </c>
      <c r="K56" s="9">
        <f>'YE harvest'!Z47</f>
        <v>1.8478955767057708</v>
      </c>
      <c r="L56" s="2">
        <f>J56+H56+F56+D56+B56</f>
        <v>472.10016873292199</v>
      </c>
      <c r="M56" s="1">
        <f>SUM(E56,G56,I56,K56,C56)</f>
        <v>9271.9380976841367</v>
      </c>
      <c r="N56">
        <f>SQRT(M56)</f>
        <v>96.290903504350482</v>
      </c>
      <c r="O56" s="18">
        <f>N56/L56</f>
        <v>0.20396286610696909</v>
      </c>
    </row>
    <row r="57" spans="1:15">
      <c r="A57">
        <v>1999</v>
      </c>
      <c r="B57" s="1">
        <f>'YE harvest'!Y4</f>
        <v>80.530931059124555</v>
      </c>
      <c r="C57" s="1">
        <f>'YE harvest'!Z4</f>
        <v>234.81778739995542</v>
      </c>
      <c r="D57" s="1">
        <f>'YE harvest'!Y92</f>
        <v>13.22431368563848</v>
      </c>
      <c r="E57" s="1">
        <f>'YE harvest'!Z92</f>
        <v>26.684925597993121</v>
      </c>
      <c r="F57" s="1">
        <f>'YE harvest'!Y136</f>
        <v>132.884503576572</v>
      </c>
      <c r="G57" s="1">
        <f>'YE harvest'!Z136</f>
        <v>1340.1857408211667</v>
      </c>
      <c r="H57" s="1">
        <f>'YE harvest'!Y26</f>
        <v>14.850700378004955</v>
      </c>
      <c r="I57" s="1">
        <f>'YE harvest'!Z26</f>
        <v>47.478684829917199</v>
      </c>
      <c r="J57" s="9">
        <f>'YE harvest'!Y48</f>
        <v>13.901239558319178</v>
      </c>
      <c r="K57" s="9">
        <f>'YE harvest'!Z48</f>
        <v>17.281297127580824</v>
      </c>
      <c r="L57" s="2">
        <f t="shared" ref="L57:L77" si="4">J57+H57+F57+D57+B57</f>
        <v>255.39168825765918</v>
      </c>
      <c r="M57" s="1">
        <f t="shared" ref="M57:M77" si="5">SUM(E57,G57,I57,K57,C57)</f>
        <v>1666.4484357766132</v>
      </c>
      <c r="N57">
        <f t="shared" ref="N57:N77" si="6">SQRT(M57)</f>
        <v>40.822156187254649</v>
      </c>
      <c r="O57" s="18">
        <f t="shared" ref="O57:O77" si="7">N57/L57</f>
        <v>0.15984136549530167</v>
      </c>
    </row>
    <row r="58" spans="1:15">
      <c r="A58">
        <v>2000</v>
      </c>
      <c r="B58" s="1">
        <f>'YE harvest'!Y5</f>
        <v>184.64484941770516</v>
      </c>
      <c r="C58" s="1">
        <f>'YE harvest'!Z5</f>
        <v>1410.6475268929905</v>
      </c>
      <c r="D58" s="1">
        <f>'YE harvest'!Y93</f>
        <v>27.861940573287892</v>
      </c>
      <c r="E58" s="1">
        <f>'YE harvest'!Z93</f>
        <v>113.8641344509204</v>
      </c>
      <c r="F58" s="1">
        <f>'YE harvest'!Y137</f>
        <v>140.91420803824388</v>
      </c>
      <c r="G58" s="1">
        <f>'YE harvest'!Z137</f>
        <v>1999.6312052682324</v>
      </c>
      <c r="H58" s="1">
        <f>'YE harvest'!Y27</f>
        <v>77.158218137938334</v>
      </c>
      <c r="I58" s="1">
        <f>'YE harvest'!Z27</f>
        <v>161.89884907490335</v>
      </c>
      <c r="J58" s="9">
        <f>'YE harvest'!Y49</f>
        <v>45.55966314472758</v>
      </c>
      <c r="K58" s="9">
        <f>'YE harvest'!Z49</f>
        <v>210.71909181761083</v>
      </c>
      <c r="L58" s="2">
        <f t="shared" si="4"/>
        <v>476.13887931190288</v>
      </c>
      <c r="M58" s="1">
        <f t="shared" si="5"/>
        <v>3896.7608075046574</v>
      </c>
      <c r="N58">
        <f t="shared" si="6"/>
        <v>62.424040301030317</v>
      </c>
      <c r="O58" s="18">
        <f t="shared" si="7"/>
        <v>0.13110469027701135</v>
      </c>
    </row>
    <row r="59" spans="1:15">
      <c r="A59">
        <v>2001</v>
      </c>
      <c r="B59" s="1">
        <f>'YE harvest'!Y6</f>
        <v>60.279173023798279</v>
      </c>
      <c r="C59" s="1">
        <f>'YE harvest'!Z6</f>
        <v>172.23041699183432</v>
      </c>
      <c r="D59" s="1">
        <f>'YE harvest'!Y94</f>
        <v>41.798149586113958</v>
      </c>
      <c r="E59" s="1">
        <f>'YE harvest'!Z94</f>
        <v>270.61444873473232</v>
      </c>
      <c r="F59" s="1">
        <f>'YE harvest'!Y138</f>
        <v>120.2809200502856</v>
      </c>
      <c r="G59" s="1">
        <f>'YE harvest'!Z138</f>
        <v>1589.8075799254866</v>
      </c>
      <c r="H59" s="1">
        <f>'YE harvest'!Y28</f>
        <v>75.55209941997542</v>
      </c>
      <c r="I59" s="1">
        <f>'YE harvest'!Z28</f>
        <v>1275.6271931353763</v>
      </c>
      <c r="J59" s="9">
        <f>'YE harvest'!Y50</f>
        <v>14.651816593338612</v>
      </c>
      <c r="K59" s="9">
        <f>'YE harvest'!Z50</f>
        <v>21.298265167273154</v>
      </c>
      <c r="L59" s="2">
        <f t="shared" si="4"/>
        <v>312.56215867351187</v>
      </c>
      <c r="M59" s="1">
        <f t="shared" si="5"/>
        <v>3329.5779039547028</v>
      </c>
      <c r="N59">
        <f t="shared" si="6"/>
        <v>57.702494781029209</v>
      </c>
      <c r="O59" s="18">
        <f t="shared" si="7"/>
        <v>0.18461126268744066</v>
      </c>
    </row>
    <row r="60" spans="1:15">
      <c r="A60">
        <v>2002</v>
      </c>
      <c r="B60" s="1">
        <f>'YE harvest'!Y7</f>
        <v>51.01621924824488</v>
      </c>
      <c r="C60" s="1">
        <f>'YE harvest'!Z7</f>
        <v>98.488451157156504</v>
      </c>
      <c r="D60" s="1">
        <f>'YE harvest'!Y95</f>
        <v>31.624653004732249</v>
      </c>
      <c r="E60" s="1">
        <f>'YE harvest'!Z95</f>
        <v>151.59130681246879</v>
      </c>
      <c r="F60" s="1">
        <f>'YE harvest'!Y139</f>
        <v>227.99828452737285</v>
      </c>
      <c r="G60" s="1">
        <f>'YE harvest'!Z139</f>
        <v>3737.3382009558532</v>
      </c>
      <c r="H60" s="1">
        <f>'YE harvest'!Y29</f>
        <v>94.498262143155898</v>
      </c>
      <c r="I60" s="1">
        <f>'YE harvest'!Z29</f>
        <v>726.12857817867143</v>
      </c>
      <c r="J60" s="9">
        <f>'YE harvest'!Y51</f>
        <v>11.400611114144841</v>
      </c>
      <c r="K60" s="9">
        <f>'YE harvest'!Z51</f>
        <v>12.391576401855609</v>
      </c>
      <c r="L60" s="2">
        <f t="shared" si="4"/>
        <v>416.53803003765074</v>
      </c>
      <c r="M60" s="1">
        <f t="shared" si="5"/>
        <v>4725.9381135060057</v>
      </c>
      <c r="N60">
        <f t="shared" si="6"/>
        <v>68.745458857338392</v>
      </c>
      <c r="O60" s="18">
        <f t="shared" si="7"/>
        <v>0.1650400537284063</v>
      </c>
    </row>
    <row r="61" spans="1:15">
      <c r="A61">
        <v>2003</v>
      </c>
      <c r="B61" s="1">
        <f>'YE harvest'!Y8</f>
        <v>79.638449282288832</v>
      </c>
      <c r="C61" s="1">
        <f>'YE harvest'!Z8</f>
        <v>248.53672270334039</v>
      </c>
      <c r="D61" s="1">
        <f>'YE harvest'!Y96</f>
        <v>33.515500256200497</v>
      </c>
      <c r="E61" s="1">
        <f>'YE harvest'!Z96</f>
        <v>155.38692241342517</v>
      </c>
      <c r="F61" s="1">
        <f>'YE harvest'!Y140</f>
        <v>152.36869876819111</v>
      </c>
      <c r="G61" s="1">
        <f>'YE harvest'!Z140</f>
        <v>2313.4919387505629</v>
      </c>
      <c r="H61" s="1">
        <f>'YE harvest'!Y30</f>
        <v>165.40454412054945</v>
      </c>
      <c r="I61" s="1">
        <f>'YE harvest'!Z30</f>
        <v>1212.0392005186409</v>
      </c>
      <c r="J61" s="9">
        <f>'YE harvest'!Y52</f>
        <v>33.896545600250249</v>
      </c>
      <c r="K61" s="9">
        <f>'YE harvest'!Z52</f>
        <v>104.01836727859214</v>
      </c>
      <c r="L61" s="2">
        <f t="shared" si="4"/>
        <v>464.82373802748009</v>
      </c>
      <c r="M61" s="1">
        <f t="shared" si="5"/>
        <v>4033.4731516645611</v>
      </c>
      <c r="N61">
        <f t="shared" si="6"/>
        <v>63.509630385198754</v>
      </c>
      <c r="O61" s="18">
        <f t="shared" si="7"/>
        <v>0.13663164160829519</v>
      </c>
    </row>
    <row r="62" spans="1:15">
      <c r="A62">
        <v>2004</v>
      </c>
      <c r="B62" s="1">
        <f>'YE harvest'!Y9</f>
        <v>110.72614234021955</v>
      </c>
      <c r="C62" s="1">
        <f>'YE harvest'!Z9</f>
        <v>385.4997799216456</v>
      </c>
      <c r="D62" s="1">
        <f>'YE harvest'!Y97</f>
        <v>38.294172667508576</v>
      </c>
      <c r="E62" s="1">
        <f>'YE harvest'!Z97</f>
        <v>210.65497678484178</v>
      </c>
      <c r="F62" s="1">
        <f>'YE harvest'!Y141</f>
        <v>226.75478893267817</v>
      </c>
      <c r="G62" s="1">
        <f>'YE harvest'!Z141</f>
        <v>4738.4637233960739</v>
      </c>
      <c r="H62" s="1">
        <f>'YE harvest'!Y31</f>
        <v>109.78860760946546</v>
      </c>
      <c r="I62" s="1">
        <f>'YE harvest'!Z31</f>
        <v>635.8229332091779</v>
      </c>
      <c r="J62" s="9">
        <f>'YE harvest'!Y53</f>
        <v>36.578013117050844</v>
      </c>
      <c r="K62" s="9">
        <f>'YE harvest'!Z53</f>
        <v>119.29576933809108</v>
      </c>
      <c r="L62" s="2">
        <f t="shared" si="4"/>
        <v>522.14172466692253</v>
      </c>
      <c r="M62" s="1">
        <f t="shared" si="5"/>
        <v>6089.7371826498302</v>
      </c>
      <c r="N62">
        <f t="shared" si="6"/>
        <v>78.036768145854367</v>
      </c>
      <c r="O62" s="18">
        <f t="shared" si="7"/>
        <v>0.14945514686771011</v>
      </c>
    </row>
    <row r="63" spans="1:15">
      <c r="A63">
        <v>2005</v>
      </c>
      <c r="B63" s="1">
        <f>'YE harvest'!Y10</f>
        <v>196.91476968311784</v>
      </c>
      <c r="C63" s="1">
        <f>'YE harvest'!Z10</f>
        <v>1506.5215190081694</v>
      </c>
      <c r="D63" s="1">
        <f>'YE harvest'!Y98</f>
        <v>107.01971117383229</v>
      </c>
      <c r="E63" s="1">
        <f>'YE harvest'!Z98</f>
        <v>1718.0410541521208</v>
      </c>
      <c r="F63" s="1">
        <f>'YE harvest'!Y142</f>
        <v>188.21014860023024</v>
      </c>
      <c r="G63" s="1">
        <f>'YE harvest'!Z142</f>
        <v>3512.2444609250056</v>
      </c>
      <c r="H63" s="1">
        <f>'YE harvest'!Y32</f>
        <v>161.18367547135787</v>
      </c>
      <c r="I63" s="1">
        <f>'YE harvest'!Z32</f>
        <v>1536.4931546335829</v>
      </c>
      <c r="J63" s="9">
        <f>'YE harvest'!Y54</f>
        <v>124.74947531753858</v>
      </c>
      <c r="K63" s="9">
        <f>'YE harvest'!Z54</f>
        <v>1508.7408372639959</v>
      </c>
      <c r="L63" s="2">
        <f t="shared" si="4"/>
        <v>778.07778024607683</v>
      </c>
      <c r="M63" s="1">
        <f t="shared" si="5"/>
        <v>9782.041025982875</v>
      </c>
      <c r="N63">
        <f t="shared" si="6"/>
        <v>98.904201255471833</v>
      </c>
      <c r="O63" s="18">
        <f t="shared" si="7"/>
        <v>0.12711351456944592</v>
      </c>
    </row>
    <row r="64" spans="1:15">
      <c r="A64">
        <v>2006</v>
      </c>
      <c r="B64" s="1">
        <f>'YE harvest'!Y11</f>
        <v>163.84735696738585</v>
      </c>
      <c r="C64" s="1">
        <f>'YE harvest'!Z11</f>
        <v>336.76420902852527</v>
      </c>
      <c r="D64" s="1">
        <f>'YE harvest'!Y99</f>
        <v>128.77885313907396</v>
      </c>
      <c r="E64" s="1">
        <f>'YE harvest'!Z99</f>
        <v>38.73497635563993</v>
      </c>
      <c r="F64" s="1">
        <f>'YE harvest'!Y143</f>
        <v>206.60973084590142</v>
      </c>
      <c r="G64" s="1">
        <f>'YE harvest'!Z143</f>
        <v>3871.5520934268152</v>
      </c>
      <c r="H64" s="1">
        <f>'YE harvest'!Y33</f>
        <v>153.91392254899017</v>
      </c>
      <c r="I64" s="1">
        <f>'YE harvest'!Z33</f>
        <v>494.97235676215894</v>
      </c>
      <c r="J64" s="9">
        <f>'YE harvest'!Y55</f>
        <v>79.605311539478691</v>
      </c>
      <c r="K64" s="9">
        <f>'YE harvest'!Z55</f>
        <v>50.462893465804811</v>
      </c>
      <c r="L64" s="2">
        <f t="shared" si="4"/>
        <v>732.75517504083007</v>
      </c>
      <c r="M64" s="1">
        <f t="shared" si="5"/>
        <v>4792.4865290389444</v>
      </c>
      <c r="N64">
        <f t="shared" si="6"/>
        <v>69.227787260889286</v>
      </c>
      <c r="O64" s="18">
        <f t="shared" si="7"/>
        <v>9.4476012751505745E-2</v>
      </c>
    </row>
    <row r="65" spans="1:15">
      <c r="A65">
        <v>2007</v>
      </c>
      <c r="B65" s="1">
        <f>'YE harvest'!Y12</f>
        <v>299.97105311876328</v>
      </c>
      <c r="C65" s="1">
        <f>'YE harvest'!Z12</f>
        <v>2436.3698441871993</v>
      </c>
      <c r="D65" s="1">
        <f>'YE harvest'!Y100</f>
        <v>123.56542729361242</v>
      </c>
      <c r="E65" s="1">
        <f>'YE harvest'!Z100</f>
        <v>204.22689718976181</v>
      </c>
      <c r="F65" s="1">
        <f>'YE harvest'!Y144</f>
        <v>202.5406207977955</v>
      </c>
      <c r="G65" s="1">
        <f>'YE harvest'!Z144</f>
        <v>2166.0250438085168</v>
      </c>
      <c r="H65" s="1">
        <f>'YE harvest'!Y34</f>
        <v>322.16065480744749</v>
      </c>
      <c r="I65" s="1">
        <f>'YE harvest'!Z34</f>
        <v>2465.9131351518977</v>
      </c>
      <c r="J65" s="9">
        <f>'YE harvest'!Y56</f>
        <v>197.18118035419653</v>
      </c>
      <c r="K65" s="9">
        <f>'YE harvest'!Z56</f>
        <v>724.38703340803227</v>
      </c>
      <c r="L65" s="2">
        <f t="shared" si="4"/>
        <v>1145.4189363718151</v>
      </c>
      <c r="M65" s="1">
        <f t="shared" si="5"/>
        <v>7996.9219537454082</v>
      </c>
      <c r="N65">
        <f t="shared" si="6"/>
        <v>89.425510642911107</v>
      </c>
      <c r="O65" s="18">
        <f t="shared" si="7"/>
        <v>7.8072317300927382E-2</v>
      </c>
    </row>
    <row r="66" spans="1:15">
      <c r="A66">
        <v>2008</v>
      </c>
      <c r="B66" s="1">
        <f>'YE harvest'!Y13</f>
        <v>598.04047903018397</v>
      </c>
      <c r="C66" s="1">
        <f>'YE harvest'!Z13</f>
        <v>2805.8534635423857</v>
      </c>
      <c r="D66" s="1">
        <f>'YE harvest'!Y101</f>
        <v>150.33372665197882</v>
      </c>
      <c r="E66" s="1">
        <f>'YE harvest'!Z101</f>
        <v>90.012906158874159</v>
      </c>
      <c r="F66" s="1">
        <f>'YE harvest'!Y145</f>
        <v>332.99806682351112</v>
      </c>
      <c r="G66" s="1">
        <f>'YE harvest'!Z145</f>
        <v>4224.7536482656014</v>
      </c>
      <c r="H66" s="1">
        <f>'YE harvest'!Y35</f>
        <v>269.28093808492844</v>
      </c>
      <c r="I66" s="1">
        <f>'YE harvest'!Z35</f>
        <v>1303.491875770341</v>
      </c>
      <c r="J66" s="9">
        <f>'YE harvest'!Y57</f>
        <v>98.551161846900769</v>
      </c>
      <c r="K66" s="9">
        <f>'YE harvest'!Z57</f>
        <v>701.84915058966078</v>
      </c>
      <c r="L66" s="2">
        <f t="shared" si="4"/>
        <v>1449.204372437503</v>
      </c>
      <c r="M66" s="1">
        <f t="shared" si="5"/>
        <v>9125.961044326863</v>
      </c>
      <c r="N66">
        <f t="shared" si="6"/>
        <v>95.529896076185821</v>
      </c>
      <c r="O66" s="18">
        <f t="shared" si="7"/>
        <v>6.5918857197144951E-2</v>
      </c>
    </row>
    <row r="67" spans="1:15">
      <c r="A67">
        <v>2009</v>
      </c>
      <c r="B67" s="1">
        <f>'YE harvest'!Y14</f>
        <v>591.49038299272752</v>
      </c>
      <c r="C67" s="1">
        <f>'YE harvest'!Z14</f>
        <v>5573.280482682535</v>
      </c>
      <c r="D67" s="1">
        <f>'YE harvest'!Y102</f>
        <v>40.266653566829682</v>
      </c>
      <c r="E67" s="1">
        <f>'YE harvest'!Z102</f>
        <v>88.848205385306599</v>
      </c>
      <c r="F67" s="1">
        <f>'YE harvest'!Y146</f>
        <v>700.5611384826675</v>
      </c>
      <c r="G67" s="1">
        <f>'YE harvest'!Z146</f>
        <v>55981.630317164556</v>
      </c>
      <c r="H67" s="1">
        <f>'YE harvest'!Y36</f>
        <v>339.10155060119786</v>
      </c>
      <c r="I67" s="1">
        <f>'YE harvest'!Z36</f>
        <v>3115.4428700290805</v>
      </c>
      <c r="J67" s="9">
        <f>'YE harvest'!Y58</f>
        <v>104.35083282830939</v>
      </c>
      <c r="K67" s="9">
        <f>'YE harvest'!Z58</f>
        <v>360.62591252398499</v>
      </c>
      <c r="L67" s="2">
        <f t="shared" si="4"/>
        <v>1775.7705584717321</v>
      </c>
      <c r="M67" s="1">
        <f t="shared" si="5"/>
        <v>65119.827787785471</v>
      </c>
      <c r="N67">
        <f t="shared" si="6"/>
        <v>255.1858690989481</v>
      </c>
      <c r="O67" s="18">
        <f t="shared" si="7"/>
        <v>0.14370430227121614</v>
      </c>
    </row>
    <row r="68" spans="1:15">
      <c r="A68">
        <v>2010</v>
      </c>
      <c r="B68" s="1">
        <f>'YE harvest'!Y15</f>
        <v>449.11263386498803</v>
      </c>
      <c r="C68" s="1">
        <f>'YE harvest'!Z15</f>
        <v>3618.2690500397371</v>
      </c>
      <c r="D68" s="1">
        <f>'YE harvest'!Y103</f>
        <v>85.424782170404981</v>
      </c>
      <c r="E68" s="1">
        <f>'YE harvest'!Z103</f>
        <v>110.0238154600821</v>
      </c>
      <c r="F68" s="1">
        <f>'YE harvest'!Y147</f>
        <v>480.06666277847205</v>
      </c>
      <c r="G68" s="1">
        <f>'YE harvest'!Z147</f>
        <v>30273.313480697943</v>
      </c>
      <c r="H68" s="1">
        <f>'YE harvest'!Y37</f>
        <v>378.69202977886238</v>
      </c>
      <c r="I68" s="1">
        <f>'YE harvest'!Z37</f>
        <v>1460.5397484662983</v>
      </c>
      <c r="J68" s="9">
        <f>'YE harvest'!Y59</f>
        <v>102.54066214991512</v>
      </c>
      <c r="K68" s="9">
        <f>'YE harvest'!Z59</f>
        <v>227.95998850258712</v>
      </c>
      <c r="L68" s="2">
        <f t="shared" si="4"/>
        <v>1495.8367707426426</v>
      </c>
      <c r="M68" s="1">
        <f t="shared" si="5"/>
        <v>35690.106083166647</v>
      </c>
      <c r="N68">
        <f t="shared" si="6"/>
        <v>188.91825238225832</v>
      </c>
      <c r="O68" s="18">
        <f t="shared" si="7"/>
        <v>0.1262960344854108</v>
      </c>
    </row>
    <row r="69" spans="1:15">
      <c r="A69">
        <v>2011</v>
      </c>
      <c r="B69" s="1">
        <f>'YE harvest'!Y16</f>
        <v>489.2280567907062</v>
      </c>
      <c r="C69" s="1">
        <f>'YE harvest'!Z16</f>
        <v>3530.8771052682496</v>
      </c>
      <c r="D69" s="1">
        <f>'YE harvest'!Y104</f>
        <v>40.668563450774123</v>
      </c>
      <c r="E69" s="1">
        <f>'YE harvest'!Z104</f>
        <v>2.1486879447091449</v>
      </c>
      <c r="F69" s="1">
        <f>'YE harvest'!Y148</f>
        <v>393.54321341162193</v>
      </c>
      <c r="G69" s="1">
        <f>'YE harvest'!Z148</f>
        <v>23378.682879442895</v>
      </c>
      <c r="H69" s="1">
        <f>'YE harvest'!Y38</f>
        <v>214.63142224773912</v>
      </c>
      <c r="I69" s="1">
        <f>'YE harvest'!Z38</f>
        <v>1391.45687036859</v>
      </c>
      <c r="J69" s="9">
        <f>'YE harvest'!Y60</f>
        <v>95.705445640643603</v>
      </c>
      <c r="K69" s="9">
        <f>'YE harvest'!Z60</f>
        <v>200.25083703434916</v>
      </c>
      <c r="L69" s="2">
        <f t="shared" si="4"/>
        <v>1233.776701541485</v>
      </c>
      <c r="M69" s="1">
        <f t="shared" si="5"/>
        <v>28503.416380058792</v>
      </c>
      <c r="N69">
        <f t="shared" si="6"/>
        <v>168.82954830259658</v>
      </c>
      <c r="O69" s="18">
        <f t="shared" si="7"/>
        <v>0.13683963077894107</v>
      </c>
    </row>
    <row r="70" spans="1:15">
      <c r="A70">
        <v>2012</v>
      </c>
      <c r="B70" s="1">
        <f>'YE harvest'!Y17</f>
        <v>546.7642886690586</v>
      </c>
      <c r="C70" s="1">
        <f>'YE harvest'!Z17</f>
        <v>4905.6674323166499</v>
      </c>
      <c r="D70" s="1">
        <f>'YE harvest'!Y105</f>
        <v>84.961879397631805</v>
      </c>
      <c r="E70" s="1">
        <f>'YE harvest'!Z105</f>
        <v>47.676484664695415</v>
      </c>
      <c r="F70" s="1">
        <f>'YE harvest'!Y149</f>
        <v>269.55528331037937</v>
      </c>
      <c r="G70" s="1">
        <f>'YE harvest'!Z149</f>
        <v>2243.9741271427929</v>
      </c>
      <c r="H70" s="1">
        <f>'YE harvest'!Y39</f>
        <v>515.80849328532713</v>
      </c>
      <c r="I70" s="1">
        <f>'YE harvest'!Z39</f>
        <v>11676.00464991857</v>
      </c>
      <c r="J70" s="9">
        <f>'YE harvest'!Y61</f>
        <v>175.24236224831526</v>
      </c>
      <c r="K70" s="9">
        <f>'YE harvest'!Z61</f>
        <v>1978.623694427813</v>
      </c>
      <c r="L70" s="2">
        <f t="shared" si="4"/>
        <v>1592.3323069107118</v>
      </c>
      <c r="M70" s="1">
        <f t="shared" si="5"/>
        <v>20851.946388470522</v>
      </c>
      <c r="N70">
        <f t="shared" si="6"/>
        <v>144.4020304167172</v>
      </c>
      <c r="O70" s="18">
        <f t="shared" si="7"/>
        <v>9.0685863616541171E-2</v>
      </c>
    </row>
    <row r="71" spans="1:15">
      <c r="A71">
        <v>2013</v>
      </c>
      <c r="B71" s="1">
        <f>'YE harvest'!Y18</f>
        <v>471.36378873137994</v>
      </c>
      <c r="C71" s="1">
        <f>'YE harvest'!Z18</f>
        <v>2302.3522895694991</v>
      </c>
      <c r="D71" s="1">
        <f>'YE harvest'!Y106</f>
        <v>65.406010986908484</v>
      </c>
      <c r="E71" s="1">
        <f>'YE harvest'!Z106</f>
        <v>111.12115702952619</v>
      </c>
      <c r="F71" s="1">
        <f>'YE harvest'!Y150</f>
        <v>678.51521660221351</v>
      </c>
      <c r="G71" s="1">
        <f>'YE harvest'!Z150</f>
        <v>21693.20941446751</v>
      </c>
      <c r="H71" s="1">
        <f>'YE harvest'!Y40</f>
        <v>343.61946766859126</v>
      </c>
      <c r="I71" s="1">
        <f>'YE harvest'!Z40</f>
        <v>1904.0115942840807</v>
      </c>
      <c r="J71" s="9">
        <f>'YE harvest'!Y62</f>
        <v>137.22514917238519</v>
      </c>
      <c r="K71" s="9">
        <f>'YE harvest'!Z62</f>
        <v>301.22335542916147</v>
      </c>
      <c r="L71" s="2">
        <f t="shared" si="4"/>
        <v>1696.1296331614785</v>
      </c>
      <c r="M71" s="1">
        <f t="shared" si="5"/>
        <v>26311.917810779778</v>
      </c>
      <c r="N71">
        <f t="shared" si="6"/>
        <v>162.20948742530376</v>
      </c>
      <c r="O71" s="18">
        <f t="shared" si="7"/>
        <v>9.563507662026724E-2</v>
      </c>
    </row>
    <row r="72" spans="1:15">
      <c r="A72">
        <v>2014</v>
      </c>
      <c r="B72" s="1">
        <f>'YE harvest'!Y19</f>
        <v>584.84791500588551</v>
      </c>
      <c r="C72" s="1">
        <f>'YE harvest'!Z19</f>
        <v>5307.2879324340693</v>
      </c>
      <c r="D72" s="1">
        <f>'YE harvest'!Y107</f>
        <v>139.13444550230858</v>
      </c>
      <c r="E72" s="1">
        <f>'YE harvest'!Z107</f>
        <v>41.20178415647888</v>
      </c>
      <c r="F72" s="1">
        <f>'YE harvest'!Y151</f>
        <v>821.44502977841535</v>
      </c>
      <c r="G72" s="1">
        <f>'YE harvest'!Z151</f>
        <v>26446.705206316394</v>
      </c>
      <c r="H72" s="1">
        <f>'YE harvest'!Y41</f>
        <v>533.71350317231952</v>
      </c>
      <c r="I72" s="1">
        <f>'YE harvest'!Z41</f>
        <v>6806.3489394710441</v>
      </c>
      <c r="J72" s="9">
        <f>'YE harvest'!Y63</f>
        <v>74.392005557007778</v>
      </c>
      <c r="K72" s="9">
        <f>'YE harvest'!Z63</f>
        <v>301.2600881292247</v>
      </c>
      <c r="L72" s="2">
        <f t="shared" si="4"/>
        <v>2153.5328990159369</v>
      </c>
      <c r="M72" s="1">
        <f t="shared" si="5"/>
        <v>38902.803950507208</v>
      </c>
      <c r="N72">
        <f t="shared" si="6"/>
        <v>197.23793740177675</v>
      </c>
      <c r="O72" s="18">
        <f t="shared" si="7"/>
        <v>9.1588077197197776E-2</v>
      </c>
    </row>
    <row r="73" spans="1:15">
      <c r="A73">
        <v>2015</v>
      </c>
      <c r="B73" s="1">
        <f>'YE harvest'!Y20</f>
        <v>633.24689710973939</v>
      </c>
      <c r="C73" s="1">
        <f>'YE harvest'!Z20</f>
        <v>18062.758537612288</v>
      </c>
      <c r="D73" s="1">
        <f>'YE harvest'!Y108</f>
        <v>179.22534622799841</v>
      </c>
      <c r="E73" s="1">
        <f>'YE harvest'!Z108</f>
        <v>589.84887553463204</v>
      </c>
      <c r="F73" s="1">
        <f>'YE harvest'!Y152</f>
        <v>705.95065724130154</v>
      </c>
      <c r="G73" s="1">
        <f>'YE harvest'!Z152</f>
        <v>16335.37659089209</v>
      </c>
      <c r="H73" s="1">
        <f>'YE harvest'!Y42</f>
        <v>433.63189712823385</v>
      </c>
      <c r="I73" s="1">
        <f>'YE harvest'!Z42</f>
        <v>17528.629364884688</v>
      </c>
      <c r="J73" s="9">
        <f>'YE harvest'!Y64</f>
        <v>100.53705153351063</v>
      </c>
      <c r="K73" s="9">
        <f>'YE harvest'!Z64</f>
        <v>863.03431215304033</v>
      </c>
      <c r="L73" s="2">
        <f t="shared" si="4"/>
        <v>2052.5918492407836</v>
      </c>
      <c r="M73" s="1">
        <f t="shared" si="5"/>
        <v>53379.647681076742</v>
      </c>
      <c r="N73">
        <f t="shared" si="6"/>
        <v>231.04035942033317</v>
      </c>
      <c r="O73" s="18">
        <f t="shared" si="7"/>
        <v>0.11256030248088084</v>
      </c>
    </row>
    <row r="74" spans="1:15">
      <c r="A74">
        <v>2016</v>
      </c>
      <c r="B74" s="1">
        <f>'YE harvest'!Y21</f>
        <v>601.15175791549268</v>
      </c>
      <c r="C74" s="1">
        <f>'YE harvest'!Z21</f>
        <v>1110.8478698872793</v>
      </c>
      <c r="D74" s="1">
        <f>'YE harvest'!Y109</f>
        <v>112.5592958332378</v>
      </c>
      <c r="E74" s="1">
        <f>'YE harvest'!Z109</f>
        <v>127.29117666876107</v>
      </c>
      <c r="F74" s="1">
        <f>'YE harvest'!Y153</f>
        <v>646.05259874518742</v>
      </c>
      <c r="G74" s="1">
        <f>'YE harvest'!Z153</f>
        <v>14076.389687652931</v>
      </c>
      <c r="H74" s="1">
        <f>'YE harvest'!Y43</f>
        <v>683.622775903503</v>
      </c>
      <c r="I74" s="1">
        <f>'YE harvest'!Z43</f>
        <v>9306.3921737889668</v>
      </c>
      <c r="J74" s="9">
        <f>'YE harvest'!Y65</f>
        <v>104.54804287684391</v>
      </c>
      <c r="K74" s="9">
        <f>'YE harvest'!Z65</f>
        <v>278.19642193799314</v>
      </c>
      <c r="L74" s="2">
        <f t="shared" si="4"/>
        <v>2147.934471274265</v>
      </c>
      <c r="M74" s="1">
        <f t="shared" si="5"/>
        <v>24899.117329935929</v>
      </c>
      <c r="N74">
        <f t="shared" si="6"/>
        <v>157.7945415086844</v>
      </c>
      <c r="O74" s="18">
        <f t="shared" si="7"/>
        <v>7.346338709070234E-2</v>
      </c>
    </row>
    <row r="75" spans="1:15">
      <c r="A75">
        <v>2017</v>
      </c>
      <c r="B75" s="1">
        <f>'YE harvest'!Y22</f>
        <v>481.72733974363871</v>
      </c>
      <c r="C75" s="1">
        <f>'YE harvest'!Z22</f>
        <v>1544.8164526867731</v>
      </c>
      <c r="D75" s="1">
        <f>'YE harvest'!Y110</f>
        <v>76.863377327091712</v>
      </c>
      <c r="E75" s="1">
        <f>'YE harvest'!Z110</f>
        <v>1305.1909183550795</v>
      </c>
      <c r="F75" s="1">
        <f>'YE harvest'!Y154</f>
        <v>244.33240969726234</v>
      </c>
      <c r="G75" s="1">
        <f>'YE harvest'!Z154</f>
        <v>1052.6106588720668</v>
      </c>
      <c r="H75" s="1">
        <f>'YE harvest'!Y44</f>
        <v>653.42088896401901</v>
      </c>
      <c r="I75" s="1">
        <f>'YE harvest'!Z44</f>
        <v>9598.4769417951575</v>
      </c>
      <c r="J75" s="9">
        <f>'YE harvest'!Y66</f>
        <v>77.471123904545266</v>
      </c>
      <c r="K75" s="9">
        <f>'YE harvest'!Z66</f>
        <v>307.63260971782699</v>
      </c>
      <c r="L75" s="2">
        <f t="shared" si="4"/>
        <v>1533.815139636557</v>
      </c>
      <c r="M75" s="1">
        <f t="shared" si="5"/>
        <v>13808.727581426903</v>
      </c>
      <c r="N75">
        <f t="shared" si="6"/>
        <v>117.51054242674103</v>
      </c>
      <c r="O75" s="18">
        <f t="shared" si="7"/>
        <v>7.6613236751976233E-2</v>
      </c>
    </row>
    <row r="76" spans="1:15">
      <c r="A76">
        <v>2018</v>
      </c>
      <c r="B76" s="1">
        <f>'YE harvest'!Y23</f>
        <v>631.90086408720595</v>
      </c>
      <c r="C76" s="1">
        <f>'YE harvest'!Z23</f>
        <v>8038.8076371380521</v>
      </c>
      <c r="D76" s="1">
        <f>'YE harvest'!Y111</f>
        <v>111.80102866682397</v>
      </c>
      <c r="E76" s="1">
        <f>'YE harvest'!Z111</f>
        <v>61.831283628272814</v>
      </c>
      <c r="F76" s="1">
        <f>'YE harvest'!Y155</f>
        <v>383.39690436954675</v>
      </c>
      <c r="G76" s="1">
        <f>'YE harvest'!Z155</f>
        <v>7034.7485691329366</v>
      </c>
      <c r="H76" s="1">
        <f>'YE harvest'!Y45</f>
        <v>650.66255833011508</v>
      </c>
      <c r="I76" s="1">
        <f>'YE harvest'!Z45</f>
        <v>4924.0455784912492</v>
      </c>
      <c r="J76" s="9">
        <f>'YE harvest'!Y67</f>
        <v>83.429399873829212</v>
      </c>
      <c r="K76" s="9">
        <f>'YE harvest'!Z67</f>
        <v>71.848462083994178</v>
      </c>
      <c r="L76" s="2">
        <f t="shared" si="4"/>
        <v>1861.1907553275209</v>
      </c>
      <c r="M76" s="1">
        <f t="shared" si="5"/>
        <v>20131.281530474502</v>
      </c>
      <c r="N76">
        <f t="shared" si="6"/>
        <v>141.88474734965172</v>
      </c>
      <c r="O76" s="18">
        <f t="shared" si="7"/>
        <v>7.6233318343924245E-2</v>
      </c>
    </row>
    <row r="77" spans="1:15">
      <c r="A77">
        <v>2019</v>
      </c>
      <c r="B77" s="1">
        <f>'YE harvest'!Y24</f>
        <v>1261.1232986445648</v>
      </c>
      <c r="C77" s="1">
        <f>'YE harvest'!Z24</f>
        <v>69767.241257265472</v>
      </c>
      <c r="D77" s="1">
        <f>'YE harvest'!Y112</f>
        <v>169.24313984614315</v>
      </c>
      <c r="E77" s="1">
        <f>'YE harvest'!Z112</f>
        <v>2619.1125607600306</v>
      </c>
      <c r="F77" s="1">
        <f>'YE harvest'!Y156</f>
        <v>663.38725270685723</v>
      </c>
      <c r="G77" s="1">
        <f>'YE harvest'!Z156</f>
        <v>22346.924648873526</v>
      </c>
      <c r="H77" s="1">
        <f>'YE harvest'!Y46</f>
        <v>1217.5357775447508</v>
      </c>
      <c r="I77" s="1">
        <f>'YE harvest'!Z46</f>
        <v>18917.633567877427</v>
      </c>
      <c r="J77" s="9">
        <f>'YE harvest'!Y68</f>
        <v>122.82467368747292</v>
      </c>
      <c r="K77" s="9">
        <f>'YE harvest'!Z68</f>
        <v>4.1896603640051904</v>
      </c>
      <c r="L77" s="2">
        <f t="shared" si="4"/>
        <v>3434.1141424297889</v>
      </c>
      <c r="M77" s="1">
        <f t="shared" si="5"/>
        <v>113655.10169514046</v>
      </c>
      <c r="N77">
        <f t="shared" si="6"/>
        <v>337.1277231186134</v>
      </c>
      <c r="O77" s="18">
        <f t="shared" si="7"/>
        <v>9.8170214831613173E-2</v>
      </c>
    </row>
  </sheetData>
  <mergeCells count="20">
    <mergeCell ref="A1:J1"/>
    <mergeCell ref="A27:J27"/>
    <mergeCell ref="A53:J53"/>
    <mergeCell ref="B2:C2"/>
    <mergeCell ref="D2:E2"/>
    <mergeCell ref="F2:G2"/>
    <mergeCell ref="H2:I2"/>
    <mergeCell ref="J2:K2"/>
    <mergeCell ref="B28:C28"/>
    <mergeCell ref="D28:E28"/>
    <mergeCell ref="F28:G28"/>
    <mergeCell ref="H28:I28"/>
    <mergeCell ref="J28:K28"/>
    <mergeCell ref="L28:O28"/>
    <mergeCell ref="L54:O54"/>
    <mergeCell ref="B54:C54"/>
    <mergeCell ref="D54:E54"/>
    <mergeCell ref="F54:G54"/>
    <mergeCell ref="H54:I54"/>
    <mergeCell ref="J54:K54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C38E6-4FC4-451D-A1EF-55FC29FFCC3A}">
  <sheetPr>
    <tabColor rgb="FFFF0000"/>
  </sheetPr>
  <dimension ref="A1:M77"/>
  <sheetViews>
    <sheetView topLeftCell="A25" workbookViewId="0">
      <selection activeCell="J30" sqref="J30"/>
    </sheetView>
  </sheetViews>
  <sheetFormatPr defaultRowHeight="15"/>
  <cols>
    <col min="2" max="2" width="9.5703125" bestFit="1" customWidth="1"/>
    <col min="3" max="3" width="10" bestFit="1" customWidth="1"/>
    <col min="5" max="5" width="11" bestFit="1" customWidth="1"/>
    <col min="7" max="7" width="12" bestFit="1" customWidth="1"/>
    <col min="9" max="9" width="10" bestFit="1" customWidth="1"/>
    <col min="11" max="11" width="13.5703125" bestFit="1" customWidth="1"/>
    <col min="12" max="13" width="9.85546875" customWidth="1"/>
  </cols>
  <sheetData>
    <row r="1" spans="1:9">
      <c r="A1" s="78" t="s">
        <v>138</v>
      </c>
      <c r="B1" s="78"/>
      <c r="C1" s="78"/>
      <c r="D1" s="78"/>
      <c r="E1" s="78"/>
      <c r="F1" s="78"/>
      <c r="G1" s="78"/>
      <c r="H1" s="78"/>
      <c r="I1" s="77"/>
    </row>
    <row r="2" spans="1:9">
      <c r="A2" t="s">
        <v>139</v>
      </c>
      <c r="B2" s="78" t="s">
        <v>61</v>
      </c>
      <c r="C2" s="78"/>
      <c r="D2" s="78" t="s">
        <v>63</v>
      </c>
      <c r="E2" s="78"/>
      <c r="F2" s="78" t="s">
        <v>65</v>
      </c>
      <c r="G2" s="78"/>
      <c r="H2" s="78" t="s">
        <v>66</v>
      </c>
      <c r="I2" s="78"/>
    </row>
    <row r="3" spans="1:9">
      <c r="B3" s="77" t="s">
        <v>141</v>
      </c>
      <c r="C3" s="77" t="s">
        <v>142</v>
      </c>
      <c r="D3" s="77" t="s">
        <v>141</v>
      </c>
      <c r="E3" s="77" t="s">
        <v>142</v>
      </c>
      <c r="F3" s="77" t="s">
        <v>141</v>
      </c>
      <c r="G3" s="77" t="s">
        <v>142</v>
      </c>
      <c r="H3" s="77" t="s">
        <v>141</v>
      </c>
      <c r="I3" s="77" t="s">
        <v>142</v>
      </c>
    </row>
    <row r="4" spans="1:9">
      <c r="A4">
        <v>1998</v>
      </c>
      <c r="B4" s="1">
        <f>'rockfish harvests'!K68</f>
        <v>1686.4758951640881</v>
      </c>
      <c r="C4" s="1">
        <f>'rockfish harvests'!L68</f>
        <v>44240.136597187789</v>
      </c>
      <c r="D4" s="1">
        <f>'rockfish harvests'!K112</f>
        <v>7725.220955913016</v>
      </c>
      <c r="E4" s="1">
        <f>'rockfish harvests'!L112</f>
        <v>380846.86521831615</v>
      </c>
      <c r="F4" s="1">
        <f>'rockfish harvests'!K156</f>
        <v>13589.355080614794</v>
      </c>
      <c r="G4" s="1">
        <f>'rockfish harvests'!L156</f>
        <v>8755809.3695013113</v>
      </c>
      <c r="H4" s="1">
        <f>'rockfish harvests'!K178</f>
        <v>8562.2039985303945</v>
      </c>
      <c r="I4" s="1">
        <f>'rockfish harvests'!L178</f>
        <v>494154.9077878145</v>
      </c>
    </row>
    <row r="5" spans="1:9">
      <c r="A5">
        <v>1999</v>
      </c>
      <c r="B5" s="1">
        <f>'rockfish harvests'!K69</f>
        <v>1545.6534612620567</v>
      </c>
      <c r="C5" s="1">
        <f>'rockfish harvests'!L69</f>
        <v>37160.4054962316</v>
      </c>
      <c r="D5" s="1">
        <f>'rockfish harvests'!K113</f>
        <v>13863.251999816044</v>
      </c>
      <c r="E5" s="1">
        <f>'rockfish harvests'!L113</f>
        <v>1226475.2843498222</v>
      </c>
      <c r="F5" s="1">
        <f>'rockfish harvests'!K157</f>
        <v>16054.003882202349</v>
      </c>
      <c r="G5" s="1">
        <f>'rockfish harvests'!L157</f>
        <v>12219834.714956973</v>
      </c>
      <c r="H5" s="1">
        <f>'rockfish harvests'!K179</f>
        <v>5547.1393554151227</v>
      </c>
      <c r="I5" s="1">
        <f>'rockfish harvests'!L179</f>
        <v>207410.20653889881</v>
      </c>
    </row>
    <row r="6" spans="1:9">
      <c r="A6">
        <v>2000</v>
      </c>
      <c r="B6" s="1">
        <f>'rockfish harvests'!K70</f>
        <v>2375.318162202941</v>
      </c>
      <c r="C6" s="1">
        <f>'rockfish harvests'!L70</f>
        <v>87760.635979344952</v>
      </c>
      <c r="D6" s="1">
        <f>'rockfish harvests'!K114</f>
        <v>19588.793010089361</v>
      </c>
      <c r="E6" s="1">
        <f>'rockfish harvests'!L114</f>
        <v>2448747.0158551079</v>
      </c>
      <c r="F6" s="1">
        <f>'rockfish harvests'!K158</f>
        <v>21378.072072644733</v>
      </c>
      <c r="G6" s="1">
        <f>'rockfish harvests'!L158</f>
        <v>21668840.765019432</v>
      </c>
      <c r="H6" s="1">
        <f>'rockfish harvests'!K180</f>
        <v>11161.897301144405</v>
      </c>
      <c r="I6" s="1">
        <f>'rockfish harvests'!L180</f>
        <v>839784.81191828009</v>
      </c>
    </row>
    <row r="7" spans="1:9">
      <c r="A7">
        <v>2001</v>
      </c>
      <c r="B7" s="1">
        <f>'rockfish harvests'!K71</f>
        <v>1294.5483984006028</v>
      </c>
      <c r="C7" s="1">
        <f>'rockfish harvests'!L71</f>
        <v>26067.102901764931</v>
      </c>
      <c r="D7" s="1">
        <f>'rockfish harvests'!K115</f>
        <v>31246.120047450848</v>
      </c>
      <c r="E7" s="1">
        <f>'rockfish harvests'!L115</f>
        <v>6230469.2850139625</v>
      </c>
      <c r="F7" s="1">
        <f>'rockfish harvests'!K159</f>
        <v>25023.476144256918</v>
      </c>
      <c r="G7" s="1">
        <f>'rockfish harvests'!L159</f>
        <v>29688884.747428846</v>
      </c>
      <c r="H7" s="1">
        <f>'rockfish harvests'!K181</f>
        <v>13565.979681778168</v>
      </c>
      <c r="I7" s="1">
        <f>'rockfish harvests'!L181</f>
        <v>1240492.9366742759</v>
      </c>
    </row>
    <row r="8" spans="1:9">
      <c r="A8">
        <v>2002</v>
      </c>
      <c r="B8" s="1">
        <f>'rockfish harvests'!K72</f>
        <v>4034.6475640847098</v>
      </c>
      <c r="C8" s="1">
        <f>'rockfish harvests'!L72</f>
        <v>253202.15113746023</v>
      </c>
      <c r="D8" s="1">
        <f>'rockfish harvests'!K116</f>
        <v>25882.255081157207</v>
      </c>
      <c r="E8" s="1">
        <f>'rockfish harvests'!L116</f>
        <v>4274967.2451758217</v>
      </c>
      <c r="F8" s="1">
        <f>'rockfish harvests'!K160</f>
        <v>26310.926167597027</v>
      </c>
      <c r="G8" s="1">
        <f>'rockfish harvests'!L160</f>
        <v>32822440.987651471</v>
      </c>
      <c r="H8" s="1">
        <f>'rockfish harvests'!K182</f>
        <v>10889.007990233691</v>
      </c>
      <c r="I8" s="1">
        <f>'rockfish harvests'!L182</f>
        <v>799224.16063675296</v>
      </c>
    </row>
    <row r="9" spans="1:9">
      <c r="A9">
        <v>2003</v>
      </c>
      <c r="B9" s="1">
        <f>'rockfish harvests'!K73</f>
        <v>7843.6399027601401</v>
      </c>
      <c r="C9" s="1">
        <f>'rockfish harvests'!L73</f>
        <v>956954.91493500082</v>
      </c>
      <c r="D9" s="1">
        <f>'rockfish harvests'!K117</f>
        <v>25436.885407165704</v>
      </c>
      <c r="E9" s="1">
        <f>'rockfish harvests'!L117</f>
        <v>4129109.8070434225</v>
      </c>
      <c r="F9" s="1">
        <f>'rockfish harvests'!K161</f>
        <v>42436.059885343027</v>
      </c>
      <c r="G9" s="1">
        <f>'rockfish harvests'!L161</f>
        <v>85382469.486194402</v>
      </c>
      <c r="H9" s="1">
        <f>'rockfish harvests'!K183</f>
        <v>11707.675922965831</v>
      </c>
      <c r="I9" s="1">
        <f>'rockfish harvests'!L183</f>
        <v>923917.84611739591</v>
      </c>
    </row>
    <row r="10" spans="1:9">
      <c r="A10">
        <v>2004</v>
      </c>
      <c r="B10" s="1">
        <f>'rockfish harvests'!K74</f>
        <v>8035.3620115665199</v>
      </c>
      <c r="C10" s="1">
        <f>'rockfish harvests'!L74</f>
        <v>1004308.3600935558</v>
      </c>
      <c r="D10" s="1">
        <f>'rockfish harvests'!K118</f>
        <v>29044.67867231835</v>
      </c>
      <c r="E10" s="1">
        <f>'rockfish harvests'!L118</f>
        <v>5383462.8158731172</v>
      </c>
      <c r="F10" s="1">
        <f>'rockfish harvests'!K162</f>
        <v>36667.430222752817</v>
      </c>
      <c r="G10" s="1">
        <f>'rockfish harvests'!L162</f>
        <v>63746970.869564563</v>
      </c>
      <c r="H10" s="1">
        <f>'rockfish harvests'!K184</f>
        <v>14750.512487102991</v>
      </c>
      <c r="I10" s="1">
        <f>'rockfish harvests'!L184</f>
        <v>1466581.4594766509</v>
      </c>
    </row>
    <row r="11" spans="1:9">
      <c r="A11">
        <v>2005</v>
      </c>
      <c r="B11" s="1">
        <f>'rockfish harvests'!K75</f>
        <v>6133.4108259740224</v>
      </c>
      <c r="C11" s="1">
        <f>'rockfish harvests'!L75</f>
        <v>585140.68220468122</v>
      </c>
      <c r="D11" s="1">
        <f>'rockfish harvests'!K119</f>
        <v>34063.307414813207</v>
      </c>
      <c r="E11" s="1">
        <f>'rockfish harvests'!L119</f>
        <v>7404610.0706118569</v>
      </c>
      <c r="F11" s="1">
        <f>'rockfish harvests'!K163</f>
        <v>38872.455124606044</v>
      </c>
      <c r="G11" s="1">
        <f>'rockfish harvests'!L163</f>
        <v>71644448.857817397</v>
      </c>
      <c r="H11" s="1">
        <f>'rockfish harvests'!K185</f>
        <v>11669.036728500598</v>
      </c>
      <c r="I11" s="1">
        <f>'rockfish harvests'!L185</f>
        <v>917829.44196419709</v>
      </c>
    </row>
    <row r="12" spans="1:9">
      <c r="A12">
        <v>2006</v>
      </c>
      <c r="B12" s="1">
        <f>'rockfish harvests'!K76</f>
        <v>4178.8633096470312</v>
      </c>
      <c r="C12" s="1">
        <f>'rockfish harvests'!L76</f>
        <v>271626.73547213408</v>
      </c>
      <c r="D12" s="1">
        <f>'rockfish harvests'!K120</f>
        <v>29887.593088866026</v>
      </c>
      <c r="E12" s="1">
        <f>'rockfish harvests'!L120</f>
        <v>5700467.1719220383</v>
      </c>
      <c r="F12" s="1">
        <f>'rockfish harvests'!K164</f>
        <v>26951.094687489898</v>
      </c>
      <c r="G12" s="1">
        <f>'rockfish harvests'!L164</f>
        <v>34439070.708155498</v>
      </c>
      <c r="H12" s="1">
        <f>'rockfish harvests'!K186</f>
        <v>11023.037696034971</v>
      </c>
      <c r="I12" s="1">
        <f>'rockfish harvests'!L186</f>
        <v>819020.09295315738</v>
      </c>
    </row>
    <row r="13" spans="1:9">
      <c r="A13">
        <v>2007</v>
      </c>
      <c r="B13" s="1">
        <f>'rockfish harvests'!K77</f>
        <v>4341.7422693409471</v>
      </c>
      <c r="C13" s="1">
        <f>'rockfish harvests'!L77</f>
        <v>293213.70268298819</v>
      </c>
      <c r="D13" s="1">
        <f>'rockfish harvests'!K121</f>
        <v>35660.959030574668</v>
      </c>
      <c r="E13" s="1">
        <f>'rockfish harvests'!L121</f>
        <v>8115487.2982604261</v>
      </c>
      <c r="F13" s="1">
        <f>'rockfish harvests'!K165</f>
        <v>44114.724004173229</v>
      </c>
      <c r="G13" s="1">
        <f>'rockfish harvests'!L165</f>
        <v>92271108.350786552</v>
      </c>
      <c r="H13" s="1">
        <f>'rockfish harvests'!K187</f>
        <v>14728.777940216298</v>
      </c>
      <c r="I13" s="1">
        <f>'rockfish harvests'!L187</f>
        <v>1462262.6943327789</v>
      </c>
    </row>
    <row r="14" spans="1:9">
      <c r="A14">
        <v>2008</v>
      </c>
      <c r="B14" s="1">
        <f>'rockfish harvests'!K78</f>
        <v>3669.8665606035438</v>
      </c>
      <c r="C14" s="1">
        <f>'rockfish harvests'!L78</f>
        <v>209486.83209859589</v>
      </c>
      <c r="D14" s="1">
        <f>'rockfish harvests'!K122</f>
        <v>38253.967031833927</v>
      </c>
      <c r="E14" s="1">
        <f>'rockfish harvests'!L122</f>
        <v>9338594.6288435515</v>
      </c>
      <c r="F14" s="1">
        <f>'rockfish harvests'!K166</f>
        <v>33864.914702332913</v>
      </c>
      <c r="G14" s="1">
        <f>'rockfish harvests'!L166</f>
        <v>54374913.17494791</v>
      </c>
      <c r="H14" s="1">
        <f>'rockfish harvests'!K188</f>
        <v>16164.46550956514</v>
      </c>
      <c r="I14" s="1">
        <f>'rockfish harvests'!L188</f>
        <v>1761224.3005580062</v>
      </c>
    </row>
    <row r="15" spans="1:9">
      <c r="A15">
        <v>2009</v>
      </c>
      <c r="B15" s="1">
        <f>'rockfish harvests'!K79</f>
        <v>4950.841712362987</v>
      </c>
      <c r="C15" s="1">
        <f>'rockfish harvests'!L79</f>
        <v>381253.87419826118</v>
      </c>
      <c r="D15" s="1">
        <f>'rockfish harvests'!K123</f>
        <v>32743.638213019593</v>
      </c>
      <c r="E15" s="1">
        <f>'rockfish harvests'!L123</f>
        <v>6841989.9451254793</v>
      </c>
      <c r="F15" s="1">
        <f>'rockfish harvests'!K167</f>
        <v>29152.563097565941</v>
      </c>
      <c r="G15" s="1">
        <f>'rockfish harvests'!L167</f>
        <v>40295086.4991799</v>
      </c>
      <c r="H15" s="1">
        <f>'rockfish harvests'!K189</f>
        <v>16571.384526277132</v>
      </c>
      <c r="I15" s="1">
        <f>'rockfish harvests'!L189</f>
        <v>1851013.392635928</v>
      </c>
    </row>
    <row r="16" spans="1:9">
      <c r="A16">
        <v>2010</v>
      </c>
      <c r="B16" s="1">
        <f>'rockfish harvests'!K80</f>
        <v>7502.6120809010035</v>
      </c>
      <c r="C16" s="1">
        <f>'rockfish harvests'!L80</f>
        <v>875550.43256812927</v>
      </c>
      <c r="D16" s="1">
        <f>'rockfish harvests'!K124</f>
        <v>40392.638184457552</v>
      </c>
      <c r="E16" s="1">
        <f>'rockfish harvests'!L124</f>
        <v>10411972.30311189</v>
      </c>
      <c r="F16" s="1">
        <f>'rockfish harvests'!K168</f>
        <v>42354.260574467829</v>
      </c>
      <c r="G16" s="1">
        <f>'rockfish harvests'!L168</f>
        <v>85053622.000279784</v>
      </c>
      <c r="H16" s="1">
        <f>'rockfish harvests'!K190</f>
        <v>15743.056794928683</v>
      </c>
      <c r="I16" s="1">
        <f>'rockfish harvests'!L190</f>
        <v>1670590.8394394808</v>
      </c>
    </row>
    <row r="17" spans="1:13">
      <c r="A17">
        <v>2011</v>
      </c>
      <c r="B17" s="1">
        <f>'rockfish harvests'!K81</f>
        <v>5241.2886731391591</v>
      </c>
      <c r="C17" s="1">
        <f>'rockfish harvests'!L81</f>
        <v>347241.00971171423</v>
      </c>
      <c r="D17" s="1">
        <f>'rockfish harvests'!K125</f>
        <v>52204.405010282295</v>
      </c>
      <c r="E17" s="1">
        <f>'rockfish harvests'!L125</f>
        <v>8183614.275682712</v>
      </c>
      <c r="F17" s="1">
        <f>'rockfish harvests'!K169</f>
        <v>69966.987281399051</v>
      </c>
      <c r="G17" s="1">
        <f>'rockfish harvests'!L169</f>
        <v>100066036.13433234</v>
      </c>
      <c r="H17" s="1">
        <f>'rockfish harvests'!K191</f>
        <v>19283.2731282159</v>
      </c>
      <c r="I17" s="1">
        <f>'rockfish harvests'!L191</f>
        <v>1342172.6209808656</v>
      </c>
    </row>
    <row r="18" spans="1:13">
      <c r="A18">
        <v>2012</v>
      </c>
      <c r="B18" s="1">
        <f>'rockfish harvests'!K82</f>
        <v>10016.941208053691</v>
      </c>
      <c r="C18" s="1">
        <f>'rockfish harvests'!L82</f>
        <v>1729256.1604569755</v>
      </c>
      <c r="D18" s="1">
        <f>'rockfish harvests'!K126</f>
        <v>41019.802237331009</v>
      </c>
      <c r="E18" s="1">
        <f>'rockfish harvests'!L126</f>
        <v>2524598.6215632036</v>
      </c>
      <c r="F18" s="1">
        <f>'rockfish harvests'!K170</f>
        <v>44697.154090427939</v>
      </c>
      <c r="G18" s="1">
        <f>'rockfish harvests'!L170</f>
        <v>29413124.019685954</v>
      </c>
      <c r="H18" s="1">
        <f>'rockfish harvests'!K192</f>
        <v>18570.043180260451</v>
      </c>
      <c r="I18" s="1">
        <f>'rockfish harvests'!L192</f>
        <v>375586.44375818601</v>
      </c>
    </row>
    <row r="19" spans="1:13">
      <c r="A19">
        <v>2013</v>
      </c>
      <c r="B19" s="1">
        <f>'rockfish harvests'!K83</f>
        <v>8290.4354718850645</v>
      </c>
      <c r="C19" s="1">
        <f>'rockfish harvests'!L83</f>
        <v>863231.70507392555</v>
      </c>
      <c r="D19" s="1">
        <f>'rockfish harvests'!K127</f>
        <v>47715.239835728957</v>
      </c>
      <c r="E19" s="1">
        <f>'rockfish harvests'!L127</f>
        <v>3987660.0085104108</v>
      </c>
      <c r="F19" s="1">
        <f>'rockfish harvests'!K171</f>
        <v>60456.943133398883</v>
      </c>
      <c r="G19" s="1">
        <f>'rockfish harvests'!L171</f>
        <v>49601334.787597425</v>
      </c>
      <c r="H19" s="1">
        <f>'rockfish harvests'!K193</f>
        <v>26703.764504283965</v>
      </c>
      <c r="I19" s="1">
        <f>'rockfish harvests'!L193</f>
        <v>4343369.567205376</v>
      </c>
    </row>
    <row r="20" spans="1:13">
      <c r="A20">
        <v>2014</v>
      </c>
      <c r="B20" s="1">
        <f>'rockfish harvests'!K84</f>
        <v>8175.6502099319532</v>
      </c>
      <c r="C20" s="1">
        <f>'rockfish harvests'!L84</f>
        <v>609818.57296968682</v>
      </c>
      <c r="D20" s="1">
        <f>'rockfish harvests'!K128</f>
        <v>58769.197040285006</v>
      </c>
      <c r="E20" s="1">
        <f>'rockfish harvests'!L128</f>
        <v>6732768.2681420343</v>
      </c>
      <c r="F20" s="1">
        <f>'rockfish harvests'!K172</f>
        <v>52866.469599823133</v>
      </c>
      <c r="G20" s="1">
        <f>'rockfish harvests'!L172</f>
        <v>47097436.38695576</v>
      </c>
      <c r="H20" s="1">
        <f>'rockfish harvests'!K194</f>
        <v>28665.725644832062</v>
      </c>
      <c r="I20" s="1">
        <f>'rockfish harvests'!L194</f>
        <v>3862984.9469756186</v>
      </c>
    </row>
    <row r="21" spans="1:13">
      <c r="A21">
        <v>2015</v>
      </c>
      <c r="B21" s="1">
        <f>'rockfish harvests'!K85</f>
        <v>10323.375737407352</v>
      </c>
      <c r="C21" s="1">
        <f>'rockfish harvests'!L85</f>
        <v>811336.58070905623</v>
      </c>
      <c r="D21" s="1">
        <f>'rockfish harvests'!K129</f>
        <v>69974.13981323161</v>
      </c>
      <c r="E21" s="1">
        <f>'rockfish harvests'!L129</f>
        <v>7216831.4803412473</v>
      </c>
      <c r="F21" s="1">
        <f>'rockfish harvests'!K173</f>
        <v>72203.446754112942</v>
      </c>
      <c r="G21" s="1">
        <f>'rockfish harvests'!L173</f>
        <v>59819505.590102598</v>
      </c>
      <c r="H21" s="1">
        <f>'rockfish harvests'!K195</f>
        <v>27128.963774691143</v>
      </c>
      <c r="I21" s="1">
        <f>'rockfish harvests'!L195</f>
        <v>501421.42786728247</v>
      </c>
    </row>
    <row r="22" spans="1:13">
      <c r="A22">
        <v>2016</v>
      </c>
      <c r="B22" s="1">
        <f>'rockfish harvests'!K86</f>
        <v>16446.030487166056</v>
      </c>
      <c r="C22" s="1">
        <f>'rockfish harvests'!L86</f>
        <v>1298638.7245062976</v>
      </c>
      <c r="D22" s="1">
        <f>'rockfish harvests'!K130</f>
        <v>78648.041703490948</v>
      </c>
      <c r="E22" s="1">
        <f>'rockfish harvests'!L130</f>
        <v>6461271.9983784193</v>
      </c>
      <c r="F22" s="1">
        <f>'rockfish harvests'!K174</f>
        <v>93718.548631333717</v>
      </c>
      <c r="G22" s="1">
        <f>'rockfish harvests'!L174</f>
        <v>114245520.83381788</v>
      </c>
      <c r="H22" s="1">
        <f>'rockfish harvests'!K196</f>
        <v>33077.736072598942</v>
      </c>
      <c r="I22" s="1">
        <f>'rockfish harvests'!L196</f>
        <v>690520.60458105023</v>
      </c>
    </row>
    <row r="23" spans="1:13">
      <c r="A23">
        <v>2017</v>
      </c>
      <c r="B23" s="1">
        <f>'rockfish harvests'!K87</f>
        <v>11698.49026093348</v>
      </c>
      <c r="C23" s="1">
        <f>'rockfish harvests'!L87</f>
        <v>525119.78521776723</v>
      </c>
      <c r="D23" s="1">
        <f>'rockfish harvests'!K131</f>
        <v>53863.511532831981</v>
      </c>
      <c r="E23" s="1">
        <f>'rockfish harvests'!L131</f>
        <v>3824430.6766507281</v>
      </c>
      <c r="F23" s="1">
        <f>'rockfish harvests'!K175</f>
        <v>49815.774784613517</v>
      </c>
      <c r="G23" s="1">
        <f>'rockfish harvests'!L175</f>
        <v>29331655.3806163</v>
      </c>
      <c r="H23" s="1">
        <f>'rockfish harvests'!K197</f>
        <v>35955.862161643308</v>
      </c>
      <c r="I23" s="1">
        <f>'rockfish harvests'!L197</f>
        <v>5936209.9806912215</v>
      </c>
    </row>
    <row r="24" spans="1:13">
      <c r="A24">
        <v>2018</v>
      </c>
      <c r="B24" s="1">
        <f>'rockfish harvests'!K88</f>
        <v>23038.600289296046</v>
      </c>
      <c r="C24" s="1">
        <f>'rockfish harvests'!L88</f>
        <v>5460886.0967642423</v>
      </c>
      <c r="D24" s="1">
        <f>'rockfish harvests'!K132</f>
        <v>68922.337515014005</v>
      </c>
      <c r="E24" s="1">
        <f>'rockfish harvests'!L132</f>
        <v>5909265.1225642972</v>
      </c>
      <c r="F24" s="1">
        <f>'rockfish harvests'!K176</f>
        <v>34346.009039310491</v>
      </c>
      <c r="G24" s="1">
        <f>'rockfish harvests'!L176</f>
        <v>18423976.825865198</v>
      </c>
      <c r="H24" s="1">
        <f>'rockfish harvests'!K198</f>
        <v>31869.744857420323</v>
      </c>
      <c r="I24" s="1">
        <f>'rockfish harvests'!L198</f>
        <v>2237274.0611776323</v>
      </c>
    </row>
    <row r="25" spans="1:13">
      <c r="A25">
        <v>2019</v>
      </c>
      <c r="B25" s="1">
        <f>'rockfish harvests'!K89</f>
        <v>27626.493536535585</v>
      </c>
      <c r="C25" s="1">
        <f>'rockfish harvests'!L89</f>
        <v>7400162.779370754</v>
      </c>
      <c r="D25" s="1">
        <f>'rockfish harvests'!K133</f>
        <v>94829.472570734768</v>
      </c>
      <c r="E25" s="1">
        <f>'rockfish harvests'!L133</f>
        <v>14426596.252648354</v>
      </c>
      <c r="F25" s="1">
        <f>'rockfish harvests'!K177</f>
        <v>47084.722103820983</v>
      </c>
      <c r="G25" s="1">
        <f>'rockfish harvests'!L177</f>
        <v>26016565.548853625</v>
      </c>
      <c r="H25" s="1">
        <f>'rockfish harvests'!K199</f>
        <v>40677.352030319438</v>
      </c>
      <c r="I25" s="1">
        <f>'rockfish harvests'!L199</f>
        <v>5326815.9562128652</v>
      </c>
    </row>
    <row r="27" spans="1:13">
      <c r="A27" s="78" t="s">
        <v>143</v>
      </c>
      <c r="B27" s="78"/>
      <c r="C27" s="78"/>
      <c r="D27" s="78"/>
      <c r="E27" s="78"/>
      <c r="F27" s="78"/>
      <c r="G27" s="78"/>
      <c r="H27" s="78"/>
      <c r="I27" s="77"/>
    </row>
    <row r="28" spans="1:13">
      <c r="A28" t="s">
        <v>139</v>
      </c>
      <c r="B28" s="78" t="s">
        <v>61</v>
      </c>
      <c r="C28" s="78"/>
      <c r="D28" s="78" t="s">
        <v>63</v>
      </c>
      <c r="E28" s="78"/>
      <c r="F28" s="78" t="s">
        <v>65</v>
      </c>
      <c r="G28" s="78"/>
      <c r="H28" s="78" t="s">
        <v>66</v>
      </c>
      <c r="I28" s="78"/>
      <c r="J28" s="78" t="s">
        <v>149</v>
      </c>
      <c r="K28" s="78"/>
      <c r="L28" s="78"/>
      <c r="M28" s="78"/>
    </row>
    <row r="29" spans="1:13">
      <c r="B29" s="77" t="s">
        <v>141</v>
      </c>
      <c r="C29" s="77" t="s">
        <v>142</v>
      </c>
      <c r="D29" s="77" t="s">
        <v>141</v>
      </c>
      <c r="E29" s="77" t="s">
        <v>142</v>
      </c>
      <c r="F29" s="77" t="s">
        <v>141</v>
      </c>
      <c r="G29" s="77" t="s">
        <v>142</v>
      </c>
      <c r="H29" s="77" t="s">
        <v>141</v>
      </c>
      <c r="I29" s="77" t="s">
        <v>142</v>
      </c>
      <c r="J29" s="77" t="s">
        <v>141</v>
      </c>
      <c r="K29" s="77" t="s">
        <v>145</v>
      </c>
      <c r="L29" s="77" t="s">
        <v>146</v>
      </c>
      <c r="M29" s="77" t="s">
        <v>147</v>
      </c>
    </row>
    <row r="30" spans="1:13">
      <c r="A30">
        <v>1998</v>
      </c>
      <c r="B30" s="1">
        <f>'BRF harvest'!V69</f>
        <v>578.53455141688505</v>
      </c>
      <c r="C30" s="1">
        <f>'BRF harvest'!W69</f>
        <v>24453.235304111226</v>
      </c>
      <c r="D30" s="1">
        <f>'BRF harvest'!V113</f>
        <v>5466.6655263115563</v>
      </c>
      <c r="E30" s="1">
        <f>'BRF harvest'!W113</f>
        <v>250668.40236122318</v>
      </c>
      <c r="F30" s="1">
        <f>'BRF harvest'!V157</f>
        <v>5782.7947797130391</v>
      </c>
      <c r="G30" s="1">
        <f>'BRF harvest'!W157</f>
        <v>4724262.1030070558</v>
      </c>
      <c r="H30" s="1">
        <f>'BRF harvest'!V179</f>
        <v>6210.8484296374581</v>
      </c>
      <c r="I30" s="1">
        <f>'BRF harvest'!W179</f>
        <v>282876.687392978</v>
      </c>
      <c r="J30" s="2">
        <f>H30+F30+D30+B30</f>
        <v>18038.843287078937</v>
      </c>
      <c r="K30" s="1">
        <f>SUM(C30,E30,G30,I30)</f>
        <v>5282260.428065368</v>
      </c>
      <c r="L30">
        <f>SQRT(K30)</f>
        <v>2298.316868507336</v>
      </c>
      <c r="M30" s="18">
        <f>L30/J30</f>
        <v>0.1274093261929716</v>
      </c>
    </row>
    <row r="31" spans="1:13">
      <c r="A31">
        <v>1999</v>
      </c>
      <c r="B31" s="1">
        <f>'BRF harvest'!V70</f>
        <v>751.39027159133684</v>
      </c>
      <c r="C31" s="1">
        <f>'BRF harvest'!W70</f>
        <v>26767.254665377077</v>
      </c>
      <c r="D31" s="1">
        <f>'BRF harvest'!V114</f>
        <v>10242.860908993258</v>
      </c>
      <c r="E31" s="1">
        <f>'BRF harvest'!W114</f>
        <v>461961.44771590695</v>
      </c>
      <c r="F31" s="1">
        <f>'BRF harvest'!V158</f>
        <v>7706.5327486835577</v>
      </c>
      <c r="G31" s="1">
        <f>'BRF harvest'!W158</f>
        <v>2698581.9920792156</v>
      </c>
      <c r="H31" s="1">
        <f>'BRF harvest'!V180</f>
        <v>3885.9375357170275</v>
      </c>
      <c r="I31" s="1">
        <f>'BRF harvest'!W180</f>
        <v>112516.97997231169</v>
      </c>
      <c r="J31" s="2">
        <f t="shared" ref="J31:J50" si="0">H31+F31+D31+B31</f>
        <v>22586.721464985178</v>
      </c>
      <c r="K31" s="1">
        <f t="shared" ref="K31:K51" si="1">SUM(C31,E31,G31,I31)</f>
        <v>3299827.6744328113</v>
      </c>
      <c r="L31">
        <f t="shared" ref="L31:L51" si="2">SQRT(K31)</f>
        <v>1816.542780787948</v>
      </c>
      <c r="M31" s="18">
        <f t="shared" ref="M31:M51" si="3">L31/J31</f>
        <v>8.0425252669096933E-2</v>
      </c>
    </row>
    <row r="32" spans="1:13">
      <c r="A32">
        <v>2000</v>
      </c>
      <c r="B32" s="1">
        <f>'BRF harvest'!V71</f>
        <v>901.41361690864096</v>
      </c>
      <c r="C32" s="1">
        <f>'BRF harvest'!W71</f>
        <v>55350.357838362754</v>
      </c>
      <c r="D32" s="1">
        <f>'BRF harvest'!V115</f>
        <v>14224.29644185862</v>
      </c>
      <c r="E32" s="1">
        <f>'BRF harvest'!W115</f>
        <v>1530660.9185257195</v>
      </c>
      <c r="F32" s="1">
        <f>'BRF harvest'!V159</f>
        <v>12191.407787586344</v>
      </c>
      <c r="G32" s="1">
        <f>'BRF harvest'!W159</f>
        <v>9182584.2055575103</v>
      </c>
      <c r="H32" s="1">
        <f>'BRF harvest'!V181</f>
        <v>8257.8405477728738</v>
      </c>
      <c r="I32" s="1">
        <f>'BRF harvest'!W181</f>
        <v>465268.51345418044</v>
      </c>
      <c r="J32" s="2">
        <f t="shared" si="0"/>
        <v>35574.958394126479</v>
      </c>
      <c r="K32" s="1">
        <f t="shared" si="1"/>
        <v>11233863.995375773</v>
      </c>
      <c r="L32">
        <f t="shared" si="2"/>
        <v>3351.6956895541357</v>
      </c>
      <c r="M32" s="18">
        <f t="shared" si="3"/>
        <v>9.4215027672597637E-2</v>
      </c>
    </row>
    <row r="33" spans="1:13">
      <c r="A33">
        <v>2001</v>
      </c>
      <c r="B33" s="1">
        <f>'BRF harvest'!V72</f>
        <v>575.45358630962255</v>
      </c>
      <c r="C33" s="1">
        <f>'BRF harvest'!W72</f>
        <v>15747.601645942177</v>
      </c>
      <c r="D33" s="1">
        <f>'BRF harvest'!V116</f>
        <v>24400.137754369596</v>
      </c>
      <c r="E33" s="1">
        <f>'BRF harvest'!W116</f>
        <v>3655849.6909952732</v>
      </c>
      <c r="F33" s="1">
        <f>'BRF harvest'!V160</f>
        <v>4739.1301098851554</v>
      </c>
      <c r="G33" s="1">
        <f>'BRF harvest'!W160</f>
        <v>221009.83513456935</v>
      </c>
      <c r="H33" s="1">
        <f>'BRF harvest'!V182</f>
        <v>8998.1267014057557</v>
      </c>
      <c r="I33" s="1">
        <f>'BRF harvest'!W182</f>
        <v>570849.81655789411</v>
      </c>
      <c r="J33" s="2">
        <f t="shared" si="0"/>
        <v>38712.848151970131</v>
      </c>
      <c r="K33" s="1">
        <f t="shared" si="1"/>
        <v>4463456.944333679</v>
      </c>
      <c r="L33">
        <f t="shared" si="2"/>
        <v>2112.6895049518466</v>
      </c>
      <c r="M33" s="18">
        <f t="shared" si="3"/>
        <v>5.4573342076468481E-2</v>
      </c>
    </row>
    <row r="34" spans="1:13">
      <c r="A34">
        <v>2002</v>
      </c>
      <c r="B34" s="1">
        <f>'BRF harvest'!V73</f>
        <v>1542.1107425049988</v>
      </c>
      <c r="C34" s="1">
        <f>'BRF harvest'!W73</f>
        <v>161315.84575089146</v>
      </c>
      <c r="D34" s="1">
        <f>'BRF harvest'!V117</f>
        <v>19832.929397123138</v>
      </c>
      <c r="E34" s="1">
        <f>'BRF harvest'!W117</f>
        <v>2600208.1375268362</v>
      </c>
      <c r="F34" s="1">
        <f>'BRF harvest'!V161</f>
        <v>9001.1135507301042</v>
      </c>
      <c r="G34" s="1">
        <f>'BRF harvest'!W161</f>
        <v>2649484.0063165394</v>
      </c>
      <c r="H34" s="1">
        <f>'BRF harvest'!V183</f>
        <v>7467.0971839415743</v>
      </c>
      <c r="I34" s="1">
        <f>'BRF harvest'!W183</f>
        <v>445637.46533528995</v>
      </c>
      <c r="J34" s="2">
        <f t="shared" si="0"/>
        <v>37843.250874299818</v>
      </c>
      <c r="K34" s="1">
        <f t="shared" si="1"/>
        <v>5856645.4549295576</v>
      </c>
      <c r="L34">
        <f t="shared" si="2"/>
        <v>2420.0507132970492</v>
      </c>
      <c r="M34" s="18">
        <f t="shared" si="3"/>
        <v>6.3949334620735737E-2</v>
      </c>
    </row>
    <row r="35" spans="1:13">
      <c r="A35">
        <v>2003</v>
      </c>
      <c r="B35" s="1">
        <f>'BRF harvest'!V74</f>
        <v>3814.0819528108018</v>
      </c>
      <c r="C35" s="1">
        <f>'BRF harvest'!W74</f>
        <v>447251.40630785812</v>
      </c>
      <c r="D35" s="1">
        <f>'BRF harvest'!V118</f>
        <v>18852.364102736181</v>
      </c>
      <c r="E35" s="1">
        <f>'BRF harvest'!W118</f>
        <v>2713225.1356024672</v>
      </c>
      <c r="F35" s="1">
        <f>'BRF harvest'!V162</f>
        <v>25435.09213030486</v>
      </c>
      <c r="G35" s="1">
        <f>'BRF harvest'!W162</f>
        <v>29045808.49462099</v>
      </c>
      <c r="H35" s="1">
        <f>'BRF harvest'!V184</f>
        <v>8752.0048103287118</v>
      </c>
      <c r="I35" s="1">
        <f>'BRF harvest'!W184</f>
        <v>743552.10540119198</v>
      </c>
      <c r="J35" s="2">
        <f t="shared" si="0"/>
        <v>56853.542996180557</v>
      </c>
      <c r="K35" s="1">
        <f t="shared" si="1"/>
        <v>32949837.141932506</v>
      </c>
      <c r="L35">
        <f t="shared" si="2"/>
        <v>5740.1948696827794</v>
      </c>
      <c r="M35" s="18">
        <f t="shared" si="3"/>
        <v>0.10096459371174824</v>
      </c>
    </row>
    <row r="36" spans="1:13">
      <c r="A36">
        <v>2004</v>
      </c>
      <c r="B36" s="1">
        <f>'BRF harvest'!V75</f>
        <v>3185.9049884220885</v>
      </c>
      <c r="C36" s="1">
        <f>'BRF harvest'!W75</f>
        <v>674849.84762323322</v>
      </c>
      <c r="D36" s="1">
        <f>'BRF harvest'!V119</f>
        <v>21306.208786153475</v>
      </c>
      <c r="E36" s="1">
        <f>'BRF harvest'!W119</f>
        <v>2868823.7169691208</v>
      </c>
      <c r="F36" s="1">
        <f>'BRF harvest'!V163</f>
        <v>18585.405126219623</v>
      </c>
      <c r="G36" s="1">
        <f>'BRF harvest'!W163</f>
        <v>14241938.52712664</v>
      </c>
      <c r="H36" s="1">
        <f>'BRF harvest'!V185</f>
        <v>10314.910298495874</v>
      </c>
      <c r="I36" s="1">
        <f>'BRF harvest'!W185</f>
        <v>761302.91640415858</v>
      </c>
      <c r="J36" s="2">
        <f t="shared" si="0"/>
        <v>53392.429199291058</v>
      </c>
      <c r="K36" s="1">
        <f t="shared" si="1"/>
        <v>18546915.008123152</v>
      </c>
      <c r="L36">
        <f t="shared" si="2"/>
        <v>4306.612939204445</v>
      </c>
      <c r="M36" s="18">
        <f t="shared" si="3"/>
        <v>8.0659617923164811E-2</v>
      </c>
    </row>
    <row r="37" spans="1:13">
      <c r="A37">
        <v>2005</v>
      </c>
      <c r="B37" s="1">
        <f>'BRF harvest'!V76</f>
        <v>2621.0288637325798</v>
      </c>
      <c r="C37" s="1">
        <f>'BRF harvest'!W76</f>
        <v>270272.55217448488</v>
      </c>
      <c r="D37" s="1">
        <f>'BRF harvest'!V120</f>
        <v>24400.436306365173</v>
      </c>
      <c r="E37" s="1">
        <f>'BRF harvest'!W120</f>
        <v>3387619.1336628995</v>
      </c>
      <c r="F37" s="1">
        <f>'BRF harvest'!V164</f>
        <v>8129.0396975295071</v>
      </c>
      <c r="G37" s="1">
        <f>'BRF harvest'!W164</f>
        <v>35970.649891432389</v>
      </c>
      <c r="H37" s="1">
        <f>'BRF harvest'!V186</f>
        <v>8700.3739169732762</v>
      </c>
      <c r="I37" s="1">
        <f>'BRF harvest'!W186</f>
        <v>706967.65139611915</v>
      </c>
      <c r="J37" s="2">
        <f t="shared" si="0"/>
        <v>43850.878784600536</v>
      </c>
      <c r="K37" s="1">
        <f t="shared" si="1"/>
        <v>4400829.9871249357</v>
      </c>
      <c r="L37">
        <f t="shared" si="2"/>
        <v>2097.8155274296487</v>
      </c>
      <c r="M37" s="18">
        <f t="shared" si="3"/>
        <v>4.7839760241392366E-2</v>
      </c>
    </row>
    <row r="38" spans="1:13">
      <c r="A38">
        <v>2006</v>
      </c>
      <c r="B38" s="1">
        <f>'BRF harvest'!V77</f>
        <v>1625.5843539926127</v>
      </c>
      <c r="C38" s="1">
        <f>'BRF harvest'!W77</f>
        <v>177480.96602179724</v>
      </c>
      <c r="D38" s="1">
        <f>'BRF harvest'!V121</f>
        <v>20495.339205870332</v>
      </c>
      <c r="E38" s="1">
        <f>'BRF harvest'!W121</f>
        <v>2152794.1560844234</v>
      </c>
      <c r="F38" s="1">
        <f>'BRF harvest'!V165</f>
        <v>13912.932844945317</v>
      </c>
      <c r="G38" s="1">
        <f>'BRF harvest'!W165</f>
        <v>8822334.0177374613</v>
      </c>
      <c r="H38" s="1">
        <f>'BRF harvest'!V187</f>
        <v>7293.5996667101936</v>
      </c>
      <c r="I38" s="1">
        <f>'BRF harvest'!W187</f>
        <v>445407.26034270978</v>
      </c>
      <c r="J38" s="2">
        <f t="shared" si="0"/>
        <v>43327.456071518456</v>
      </c>
      <c r="K38" s="1">
        <f t="shared" si="1"/>
        <v>11598016.400186392</v>
      </c>
      <c r="L38">
        <f t="shared" si="2"/>
        <v>3405.5860582558166</v>
      </c>
      <c r="M38" s="18">
        <f t="shared" si="3"/>
        <v>7.8601108097239469E-2</v>
      </c>
    </row>
    <row r="39" spans="1:13">
      <c r="A39">
        <v>2007</v>
      </c>
      <c r="B39" s="1">
        <f>'BRF harvest'!V78</f>
        <v>1700.3805316267767</v>
      </c>
      <c r="C39" s="1">
        <f>'BRF harvest'!W78</f>
        <v>193480.39680984299</v>
      </c>
      <c r="D39" s="1">
        <f>'BRF harvest'!V122</f>
        <v>27234.791138684028</v>
      </c>
      <c r="E39" s="1">
        <f>'BRF harvest'!W122</f>
        <v>4060296.2560700756</v>
      </c>
      <c r="F39" s="1">
        <f>'BRF harvest'!V166</f>
        <v>28589.142924192056</v>
      </c>
      <c r="G39" s="1">
        <f>'BRF harvest'!W166</f>
        <v>37587815.978151619</v>
      </c>
      <c r="H39" s="1">
        <f>'BRF harvest'!V188</f>
        <v>9945.281928068971</v>
      </c>
      <c r="I39" s="1">
        <f>'BRF harvest'!W188</f>
        <v>790501.6373367242</v>
      </c>
      <c r="J39" s="2">
        <f t="shared" si="0"/>
        <v>67469.596522571839</v>
      </c>
      <c r="K39" s="1">
        <f t="shared" si="1"/>
        <v>42632094.268368259</v>
      </c>
      <c r="L39">
        <f t="shared" si="2"/>
        <v>6529.3257131474347</v>
      </c>
      <c r="M39" s="18">
        <f t="shared" si="3"/>
        <v>9.6774340587068131E-2</v>
      </c>
    </row>
    <row r="40" spans="1:13">
      <c r="A40">
        <v>2008</v>
      </c>
      <c r="B40" s="1">
        <f>'BRF harvest'!V79</f>
        <v>1440.1733811779754</v>
      </c>
      <c r="C40" s="1">
        <f>'BRF harvest'!W79</f>
        <v>138644.69301740036</v>
      </c>
      <c r="D40" s="1">
        <f>'BRF harvest'!V123</f>
        <v>28695.453459364187</v>
      </c>
      <c r="E40" s="1">
        <f>'BRF harvest'!W123</f>
        <v>4678851.8176966486</v>
      </c>
      <c r="F40" s="1">
        <f>'BRF harvest'!V167</f>
        <v>19587.431284498049</v>
      </c>
      <c r="G40" s="1">
        <f>'BRF harvest'!W167</f>
        <v>17975027.334141091</v>
      </c>
      <c r="H40" s="1">
        <f>'BRF harvest'!V189</f>
        <v>11067.568207848319</v>
      </c>
      <c r="I40" s="1">
        <f>'BRF harvest'!W189</f>
        <v>966148.72245283937</v>
      </c>
      <c r="J40" s="2">
        <f t="shared" si="0"/>
        <v>60790.626332888532</v>
      </c>
      <c r="K40" s="1">
        <f t="shared" si="1"/>
        <v>23758672.567307979</v>
      </c>
      <c r="L40">
        <f t="shared" si="2"/>
        <v>4874.2868778220245</v>
      </c>
      <c r="M40" s="18">
        <f t="shared" si="3"/>
        <v>8.0181553832502153E-2</v>
      </c>
    </row>
    <row r="41" spans="1:13">
      <c r="A41">
        <v>2009</v>
      </c>
      <c r="B41" s="1">
        <f>'BRF harvest'!V80</f>
        <v>1410.123397077567</v>
      </c>
      <c r="C41" s="1">
        <f>'BRF harvest'!W80</f>
        <v>44054.96764612836</v>
      </c>
      <c r="D41" s="1">
        <f>'BRF harvest'!V124</f>
        <v>22601.944564891164</v>
      </c>
      <c r="E41" s="1">
        <f>'BRF harvest'!W124</f>
        <v>3214226.1669402872</v>
      </c>
      <c r="F41" s="1">
        <f>'BRF harvest'!V168</f>
        <v>12253.156390852704</v>
      </c>
      <c r="G41" s="1">
        <f>'BRF harvest'!W168</f>
        <v>4842169.5473328112</v>
      </c>
      <c r="H41" s="1">
        <f>'BRF harvest'!V190</f>
        <v>10351.784157265687</v>
      </c>
      <c r="I41" s="1">
        <f>'BRF harvest'!W190</f>
        <v>829240.48419957771</v>
      </c>
      <c r="J41" s="2">
        <f t="shared" si="0"/>
        <v>46617.008510087122</v>
      </c>
      <c r="K41" s="1">
        <f t="shared" si="1"/>
        <v>8929691.1661188044</v>
      </c>
      <c r="L41">
        <f t="shared" si="2"/>
        <v>2988.2588853910906</v>
      </c>
      <c r="M41" s="18">
        <f t="shared" si="3"/>
        <v>6.4102330477608466E-2</v>
      </c>
    </row>
    <row r="42" spans="1:13">
      <c r="A42">
        <v>2010</v>
      </c>
      <c r="B42" s="1">
        <f>'BRF harvest'!V81</f>
        <v>1541.009527931925</v>
      </c>
      <c r="C42" s="1">
        <f>'BRF harvest'!W81</f>
        <v>59537.786771595791</v>
      </c>
      <c r="D42" s="1">
        <f>'BRF harvest'!V125</f>
        <v>26879.228808182947</v>
      </c>
      <c r="E42" s="1">
        <f>'BRF harvest'!W125</f>
        <v>4890288.263957982</v>
      </c>
      <c r="F42" s="1">
        <f>'BRF harvest'!V169</f>
        <v>24433.26566697465</v>
      </c>
      <c r="G42" s="1">
        <f>'BRF harvest'!W169</f>
        <v>28284518.376538873</v>
      </c>
      <c r="H42" s="1">
        <f>'BRF harvest'!V191</f>
        <v>9550.0066139790742</v>
      </c>
      <c r="I42" s="1">
        <f>'BRF harvest'!W191</f>
        <v>869983.46759515791</v>
      </c>
      <c r="J42" s="2">
        <f t="shared" si="0"/>
        <v>62403.510617068598</v>
      </c>
      <c r="K42" s="1">
        <f t="shared" si="1"/>
        <v>34104327.894863605</v>
      </c>
      <c r="L42">
        <f t="shared" si="2"/>
        <v>5839.8910858734007</v>
      </c>
      <c r="M42" s="18">
        <f t="shared" si="3"/>
        <v>9.3582733216872493E-2</v>
      </c>
    </row>
    <row r="43" spans="1:13">
      <c r="A43">
        <v>2011</v>
      </c>
      <c r="B43" s="1">
        <f>'BRF harvest'!V82</f>
        <v>1701.2773110500048</v>
      </c>
      <c r="C43" s="1">
        <f>'BRF harvest'!W82</f>
        <v>67446.563808223844</v>
      </c>
      <c r="D43" s="1">
        <f>'BRF harvest'!V126</f>
        <v>30410.518880792781</v>
      </c>
      <c r="E43" s="1">
        <f>'BRF harvest'!W126</f>
        <v>2443608.5751609989</v>
      </c>
      <c r="F43" s="1">
        <f>'BRF harvest'!V170</f>
        <v>41153.662942912924</v>
      </c>
      <c r="G43" s="1">
        <f>'BRF harvest'!W170</f>
        <v>36616382.516837232</v>
      </c>
      <c r="H43" s="1">
        <f>'BRF harvest'!V192</f>
        <v>13511.389229897632</v>
      </c>
      <c r="I43" s="1">
        <f>'BRF harvest'!W192</f>
        <v>932602.52078973455</v>
      </c>
      <c r="J43" s="2">
        <f t="shared" si="0"/>
        <v>86776.848364653328</v>
      </c>
      <c r="K43" s="1">
        <f t="shared" si="1"/>
        <v>40060040.176596187</v>
      </c>
      <c r="L43">
        <f t="shared" si="2"/>
        <v>6329.3001332371805</v>
      </c>
      <c r="M43" s="18">
        <f t="shared" si="3"/>
        <v>7.2937658517398793E-2</v>
      </c>
    </row>
    <row r="44" spans="1:13">
      <c r="A44">
        <v>2012</v>
      </c>
      <c r="B44" s="1">
        <f>'BRF harvest'!V83</f>
        <v>3469.2721414780935</v>
      </c>
      <c r="C44" s="1">
        <f>'BRF harvest'!W83</f>
        <v>567551.56517095317</v>
      </c>
      <c r="D44" s="1">
        <f>'BRF harvest'!V127</f>
        <v>27781.014813581882</v>
      </c>
      <c r="E44" s="1">
        <f>'BRF harvest'!W127</f>
        <v>1125737.7674890745</v>
      </c>
      <c r="F44" s="1">
        <f>'BRF harvest'!V171</f>
        <v>17987.532233085069</v>
      </c>
      <c r="G44" s="1">
        <f>'BRF harvest'!W171</f>
        <v>3588408.2342044082</v>
      </c>
      <c r="H44" s="1">
        <f>'BRF harvest'!V193</f>
        <v>10965.405775255005</v>
      </c>
      <c r="I44" s="1">
        <f>'BRF harvest'!W193</f>
        <v>229171.8900722758</v>
      </c>
      <c r="J44" s="2">
        <f t="shared" si="0"/>
        <v>60203.224963400047</v>
      </c>
      <c r="K44" s="1">
        <f t="shared" si="1"/>
        <v>5510869.4569367124</v>
      </c>
      <c r="L44">
        <f t="shared" si="2"/>
        <v>2347.5241121097588</v>
      </c>
      <c r="M44" s="18">
        <f t="shared" si="3"/>
        <v>3.8993328240088679E-2</v>
      </c>
    </row>
    <row r="45" spans="1:13">
      <c r="A45">
        <v>2013</v>
      </c>
      <c r="B45" s="1">
        <f>'BRF harvest'!V84</f>
        <v>3161.4361678932592</v>
      </c>
      <c r="C45" s="1">
        <f>'BRF harvest'!W84</f>
        <v>239412.26827509989</v>
      </c>
      <c r="D45" s="1">
        <f>'BRF harvest'!V128</f>
        <v>34083.147174723796</v>
      </c>
      <c r="E45" s="1">
        <f>'BRF harvest'!W128</f>
        <v>2630051.9685659176</v>
      </c>
      <c r="F45" s="1">
        <f>'BRF harvest'!V172</f>
        <v>21249.481628977708</v>
      </c>
      <c r="G45" s="1">
        <f>'BRF harvest'!W172</f>
        <v>4393521.7590847649</v>
      </c>
      <c r="H45" s="1">
        <f>'BRF harvest'!V194</f>
        <v>14211.254064056518</v>
      </c>
      <c r="I45" s="1">
        <f>'BRF harvest'!W194</f>
        <v>1653279.6399382409</v>
      </c>
      <c r="J45" s="2">
        <f t="shared" si="0"/>
        <v>72705.319035651279</v>
      </c>
      <c r="K45" s="1">
        <f t="shared" si="1"/>
        <v>8916265.6358640231</v>
      </c>
      <c r="L45">
        <f t="shared" si="2"/>
        <v>2986.0116603697352</v>
      </c>
      <c r="M45" s="18">
        <f t="shared" si="3"/>
        <v>4.1070057871632953E-2</v>
      </c>
    </row>
    <row r="46" spans="1:13">
      <c r="A46">
        <v>2014</v>
      </c>
      <c r="B46" s="1">
        <f>'BRF harvest'!V85</f>
        <v>2818.8775859216685</v>
      </c>
      <c r="C46" s="1">
        <f>'BRF harvest'!W85</f>
        <v>108632.53377366994</v>
      </c>
      <c r="D46" s="1">
        <f>'BRF harvest'!V129</f>
        <v>41651.075389744306</v>
      </c>
      <c r="E46" s="1">
        <f>'BRF harvest'!W129</f>
        <v>3459513.7769977432</v>
      </c>
      <c r="F46" s="1">
        <f>'BRF harvest'!V173</f>
        <v>14155.101665283793</v>
      </c>
      <c r="G46" s="1">
        <f>'BRF harvest'!W173</f>
        <v>1458951.0308204428</v>
      </c>
      <c r="H46" s="1">
        <f>'BRF harvest'!V195</f>
        <v>17414.864695871405</v>
      </c>
      <c r="I46" s="1">
        <f>'BRF harvest'!W195</f>
        <v>2227495.0700307852</v>
      </c>
      <c r="J46" s="2">
        <f t="shared" si="0"/>
        <v>76039.919336821171</v>
      </c>
      <c r="K46" s="1">
        <f t="shared" si="1"/>
        <v>7254592.4116226407</v>
      </c>
      <c r="L46">
        <f t="shared" si="2"/>
        <v>2693.4350579924217</v>
      </c>
      <c r="M46" s="18">
        <f t="shared" si="3"/>
        <v>3.5421329763144119E-2</v>
      </c>
    </row>
    <row r="47" spans="1:13">
      <c r="A47">
        <v>2015</v>
      </c>
      <c r="B47" s="1">
        <f>'BRF harvest'!V86</f>
        <v>3779.7174592907568</v>
      </c>
      <c r="C47" s="1">
        <f>'BRF harvest'!W86</f>
        <v>238029.01377160393</v>
      </c>
      <c r="D47" s="1">
        <f>'BRF harvest'!V130</f>
        <v>50441.674194269071</v>
      </c>
      <c r="E47" s="1">
        <f>'BRF harvest'!W130</f>
        <v>4558311.0985465217</v>
      </c>
      <c r="F47" s="1">
        <f>'BRF harvest'!V174</f>
        <v>17208.175891250874</v>
      </c>
      <c r="G47" s="1">
        <f>'BRF harvest'!W174</f>
        <v>1002347.9121160863</v>
      </c>
      <c r="H47" s="1">
        <f>'BRF harvest'!V196</f>
        <v>14750.918130976226</v>
      </c>
      <c r="I47" s="1">
        <f>'BRF harvest'!W196</f>
        <v>353145.12331558939</v>
      </c>
      <c r="J47" s="2">
        <f t="shared" si="0"/>
        <v>86180.485675786927</v>
      </c>
      <c r="K47" s="1">
        <f t="shared" si="1"/>
        <v>6151833.1477498012</v>
      </c>
      <c r="L47">
        <f t="shared" si="2"/>
        <v>2480.2889242485039</v>
      </c>
      <c r="M47" s="18">
        <f t="shared" si="3"/>
        <v>2.8780168791104413E-2</v>
      </c>
    </row>
    <row r="48" spans="1:13">
      <c r="A48">
        <v>2016</v>
      </c>
      <c r="B48" s="1">
        <f>'BRF harvest'!V87</f>
        <v>5953.2654893676281</v>
      </c>
      <c r="C48" s="1">
        <f>'BRF harvest'!W87</f>
        <v>456864.14721521863</v>
      </c>
      <c r="D48" s="1">
        <f>'BRF harvest'!V131</f>
        <v>55044.008117348872</v>
      </c>
      <c r="E48" s="1">
        <f>'BRF harvest'!W131</f>
        <v>2879201.8879689011</v>
      </c>
      <c r="F48" s="1">
        <f>'BRF harvest'!V175</f>
        <v>35768.927236487783</v>
      </c>
      <c r="G48" s="1">
        <f>'BRF harvest'!W175</f>
        <v>20547805.284691673</v>
      </c>
      <c r="H48" s="1">
        <f>'BRF harvest'!V197</f>
        <v>20499.475462710096</v>
      </c>
      <c r="I48" s="1">
        <f>'BRF harvest'!W197</f>
        <v>271472.33201208356</v>
      </c>
      <c r="J48" s="2">
        <f t="shared" si="0"/>
        <v>117265.67630591437</v>
      </c>
      <c r="K48" s="1">
        <f t="shared" si="1"/>
        <v>24155343.651887875</v>
      </c>
      <c r="L48">
        <f t="shared" si="2"/>
        <v>4914.8086078593005</v>
      </c>
      <c r="M48" s="18">
        <f t="shared" si="3"/>
        <v>4.1911740610593474E-2</v>
      </c>
    </row>
    <row r="49" spans="1:13">
      <c r="A49">
        <v>2017</v>
      </c>
      <c r="B49" s="1">
        <f>'BRF harvest'!V88</f>
        <v>5926.8552691557743</v>
      </c>
      <c r="C49" s="1">
        <f>'BRF harvest'!W88</f>
        <v>305868.66106344073</v>
      </c>
      <c r="D49" s="1">
        <f>'BRF harvest'!V132</f>
        <v>36998.861344014433</v>
      </c>
      <c r="E49" s="1">
        <f>'BRF harvest'!W132</f>
        <v>2283749.1433862369</v>
      </c>
      <c r="F49" s="1">
        <f>'BRF harvest'!V176</f>
        <v>26515.434331874218</v>
      </c>
      <c r="G49" s="1">
        <f>'BRF harvest'!W176</f>
        <v>11198101.172150504</v>
      </c>
      <c r="H49" s="1">
        <f>'BRF harvest'!V198</f>
        <v>23211.677413459453</v>
      </c>
      <c r="I49" s="1">
        <f>'BRF harvest'!W198</f>
        <v>2967425.4248932493</v>
      </c>
      <c r="J49" s="2">
        <f t="shared" si="0"/>
        <v>92652.828358503873</v>
      </c>
      <c r="K49" s="1">
        <f t="shared" si="1"/>
        <v>16755144.40149343</v>
      </c>
      <c r="L49">
        <f t="shared" si="2"/>
        <v>4093.3048263589449</v>
      </c>
      <c r="M49" s="18">
        <f t="shared" si="3"/>
        <v>4.4178951672372263E-2</v>
      </c>
    </row>
    <row r="50" spans="1:13">
      <c r="A50">
        <v>2018</v>
      </c>
      <c r="B50" s="1">
        <f>'BRF harvest'!V89</f>
        <v>11590.884887163393</v>
      </c>
      <c r="C50" s="1">
        <f>'BRF harvest'!W89</f>
        <v>2055837.6872505944</v>
      </c>
      <c r="D50" s="1">
        <f>'BRF harvest'!V133</f>
        <v>45070.801381422149</v>
      </c>
      <c r="E50" s="1">
        <f>'BRF harvest'!W133</f>
        <v>2387789.1920346022</v>
      </c>
      <c r="F50" s="1">
        <f>'BRF harvest'!V177</f>
        <v>15299.694485694679</v>
      </c>
      <c r="G50" s="1">
        <f>'BRF harvest'!W177</f>
        <v>2499704.8547402374</v>
      </c>
      <c r="H50" s="1">
        <f>'BRF harvest'!V199</f>
        <v>22024.818525746632</v>
      </c>
      <c r="I50" s="1">
        <f>'BRF harvest'!W199</f>
        <v>1021877.3329243967</v>
      </c>
      <c r="J50" s="2">
        <f t="shared" si="0"/>
        <v>93986.199280026849</v>
      </c>
      <c r="K50" s="1">
        <f t="shared" si="1"/>
        <v>7965209.0669498304</v>
      </c>
      <c r="L50">
        <f t="shared" si="2"/>
        <v>2822.2701973676849</v>
      </c>
      <c r="M50" s="18">
        <f t="shared" si="3"/>
        <v>3.0028559713952067E-2</v>
      </c>
    </row>
    <row r="51" spans="1:13">
      <c r="A51">
        <v>2019</v>
      </c>
      <c r="B51" s="1">
        <f>'BRF harvest'!V90</f>
        <v>20582.742602824776</v>
      </c>
      <c r="C51" s="1">
        <f>'BRF harvest'!W90</f>
        <v>4260944.0884774588</v>
      </c>
      <c r="D51" s="1">
        <f>'BRF harvest'!V134</f>
        <v>58554.617143937008</v>
      </c>
      <c r="E51" s="1">
        <f>'BRF harvest'!W134</f>
        <v>5038479.2802500045</v>
      </c>
      <c r="F51" s="1">
        <f>'BRF harvest'!V178</f>
        <v>18830.028999863069</v>
      </c>
      <c r="G51" s="1">
        <f>'BRF harvest'!W178</f>
        <v>3228465.7894527968</v>
      </c>
      <c r="H51" s="1">
        <f>'BRF harvest'!V200</f>
        <v>24580.990618561074</v>
      </c>
      <c r="I51" s="1">
        <f>'BRF harvest'!W200</f>
        <v>1897379.5303378494</v>
      </c>
      <c r="J51" s="2">
        <f t="shared" ref="J51" si="4">H51+F51+D51+B51</f>
        <v>122548.37936518593</v>
      </c>
      <c r="K51" s="1">
        <f t="shared" si="1"/>
        <v>14425268.688518111</v>
      </c>
      <c r="L51">
        <f t="shared" si="2"/>
        <v>3798.0611749309819</v>
      </c>
      <c r="M51" s="18">
        <f t="shared" si="3"/>
        <v>3.0992341103206391E-2</v>
      </c>
    </row>
    <row r="52" spans="1:13">
      <c r="K52" s="1"/>
    </row>
    <row r="53" spans="1:13">
      <c r="A53" s="78" t="s">
        <v>148</v>
      </c>
      <c r="B53" s="78"/>
      <c r="C53" s="78"/>
      <c r="D53" s="78"/>
      <c r="E53" s="78"/>
      <c r="F53" s="78"/>
      <c r="G53" s="78"/>
      <c r="H53" s="78"/>
      <c r="I53" s="77"/>
    </row>
    <row r="54" spans="1:13">
      <c r="A54" t="s">
        <v>139</v>
      </c>
      <c r="B54" s="78" t="s">
        <v>61</v>
      </c>
      <c r="C54" s="78"/>
      <c r="D54" s="78" t="s">
        <v>63</v>
      </c>
      <c r="E54" s="78"/>
      <c r="F54" s="78" t="s">
        <v>65</v>
      </c>
      <c r="G54" s="78"/>
      <c r="H54" s="78" t="s">
        <v>66</v>
      </c>
      <c r="I54" s="78"/>
      <c r="J54" s="78" t="s">
        <v>149</v>
      </c>
      <c r="K54" s="78"/>
      <c r="L54" s="78"/>
      <c r="M54" s="78"/>
    </row>
    <row r="55" spans="1:13">
      <c r="B55" s="77" t="s">
        <v>141</v>
      </c>
      <c r="C55" s="77" t="s">
        <v>142</v>
      </c>
      <c r="D55" s="77" t="s">
        <v>141</v>
      </c>
      <c r="E55" s="77" t="s">
        <v>142</v>
      </c>
      <c r="F55" s="77" t="s">
        <v>141</v>
      </c>
      <c r="G55" s="77" t="s">
        <v>142</v>
      </c>
      <c r="H55" s="77" t="s">
        <v>141</v>
      </c>
      <c r="I55" s="77" t="s">
        <v>142</v>
      </c>
      <c r="J55" s="77" t="s">
        <v>141</v>
      </c>
      <c r="K55" s="77" t="s">
        <v>145</v>
      </c>
      <c r="L55" s="77" t="s">
        <v>146</v>
      </c>
      <c r="M55" s="77" t="s">
        <v>147</v>
      </c>
    </row>
    <row r="56" spans="1:13">
      <c r="A56">
        <v>1998</v>
      </c>
      <c r="B56" s="1">
        <f>'YE harvest'!Y69</f>
        <v>116.01581874217354</v>
      </c>
      <c r="C56" s="1">
        <f>'YE harvest'!Z69</f>
        <v>1372.5336706654989</v>
      </c>
      <c r="D56" s="1">
        <f>'YE harvest'!Y113</f>
        <v>1010.8472744741673</v>
      </c>
      <c r="E56" s="1">
        <f>'YE harvest'!Z113</f>
        <v>44221.423055203413</v>
      </c>
      <c r="F56" s="1">
        <f>'YE harvest'!Y157</f>
        <v>4323.3091952068589</v>
      </c>
      <c r="G56" s="1">
        <f>'YE harvest'!Z157</f>
        <v>3447333.1266314848</v>
      </c>
      <c r="H56" s="1">
        <f>'YE harvest'!Y179</f>
        <v>1524.7131150898849</v>
      </c>
      <c r="I56" s="1">
        <f>'YE harvest'!Z179</f>
        <v>26565.402401851734</v>
      </c>
      <c r="J56" s="2">
        <f>H56+F56+D56+B56</f>
        <v>6974.8854035130853</v>
      </c>
      <c r="K56" s="1">
        <f>SUM(C56,E56,G56,I56)</f>
        <v>3519492.4857592057</v>
      </c>
      <c r="L56">
        <f>SQRT(K56)</f>
        <v>1876.0310460541973</v>
      </c>
      <c r="M56" s="18">
        <f>L56/J56</f>
        <v>0.26896944358530744</v>
      </c>
    </row>
    <row r="57" spans="1:13">
      <c r="A57">
        <v>1999</v>
      </c>
      <c r="B57" s="1">
        <f>'YE harvest'!Y70</f>
        <v>39.320130715706654</v>
      </c>
      <c r="C57" s="1">
        <f>'YE harvest'!Z70</f>
        <v>172.28957804382284</v>
      </c>
      <c r="D57" s="1">
        <f>'YE harvest'!Y114</f>
        <v>1972.8827593606434</v>
      </c>
      <c r="E57" s="1">
        <f>'YE harvest'!Z114</f>
        <v>80270.527527880855</v>
      </c>
      <c r="F57" s="1">
        <f>'YE harvest'!Y158</f>
        <v>6232.4939588887446</v>
      </c>
      <c r="G57" s="1">
        <f>'YE harvest'!Z158</f>
        <v>2348665.7429309236</v>
      </c>
      <c r="H57" s="1">
        <f>'YE harvest'!Y180</f>
        <v>1372.4240179057144</v>
      </c>
      <c r="I57" s="1">
        <f>'YE harvest'!Z180</f>
        <v>10208.269787712341</v>
      </c>
      <c r="J57" s="2">
        <f t="shared" ref="J57:J77" si="5">H57+F57+D57+B57</f>
        <v>9617.1208668708096</v>
      </c>
      <c r="K57" s="1">
        <f t="shared" ref="K57:K77" si="6">SUM(C57,E57,G57,I57)</f>
        <v>2439316.8298245608</v>
      </c>
      <c r="L57">
        <f t="shared" ref="L57:L77" si="7">SQRT(K57)</f>
        <v>1561.8312424281187</v>
      </c>
      <c r="M57" s="18">
        <f t="shared" ref="M57:M77" si="8">L57/J57</f>
        <v>0.16240112441638707</v>
      </c>
    </row>
    <row r="58" spans="1:13">
      <c r="A58">
        <v>2000</v>
      </c>
      <c r="B58" s="1">
        <f>'YE harvest'!Y71</f>
        <v>83.725273807950146</v>
      </c>
      <c r="C58" s="1">
        <f>'YE harvest'!Z71</f>
        <v>817.31544556982249</v>
      </c>
      <c r="D58" s="1">
        <f>'YE harvest'!Y115</f>
        <v>2251.7961901175809</v>
      </c>
      <c r="E58" s="1">
        <f>'YE harvest'!Z115</f>
        <v>40224.790898014937</v>
      </c>
      <c r="F58" s="1">
        <f>'YE harvest'!Y159</f>
        <v>4193.5807750539725</v>
      </c>
      <c r="G58" s="1">
        <f>'YE harvest'!Z159</f>
        <v>976643.57380889473</v>
      </c>
      <c r="H58" s="1">
        <f>'YE harvest'!Y181</f>
        <v>2233.1015129593766</v>
      </c>
      <c r="I58" s="1">
        <f>'YE harvest'!Z181</f>
        <v>39802.819046501572</v>
      </c>
      <c r="J58" s="2">
        <f t="shared" si="5"/>
        <v>8762.2037519388796</v>
      </c>
      <c r="K58" s="1">
        <f t="shared" si="6"/>
        <v>1057488.4991989811</v>
      </c>
      <c r="L58">
        <f t="shared" si="7"/>
        <v>1028.3425981641435</v>
      </c>
      <c r="M58" s="18">
        <f t="shared" si="8"/>
        <v>0.11736118301706855</v>
      </c>
    </row>
    <row r="59" spans="1:13">
      <c r="A59">
        <v>2001</v>
      </c>
      <c r="B59" s="1">
        <f>'YE harvest'!Y72</f>
        <v>26.598911954742739</v>
      </c>
      <c r="C59" s="1">
        <f>'YE harvest'!Z72</f>
        <v>78.841857080607511</v>
      </c>
      <c r="D59" s="1">
        <f>'YE harvest'!Y116</f>
        <v>3630.8895239532312</v>
      </c>
      <c r="E59" s="1">
        <f>'YE harvest'!Z116</f>
        <v>338783.6415280581</v>
      </c>
      <c r="F59" s="1">
        <f>'YE harvest'!Y160</f>
        <v>16006.251354019303</v>
      </c>
      <c r="G59" s="1">
        <f>'YE harvest'!Z160</f>
        <v>19594790.40506532</v>
      </c>
      <c r="H59" s="1">
        <f>'YE harvest'!Y182</f>
        <v>3273.5906180914117</v>
      </c>
      <c r="I59" s="1">
        <f>'YE harvest'!Z182</f>
        <v>174718.16879700258</v>
      </c>
      <c r="J59" s="2">
        <f t="shared" si="5"/>
        <v>22937.330408018686</v>
      </c>
      <c r="K59" s="1">
        <f t="shared" si="6"/>
        <v>20108371.05724746</v>
      </c>
      <c r="L59">
        <f t="shared" si="7"/>
        <v>4484.2358387185059</v>
      </c>
      <c r="M59" s="18">
        <f t="shared" si="8"/>
        <v>0.19549946567238083</v>
      </c>
    </row>
    <row r="60" spans="1:13">
      <c r="A60">
        <v>2002</v>
      </c>
      <c r="B60" s="1">
        <f>'YE harvest'!Y73</f>
        <v>132.09420665237349</v>
      </c>
      <c r="C60" s="1">
        <f>'YE harvest'!Z73</f>
        <v>2111.0561618777037</v>
      </c>
      <c r="D60" s="1">
        <f>'YE harvest'!Y117</f>
        <v>2277.5040950429998</v>
      </c>
      <c r="E60" s="1">
        <f>'YE harvest'!Z117</f>
        <v>50640.435868406821</v>
      </c>
      <c r="F60" s="1">
        <f>'YE harvest'!Y161</f>
        <v>12764.663929567156</v>
      </c>
      <c r="G60" s="1">
        <f>'YE harvest'!Z161</f>
        <v>11597618.258280305</v>
      </c>
      <c r="H60" s="1">
        <f>'YE harvest'!Y183</f>
        <v>2405.0861038705875</v>
      </c>
      <c r="I60" s="1">
        <f>'YE harvest'!Z183</f>
        <v>38193.568894065749</v>
      </c>
      <c r="J60" s="2">
        <f t="shared" si="5"/>
        <v>17579.34833513312</v>
      </c>
      <c r="K60" s="1">
        <f t="shared" si="6"/>
        <v>11688563.319204656</v>
      </c>
      <c r="L60">
        <f t="shared" si="7"/>
        <v>3418.8540944598171</v>
      </c>
      <c r="M60" s="18">
        <f t="shared" si="8"/>
        <v>0.19448127594281087</v>
      </c>
    </row>
    <row r="61" spans="1:13">
      <c r="A61">
        <v>2003</v>
      </c>
      <c r="B61" s="1">
        <f>'YE harvest'!Y74</f>
        <v>198.65172282574977</v>
      </c>
      <c r="C61" s="1">
        <f>'YE harvest'!Z74</f>
        <v>5723.288563956522</v>
      </c>
      <c r="D61" s="1">
        <f>'YE harvest'!Y118</f>
        <v>3741.5840380937025</v>
      </c>
      <c r="E61" s="1">
        <f>'YE harvest'!Z118</f>
        <v>88646.554189123839</v>
      </c>
      <c r="F61" s="1">
        <f>'YE harvest'!Y162</f>
        <v>7553.370735548353</v>
      </c>
      <c r="G61" s="1">
        <f>'YE harvest'!Z162</f>
        <v>2972066.8030931163</v>
      </c>
      <c r="H61" s="1">
        <f>'YE harvest'!Y184</f>
        <v>2217.1441774115324</v>
      </c>
      <c r="I61" s="1">
        <f>'YE harvest'!Z184</f>
        <v>10746.523525848075</v>
      </c>
      <c r="J61" s="2">
        <f t="shared" si="5"/>
        <v>13710.750673879336</v>
      </c>
      <c r="K61" s="1">
        <f t="shared" si="6"/>
        <v>3077183.1693720445</v>
      </c>
      <c r="L61">
        <f t="shared" si="7"/>
        <v>1754.1901748020493</v>
      </c>
      <c r="M61" s="18">
        <f t="shared" si="8"/>
        <v>0.12794267918123528</v>
      </c>
    </row>
    <row r="62" spans="1:13">
      <c r="A62">
        <v>2004</v>
      </c>
      <c r="B62" s="1">
        <f>'YE harvest'!Y75</f>
        <v>157.5604188396749</v>
      </c>
      <c r="C62" s="1">
        <f>'YE harvest'!Z75</f>
        <v>4721.1844288317243</v>
      </c>
      <c r="D62" s="1">
        <f>'YE harvest'!Y119</f>
        <v>4547.3562745164036</v>
      </c>
      <c r="E62" s="1">
        <f>'YE harvest'!Z119</f>
        <v>186867.48817068859</v>
      </c>
      <c r="F62" s="1">
        <f>'YE harvest'!Y163</f>
        <v>10754.231952603139</v>
      </c>
      <c r="G62" s="1">
        <f>'YE harvest'!Z163</f>
        <v>7670993.6406920338</v>
      </c>
      <c r="H62" s="1">
        <f>'YE harvest'!Y185</f>
        <v>2785.262202098957</v>
      </c>
      <c r="I62" s="1">
        <f>'YE harvest'!Z185</f>
        <v>18251.799672261717</v>
      </c>
      <c r="J62" s="2">
        <f t="shared" si="5"/>
        <v>18244.410848058174</v>
      </c>
      <c r="K62" s="1">
        <f t="shared" si="6"/>
        <v>7880834.1129638162</v>
      </c>
      <c r="L62">
        <f t="shared" si="7"/>
        <v>2807.2823358123096</v>
      </c>
      <c r="M62" s="18">
        <f t="shared" si="8"/>
        <v>0.1538708133242406</v>
      </c>
    </row>
    <row r="63" spans="1:13">
      <c r="A63">
        <v>2005</v>
      </c>
      <c r="B63" s="1">
        <f>'YE harvest'!Y76</f>
        <v>101.74783531155377</v>
      </c>
      <c r="C63" s="1">
        <f>'YE harvest'!Z76</f>
        <v>2465.8817028528551</v>
      </c>
      <c r="D63" s="1">
        <f>'YE harvest'!Y120</f>
        <v>4442.565926288662</v>
      </c>
      <c r="E63" s="1">
        <f>'YE harvest'!Z120</f>
        <v>197365.49838504748</v>
      </c>
      <c r="F63" s="1">
        <f>'YE harvest'!Y164</f>
        <v>15412.96534265212</v>
      </c>
      <c r="G63" s="1">
        <f>'YE harvest'!Z164</f>
        <v>17284835.202409342</v>
      </c>
      <c r="H63" s="1">
        <f>'YE harvest'!Y186</f>
        <v>1719.0524302587439</v>
      </c>
      <c r="I63" s="1">
        <f>'YE harvest'!Z186</f>
        <v>18664.966946020795</v>
      </c>
      <c r="J63" s="2">
        <f t="shared" si="5"/>
        <v>21676.331534511082</v>
      </c>
      <c r="K63" s="1">
        <f t="shared" si="6"/>
        <v>17503331.549443264</v>
      </c>
      <c r="L63">
        <f t="shared" si="7"/>
        <v>4183.6983100414</v>
      </c>
      <c r="M63" s="18">
        <f t="shared" si="8"/>
        <v>0.19300767306407435</v>
      </c>
    </row>
    <row r="64" spans="1:13">
      <c r="A64">
        <v>2006</v>
      </c>
      <c r="B64" s="1">
        <f>'YE harvest'!Y77</f>
        <v>126.6134894673573</v>
      </c>
      <c r="C64" s="1">
        <f>'YE harvest'!Z77</f>
        <v>959.99482873504633</v>
      </c>
      <c r="D64" s="1">
        <f>'YE harvest'!Y121</f>
        <v>4727.1493236848582</v>
      </c>
      <c r="E64" s="1">
        <f>'YE harvest'!Z121</f>
        <v>244784.96247408152</v>
      </c>
      <c r="F64" s="1">
        <f>'YE harvest'!Y165</f>
        <v>7057.6247000212579</v>
      </c>
      <c r="G64" s="1">
        <f>'YE harvest'!Z165</f>
        <v>2634093.1327502974</v>
      </c>
      <c r="H64" s="1">
        <f>'YE harvest'!Y187</f>
        <v>2735.8421010569841</v>
      </c>
      <c r="I64" s="1">
        <f>'YE harvest'!Z187</f>
        <v>37029.989094072931</v>
      </c>
      <c r="J64" s="2">
        <f t="shared" si="5"/>
        <v>14647.229614230459</v>
      </c>
      <c r="K64" s="1">
        <f t="shared" si="6"/>
        <v>2916868.0791471871</v>
      </c>
      <c r="L64">
        <f t="shared" si="7"/>
        <v>1707.8840941782867</v>
      </c>
      <c r="M64" s="18">
        <f t="shared" si="8"/>
        <v>0.11660116890084106</v>
      </c>
    </row>
    <row r="65" spans="1:13">
      <c r="A65">
        <v>2007</v>
      </c>
      <c r="B65" s="1">
        <f>'YE harvest'!Y78</f>
        <v>123.72875336864286</v>
      </c>
      <c r="C65" s="1">
        <f>'YE harvest'!Z78</f>
        <v>1036.288411745099</v>
      </c>
      <c r="D65" s="1">
        <f>'YE harvest'!Y122</f>
        <v>4495.907789828324</v>
      </c>
      <c r="E65" s="1">
        <f>'YE harvest'!Z122</f>
        <v>191927.67182623615</v>
      </c>
      <c r="F65" s="1">
        <f>'YE harvest'!Y166</f>
        <v>6812.5266224150455</v>
      </c>
      <c r="G65" s="1">
        <f>'YE harvest'!Z166</f>
        <v>2549364.0552363289</v>
      </c>
      <c r="H65" s="1">
        <f>'YE harvest'!Y188</f>
        <v>3686.3072569496212</v>
      </c>
      <c r="I65" s="1">
        <f>'YE harvest'!Z188</f>
        <v>66112.629091395691</v>
      </c>
      <c r="J65" s="2">
        <f t="shared" si="5"/>
        <v>15118.470422561633</v>
      </c>
      <c r="K65" s="1">
        <f t="shared" si="6"/>
        <v>2808440.6445657057</v>
      </c>
      <c r="L65">
        <f t="shared" si="7"/>
        <v>1675.8402801477548</v>
      </c>
      <c r="M65" s="18">
        <f t="shared" si="8"/>
        <v>0.11084721094846081</v>
      </c>
    </row>
    <row r="66" spans="1:13">
      <c r="A66">
        <v>2008</v>
      </c>
      <c r="B66" s="1">
        <f>'YE harvest'!Y79</f>
        <v>121.12828977583996</v>
      </c>
      <c r="C66" s="1">
        <f>'YE harvest'!Z79</f>
        <v>740.37732387859967</v>
      </c>
      <c r="D66" s="1">
        <f>'YE harvest'!Y123</f>
        <v>4994.3702105900184</v>
      </c>
      <c r="E66" s="1">
        <f>'YE harvest'!Z123</f>
        <v>229832.51189152815</v>
      </c>
      <c r="F66" s="1">
        <f>'YE harvest'!Y167</f>
        <v>6020.3625949699981</v>
      </c>
      <c r="G66" s="1">
        <f>'YE harvest'!Z167</f>
        <v>2032250.8006673334</v>
      </c>
      <c r="H66" s="1">
        <f>'YE harvest'!Y189</f>
        <v>3344.2297301840117</v>
      </c>
      <c r="I66" s="1">
        <f>'YE harvest'!Z189</f>
        <v>79629.446460490246</v>
      </c>
      <c r="J66" s="2">
        <f t="shared" si="5"/>
        <v>14480.090825519866</v>
      </c>
      <c r="K66" s="1">
        <f t="shared" si="6"/>
        <v>2342453.1363432305</v>
      </c>
      <c r="L66">
        <f t="shared" si="7"/>
        <v>1530.5074767354881</v>
      </c>
      <c r="M66" s="18">
        <f t="shared" si="8"/>
        <v>0.10569736717659985</v>
      </c>
    </row>
    <row r="67" spans="1:13">
      <c r="A67">
        <v>2009</v>
      </c>
      <c r="B67" s="1">
        <f>'YE harvest'!Y80</f>
        <v>142</v>
      </c>
      <c r="C67" s="1">
        <f>'YE harvest'!Z80</f>
        <v>0</v>
      </c>
      <c r="D67" s="1">
        <f>'YE harvest'!Y124</f>
        <v>3701.4340015587459</v>
      </c>
      <c r="E67" s="1">
        <f>'YE harvest'!Z124</f>
        <v>96558.296479844939</v>
      </c>
      <c r="F67" s="1">
        <f>'YE harvest'!Y168</f>
        <v>6656.4104345946271</v>
      </c>
      <c r="G67" s="1">
        <f>'YE harvest'!Z168</f>
        <v>2785449.3002179079</v>
      </c>
      <c r="H67" s="1">
        <f>'YE harvest'!Y190</f>
        <v>3440.3571153935532</v>
      </c>
      <c r="I67" s="1">
        <f>'YE harvest'!Z190</f>
        <v>79271.598388663289</v>
      </c>
      <c r="J67" s="2">
        <f t="shared" si="5"/>
        <v>13940.201551546927</v>
      </c>
      <c r="K67" s="1">
        <f t="shared" si="6"/>
        <v>2961279.1950864163</v>
      </c>
      <c r="L67">
        <f t="shared" si="7"/>
        <v>1720.8367717730862</v>
      </c>
      <c r="M67" s="18">
        <f t="shared" si="8"/>
        <v>0.12344418159306507</v>
      </c>
    </row>
    <row r="68" spans="1:13">
      <c r="A68">
        <v>2010</v>
      </c>
      <c r="B68" s="1">
        <f>'YE harvest'!Y81</f>
        <v>185</v>
      </c>
      <c r="C68" s="1">
        <f>'YE harvest'!Z81</f>
        <v>0</v>
      </c>
      <c r="D68" s="1">
        <f>'YE harvest'!Y125</f>
        <v>4968.1559316658286</v>
      </c>
      <c r="E68" s="1">
        <f>'YE harvest'!Z125</f>
        <v>165607.82478112992</v>
      </c>
      <c r="F68" s="1">
        <f>'YE harvest'!Y169</f>
        <v>5890.5222992868257</v>
      </c>
      <c r="G68" s="1">
        <f>'YE harvest'!Z169</f>
        <v>1682967.6389811821</v>
      </c>
      <c r="H68" s="1">
        <f>'YE harvest'!Y191</f>
        <v>3859.3487313610804</v>
      </c>
      <c r="I68" s="1">
        <f>'YE harvest'!Z191</f>
        <v>29533.855682679761</v>
      </c>
      <c r="J68" s="2">
        <f t="shared" si="5"/>
        <v>14903.026962313736</v>
      </c>
      <c r="K68" s="1">
        <f t="shared" si="6"/>
        <v>1878109.3194449916</v>
      </c>
      <c r="L68">
        <f t="shared" si="7"/>
        <v>1370.4412863909902</v>
      </c>
      <c r="M68" s="18">
        <f t="shared" si="8"/>
        <v>9.1957243978455866E-2</v>
      </c>
    </row>
    <row r="69" spans="1:13">
      <c r="A69">
        <v>2011</v>
      </c>
      <c r="B69" s="1">
        <f>'YE harvest'!Y82</f>
        <v>217.90577346278317</v>
      </c>
      <c r="C69" s="1">
        <f>'YE harvest'!Z82</f>
        <v>727.16792649825948</v>
      </c>
      <c r="D69" s="1">
        <f>'YE harvest'!Y126</f>
        <v>10669.006809314189</v>
      </c>
      <c r="E69" s="1">
        <f>'YE harvest'!Z126</f>
        <v>1126956.7115097037</v>
      </c>
      <c r="F69" s="1">
        <f>'YE harvest'!Y170</f>
        <v>10013.149281726068</v>
      </c>
      <c r="G69" s="1">
        <f>'YE harvest'!Z170</f>
        <v>2976149.5126310452</v>
      </c>
      <c r="H69" s="1">
        <f>'YE harvest'!Y192</f>
        <v>3631.4346867570644</v>
      </c>
      <c r="I69" s="1">
        <f>'YE harvest'!Z192</f>
        <v>28658.036583455534</v>
      </c>
      <c r="J69" s="2">
        <f t="shared" si="5"/>
        <v>24531.496551260101</v>
      </c>
      <c r="K69" s="1">
        <f t="shared" si="6"/>
        <v>4132491.4286507028</v>
      </c>
      <c r="L69">
        <f t="shared" si="7"/>
        <v>2032.853026819869</v>
      </c>
      <c r="M69" s="18">
        <f t="shared" si="8"/>
        <v>8.2867061231755468E-2</v>
      </c>
    </row>
    <row r="70" spans="1:13">
      <c r="A70">
        <v>2012</v>
      </c>
      <c r="B70" s="1">
        <f>'YE harvest'!Y83</f>
        <v>285.76097223449557</v>
      </c>
      <c r="C70" s="1">
        <f>'YE harvest'!Z83</f>
        <v>7184.4321390592459</v>
      </c>
      <c r="D70" s="1">
        <f>'YE harvest'!Y127</f>
        <v>7206.7994962189441</v>
      </c>
      <c r="E70" s="1">
        <f>'YE harvest'!Z127</f>
        <v>280285.22794866329</v>
      </c>
      <c r="F70" s="1">
        <f>'YE harvest'!Y171</f>
        <v>11293.970363139695</v>
      </c>
      <c r="G70" s="1">
        <f>'YE harvest'!Z171</f>
        <v>3221587.3021060699</v>
      </c>
      <c r="H70" s="1">
        <f>'YE harvest'!Y193</f>
        <v>3898.828160604784</v>
      </c>
      <c r="I70" s="1">
        <f>'YE harvest'!Z193</f>
        <v>18227.103922439994</v>
      </c>
      <c r="J70" s="2">
        <f t="shared" si="5"/>
        <v>22685.358992197918</v>
      </c>
      <c r="K70" s="1">
        <f t="shared" si="6"/>
        <v>3527284.0661162324</v>
      </c>
      <c r="L70">
        <f t="shared" si="7"/>
        <v>1878.1065108550772</v>
      </c>
      <c r="M70" s="18">
        <f t="shared" si="8"/>
        <v>8.2789366987800664E-2</v>
      </c>
    </row>
    <row r="71" spans="1:13">
      <c r="A71">
        <v>2013</v>
      </c>
      <c r="B71" s="1">
        <f>'YE harvest'!Y84</f>
        <v>340.58643347341899</v>
      </c>
      <c r="C71" s="1">
        <f>'YE harvest'!Z84</f>
        <v>9387.3724835280427</v>
      </c>
      <c r="D71" s="1">
        <f>'YE harvest'!Y128</f>
        <v>5204.2948050256036</v>
      </c>
      <c r="E71" s="1">
        <f>'YE harvest'!Z128</f>
        <v>84526.258196291819</v>
      </c>
      <c r="F71" s="1">
        <f>'YE harvest'!Y172</f>
        <v>8547.6810594375947</v>
      </c>
      <c r="G71" s="1">
        <f>'YE harvest'!Z172</f>
        <v>1610853.6377651179</v>
      </c>
      <c r="H71" s="1">
        <f>'YE harvest'!Y194</f>
        <v>3983.719893661133</v>
      </c>
      <c r="I71" s="1">
        <f>'YE harvest'!Z194</f>
        <v>40364.440378622865</v>
      </c>
      <c r="J71" s="2">
        <f t="shared" si="5"/>
        <v>18076.282191597751</v>
      </c>
      <c r="K71" s="1">
        <f t="shared" si="6"/>
        <v>1745131.7088235607</v>
      </c>
      <c r="L71">
        <f t="shared" si="7"/>
        <v>1321.0343329465593</v>
      </c>
      <c r="M71" s="18">
        <f t="shared" si="8"/>
        <v>7.3081085974670432E-2</v>
      </c>
    </row>
    <row r="72" spans="1:13">
      <c r="A72">
        <v>2014</v>
      </c>
      <c r="B72" s="1">
        <f>'YE harvest'!Y85</f>
        <v>207.87273338704921</v>
      </c>
      <c r="C72" s="1">
        <f>'YE harvest'!Z85</f>
        <v>3664.6856469811887</v>
      </c>
      <c r="D72" s="1">
        <f>'YE harvest'!Y129</f>
        <v>6051.9873365581861</v>
      </c>
      <c r="E72" s="1">
        <f>'YE harvest'!Z129</f>
        <v>249579.47849669654</v>
      </c>
      <c r="F72" s="1">
        <f>'YE harvest'!Y173</f>
        <v>14881.883454497516</v>
      </c>
      <c r="G72" s="1">
        <f>'YE harvest'!Z173</f>
        <v>6525815.0275831856</v>
      </c>
      <c r="H72" s="1">
        <f>'YE harvest'!Y195</f>
        <v>4750.0547256455111</v>
      </c>
      <c r="I72" s="1">
        <f>'YE harvest'!Z195</f>
        <v>143408.74300738185</v>
      </c>
      <c r="J72" s="2">
        <f t="shared" si="5"/>
        <v>25891.798250088264</v>
      </c>
      <c r="K72" s="1">
        <f t="shared" si="6"/>
        <v>6922467.9347342448</v>
      </c>
      <c r="L72">
        <f t="shared" si="7"/>
        <v>2631.0583297856101</v>
      </c>
      <c r="M72" s="18">
        <f t="shared" si="8"/>
        <v>0.10161744288180682</v>
      </c>
    </row>
    <row r="73" spans="1:13">
      <c r="A73">
        <v>2015</v>
      </c>
      <c r="B73" s="1">
        <f>'YE harvest'!Y86</f>
        <v>235.32596925154078</v>
      </c>
      <c r="C73" s="1">
        <f>'YE harvest'!Z86</f>
        <v>2910.1792964165616</v>
      </c>
      <c r="D73" s="1">
        <f>'YE harvest'!Y130</f>
        <v>6603.921463759305</v>
      </c>
      <c r="E73" s="1">
        <f>'YE harvest'!Z130</f>
        <v>269148.02464494883</v>
      </c>
      <c r="F73" s="1">
        <f>'YE harvest'!Y174</f>
        <v>23885.877389538386</v>
      </c>
      <c r="G73" s="1">
        <f>'YE harvest'!Z174</f>
        <v>12113546.083721377</v>
      </c>
      <c r="H73" s="1">
        <f>'YE harvest'!Y196</f>
        <v>4469.9577383771712</v>
      </c>
      <c r="I73" s="1">
        <f>'YE harvest'!Z196</f>
        <v>14921.989006277945</v>
      </c>
      <c r="J73" s="2">
        <f t="shared" si="5"/>
        <v>35195.082560926407</v>
      </c>
      <c r="K73" s="1">
        <f t="shared" si="6"/>
        <v>12400526.27666902</v>
      </c>
      <c r="L73">
        <f t="shared" si="7"/>
        <v>3521.4380978045065</v>
      </c>
      <c r="M73" s="18">
        <f t="shared" si="8"/>
        <v>0.10005483270876052</v>
      </c>
    </row>
    <row r="74" spans="1:13">
      <c r="A74">
        <v>2016</v>
      </c>
      <c r="B74" s="1">
        <f>'YE harvest'!Y87</f>
        <v>185</v>
      </c>
      <c r="C74" s="1">
        <f>'YE harvest'!Z87</f>
        <v>0</v>
      </c>
      <c r="D74" s="1">
        <f>'YE harvest'!Y131</f>
        <v>7593.0449405866093</v>
      </c>
      <c r="E74" s="1">
        <f>'YE harvest'!Z131</f>
        <v>311774.19772712432</v>
      </c>
      <c r="F74" s="1">
        <f>'YE harvest'!Y175</f>
        <v>12059.125859241933</v>
      </c>
      <c r="G74" s="1">
        <f>'YE harvest'!Z175</f>
        <v>6575259.655458767</v>
      </c>
      <c r="H74" s="1">
        <f>'YE harvest'!Y197</f>
        <v>6063.5322109110748</v>
      </c>
      <c r="I74" s="1">
        <f>'YE harvest'!Z197</f>
        <v>44562.421015690197</v>
      </c>
      <c r="J74" s="2">
        <f t="shared" si="5"/>
        <v>25900.703010739617</v>
      </c>
      <c r="K74" s="1">
        <f t="shared" si="6"/>
        <v>6931596.2742015813</v>
      </c>
      <c r="L74">
        <f t="shared" si="7"/>
        <v>2632.792485974081</v>
      </c>
      <c r="M74" s="18">
        <f t="shared" si="8"/>
        <v>0.10164946043674586</v>
      </c>
    </row>
    <row r="75" spans="1:13">
      <c r="A75">
        <v>2017</v>
      </c>
      <c r="B75" s="1">
        <f>'YE harvest'!Y88</f>
        <v>514.05519472633296</v>
      </c>
      <c r="C75" s="1">
        <f>'YE harvest'!Z88</f>
        <v>5407.5588787946344</v>
      </c>
      <c r="D75" s="1">
        <f>'YE harvest'!Y132</f>
        <v>4799.5903715376362</v>
      </c>
      <c r="E75" s="1">
        <f>'YE harvest'!Z132</f>
        <v>121597.96684441614</v>
      </c>
      <c r="F75" s="1">
        <f>'YE harvest'!Y176</f>
        <v>10753.720765991142</v>
      </c>
      <c r="G75" s="1">
        <f>'YE harvest'!Z176</f>
        <v>4002977.6055582976</v>
      </c>
      <c r="H75" s="1">
        <f>'YE harvest'!Y198</f>
        <v>6412.5704511017502</v>
      </c>
      <c r="I75" s="1">
        <f>'YE harvest'!Z198</f>
        <v>198215.16372804652</v>
      </c>
      <c r="J75" s="2">
        <f t="shared" si="5"/>
        <v>22479.936783356861</v>
      </c>
      <c r="K75" s="1">
        <f t="shared" si="6"/>
        <v>4328198.2950095544</v>
      </c>
      <c r="L75">
        <f t="shared" si="7"/>
        <v>2080.4322375433317</v>
      </c>
      <c r="M75" s="18">
        <f t="shared" si="8"/>
        <v>9.254617829190652E-2</v>
      </c>
    </row>
    <row r="76" spans="1:13">
      <c r="A76">
        <v>2018</v>
      </c>
      <c r="B76" s="1">
        <f>'YE harvest'!Y89</f>
        <v>551.95790333136938</v>
      </c>
      <c r="C76" s="1">
        <f>'YE harvest'!Z89</f>
        <v>11326.12780737217</v>
      </c>
      <c r="D76" s="1">
        <f>'YE harvest'!Y133</f>
        <v>7839.9500647929945</v>
      </c>
      <c r="E76" s="1">
        <f>'YE harvest'!Z133</f>
        <v>360964.44260098715</v>
      </c>
      <c r="F76" s="1">
        <f>'YE harvest'!Y177</f>
        <v>5220.3968911926113</v>
      </c>
      <c r="G76" s="1">
        <f>'YE harvest'!Z177</f>
        <v>852198.30983492767</v>
      </c>
      <c r="H76" s="1">
        <f>'YE harvest'!Y199</f>
        <v>4288.0212741982687</v>
      </c>
      <c r="I76" s="1">
        <f>'YE harvest'!Z199</f>
        <v>126521.17135184203</v>
      </c>
      <c r="J76" s="2">
        <f t="shared" si="5"/>
        <v>17900.326133515242</v>
      </c>
      <c r="K76" s="1">
        <f t="shared" si="6"/>
        <v>1351010.0515951291</v>
      </c>
      <c r="L76">
        <f t="shared" si="7"/>
        <v>1162.3295795922641</v>
      </c>
      <c r="M76" s="18">
        <f t="shared" si="8"/>
        <v>6.4933430314211116E-2</v>
      </c>
    </row>
    <row r="77" spans="1:13">
      <c r="A77">
        <v>2019</v>
      </c>
      <c r="B77" s="1">
        <f>'YE harvest'!Y90</f>
        <v>546.45169971794257</v>
      </c>
      <c r="C77" s="1">
        <f>'YE harvest'!Z90</f>
        <v>5409.5176310845882</v>
      </c>
      <c r="D77" s="1">
        <f>'YE harvest'!Y134</f>
        <v>11737.347942109271</v>
      </c>
      <c r="E77" s="1">
        <f>'YE harvest'!Z134</f>
        <v>966730.39899032563</v>
      </c>
      <c r="F77" s="1">
        <f>'YE harvest'!Y178</f>
        <v>12090.512924557934</v>
      </c>
      <c r="G77" s="1">
        <f>'YE harvest'!Z178</f>
        <v>3473036.9405407137</v>
      </c>
      <c r="H77" s="1">
        <f>'YE harvest'!Y200</f>
        <v>6165.5368305679594</v>
      </c>
      <c r="I77" s="1">
        <f>'YE harvest'!Z200</f>
        <v>148576.91957141412</v>
      </c>
      <c r="J77" s="2">
        <f t="shared" si="5"/>
        <v>30539.849396953105</v>
      </c>
      <c r="K77" s="1">
        <f t="shared" si="6"/>
        <v>4593753.7767335381</v>
      </c>
      <c r="L77">
        <f t="shared" si="7"/>
        <v>2143.3044059893914</v>
      </c>
      <c r="M77" s="18">
        <f t="shared" si="8"/>
        <v>7.0180582036636505E-2</v>
      </c>
    </row>
  </sheetData>
  <mergeCells count="17">
    <mergeCell ref="A1:H1"/>
    <mergeCell ref="A27:H27"/>
    <mergeCell ref="A53:H53"/>
    <mergeCell ref="B2:C2"/>
    <mergeCell ref="D2:E2"/>
    <mergeCell ref="F2:G2"/>
    <mergeCell ref="H2:I2"/>
    <mergeCell ref="B28:C28"/>
    <mergeCell ref="D28:E28"/>
    <mergeCell ref="F28:G28"/>
    <mergeCell ref="H28:I28"/>
    <mergeCell ref="J28:M28"/>
    <mergeCell ref="J54:M54"/>
    <mergeCell ref="B54:C54"/>
    <mergeCell ref="D54:E54"/>
    <mergeCell ref="F54:G54"/>
    <mergeCell ref="H54:I54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1925B-D9E8-4CCE-B3D0-B0AED07BA70B}">
  <sheetPr>
    <tabColor theme="7"/>
  </sheetPr>
  <dimension ref="A1:Q77"/>
  <sheetViews>
    <sheetView workbookViewId="0">
      <selection activeCell="C30" sqref="C30"/>
    </sheetView>
  </sheetViews>
  <sheetFormatPr defaultRowHeight="15"/>
  <cols>
    <col min="2" max="2" width="9.5703125" bestFit="1" customWidth="1"/>
    <col min="3" max="3" width="11" bestFit="1" customWidth="1"/>
    <col min="7" max="7" width="11" bestFit="1" customWidth="1"/>
    <col min="9" max="9" width="10" bestFit="1" customWidth="1"/>
    <col min="11" max="11" width="11" bestFit="1" customWidth="1"/>
    <col min="13" max="13" width="11" bestFit="1" customWidth="1"/>
  </cols>
  <sheetData>
    <row r="1" spans="1:13">
      <c r="A1" s="78" t="s">
        <v>138</v>
      </c>
      <c r="B1" s="78"/>
      <c r="C1" s="78"/>
      <c r="D1" s="78"/>
      <c r="E1" s="78"/>
      <c r="F1" s="78"/>
      <c r="G1" s="78"/>
      <c r="H1" s="78"/>
      <c r="I1" s="78"/>
      <c r="J1" s="78"/>
      <c r="K1" s="77"/>
      <c r="L1" s="77"/>
    </row>
    <row r="2" spans="1:13">
      <c r="A2" t="s">
        <v>139</v>
      </c>
      <c r="B2" s="78" t="s">
        <v>68</v>
      </c>
      <c r="C2" s="78"/>
      <c r="D2" s="78" t="s">
        <v>69</v>
      </c>
      <c r="E2" s="78"/>
      <c r="F2" s="78" t="s">
        <v>70</v>
      </c>
      <c r="G2" s="78"/>
      <c r="H2" s="78" t="s">
        <v>71</v>
      </c>
      <c r="I2" s="78"/>
      <c r="J2" s="78" t="s">
        <v>72</v>
      </c>
      <c r="K2" s="78"/>
      <c r="L2" s="78" t="s">
        <v>73</v>
      </c>
      <c r="M2" s="78"/>
    </row>
    <row r="3" spans="1:13">
      <c r="B3" s="77" t="s">
        <v>141</v>
      </c>
      <c r="C3" s="77" t="s">
        <v>142</v>
      </c>
      <c r="D3" s="77" t="s">
        <v>141</v>
      </c>
      <c r="E3" s="77" t="s">
        <v>142</v>
      </c>
      <c r="F3" s="77" t="s">
        <v>141</v>
      </c>
      <c r="G3" s="77" t="s">
        <v>142</v>
      </c>
      <c r="H3" s="77" t="s">
        <v>141</v>
      </c>
      <c r="I3" s="77" t="s">
        <v>142</v>
      </c>
      <c r="J3" s="77" t="s">
        <v>141</v>
      </c>
      <c r="K3" s="77" t="s">
        <v>142</v>
      </c>
      <c r="L3" s="77" t="s">
        <v>141</v>
      </c>
      <c r="M3" s="77" t="s">
        <v>142</v>
      </c>
    </row>
    <row r="4" spans="1:13">
      <c r="A4">
        <v>1998</v>
      </c>
      <c r="B4" s="1">
        <f>'rockfish harvests'!K200</f>
        <v>10785.556656147837</v>
      </c>
      <c r="C4" s="1">
        <f>'rockfish harvests'!L200</f>
        <v>224247.08472663842</v>
      </c>
      <c r="D4" s="1">
        <f>'rockfish harvests'!K222</f>
        <v>1645.0389532640204</v>
      </c>
      <c r="E4" s="1">
        <f>'rockfish harvests'!L222</f>
        <v>27091.93854220381</v>
      </c>
      <c r="F4" s="1">
        <f>'rockfish harvests'!K244</f>
        <v>8429.4015142904627</v>
      </c>
      <c r="G4" s="1">
        <f>'rockfish harvests'!L244</f>
        <v>781648.06612226402</v>
      </c>
      <c r="H4" s="1">
        <f>'rockfish harvests'!K266</f>
        <v>1718.6553389715536</v>
      </c>
      <c r="I4" s="1">
        <f>'rockfish harvests'!L266</f>
        <v>93360.34279041113</v>
      </c>
      <c r="J4" s="1">
        <f>'rockfish harvests'!K288</f>
        <v>13683.476763338715</v>
      </c>
      <c r="K4" s="1">
        <f>'rockfish harvests'!L288</f>
        <v>2528282.455604976</v>
      </c>
      <c r="L4" s="1">
        <f>'rockfish harvests'!K310</f>
        <v>4728.4215757484271</v>
      </c>
      <c r="M4" s="2">
        <f>'rockfish harvests'!L310</f>
        <v>277633.92962977174</v>
      </c>
    </row>
    <row r="5" spans="1:13">
      <c r="A5">
        <v>1999</v>
      </c>
      <c r="B5" s="1">
        <f>'rockfish harvests'!K201</f>
        <v>11096.479173461516</v>
      </c>
      <c r="C5" s="1">
        <f>'rockfish harvests'!L201</f>
        <v>237362.48582500662</v>
      </c>
      <c r="D5" s="1">
        <f>'rockfish harvests'!K223</f>
        <v>835.7554222329851</v>
      </c>
      <c r="E5" s="1">
        <f>'rockfish harvests'!L223</f>
        <v>6992.7196212962144</v>
      </c>
      <c r="F5" s="1">
        <f>'rockfish harvests'!K245</f>
        <v>10148.776127801366</v>
      </c>
      <c r="G5" s="1">
        <f>'rockfish harvests'!L245</f>
        <v>1133039.6837394333</v>
      </c>
      <c r="H5" s="1">
        <f>'rockfish harvests'!K267</f>
        <v>1639.073791663877</v>
      </c>
      <c r="I5" s="1">
        <f>'rockfish harvests'!L267</f>
        <v>84914.501969787365</v>
      </c>
      <c r="J5" s="1">
        <f>'rockfish harvests'!K289</f>
        <v>16107.207114806952</v>
      </c>
      <c r="K5" s="1">
        <f>'rockfish harvests'!L289</f>
        <v>3503266.3626943887</v>
      </c>
      <c r="L5" s="1">
        <f>'rockfish harvests'!K311</f>
        <v>6852.8709556215817</v>
      </c>
      <c r="M5" s="2">
        <f>'rockfish harvests'!L311</f>
        <v>583156.69651387446</v>
      </c>
    </row>
    <row r="6" spans="1:13">
      <c r="A6">
        <v>2000</v>
      </c>
      <c r="B6" s="1">
        <f>'rockfish harvests'!K202</f>
        <v>19409.626034526136</v>
      </c>
      <c r="C6" s="1">
        <f>'rockfish harvests'!L202</f>
        <v>726233.05564746587</v>
      </c>
      <c r="D6" s="1">
        <f>'rockfish harvests'!K224</f>
        <v>1511.4189310065597</v>
      </c>
      <c r="E6" s="1">
        <f>'rockfish harvests'!L224</f>
        <v>22869.539754384543</v>
      </c>
      <c r="F6" s="1">
        <f>'rockfish harvests'!K246</f>
        <v>15544.550077251628</v>
      </c>
      <c r="G6" s="1">
        <f>'rockfish harvests'!L246</f>
        <v>2658116.9727772144</v>
      </c>
      <c r="H6" s="1">
        <f>'rockfish harvests'!K268</f>
        <v>4412.1846324621447</v>
      </c>
      <c r="I6" s="1">
        <f>'rockfish harvests'!L268</f>
        <v>615307.50161743129</v>
      </c>
      <c r="J6" s="1">
        <f>'rockfish harvests'!K290</f>
        <v>26202.076811318933</v>
      </c>
      <c r="K6" s="1">
        <f>'rockfish harvests'!L290</f>
        <v>9270520.1843895838</v>
      </c>
      <c r="L6" s="1">
        <f>'rockfish harvests'!K312</f>
        <v>10258.522162769743</v>
      </c>
      <c r="M6" s="2">
        <f>'rockfish harvests'!L312</f>
        <v>1306801.9129460659</v>
      </c>
    </row>
    <row r="7" spans="1:13">
      <c r="A7">
        <v>2001</v>
      </c>
      <c r="B7" s="1">
        <f>'rockfish harvests'!K203</f>
        <v>17369.053069045251</v>
      </c>
      <c r="C7" s="1">
        <f>'rockfish harvests'!L203</f>
        <v>581559.24091147329</v>
      </c>
      <c r="D7" s="1">
        <f>'rockfish harvests'!K225</f>
        <v>1314.7705963635044</v>
      </c>
      <c r="E7" s="1">
        <f>'rockfish harvests'!L225</f>
        <v>17305.640405277591</v>
      </c>
      <c r="F7" s="1">
        <f>'rockfish harvests'!K247</f>
        <v>11550.752273697548</v>
      </c>
      <c r="G7" s="1">
        <f>'rockfish harvests'!L247</f>
        <v>1467703.4510787677</v>
      </c>
      <c r="H7" s="1">
        <f>'rockfish harvests'!K269</f>
        <v>4344.8464001248803</v>
      </c>
      <c r="I7" s="1">
        <f>'rockfish harvests'!L269</f>
        <v>596669.32361688081</v>
      </c>
      <c r="J7" s="1">
        <f>'rockfish harvests'!K291</f>
        <v>20430.145469364368</v>
      </c>
      <c r="K7" s="1">
        <f>'rockfish harvests'!L291</f>
        <v>5636059.7796220118</v>
      </c>
      <c r="L7" s="1">
        <f>'rockfish harvests'!K313</f>
        <v>8545.304423864347</v>
      </c>
      <c r="M7" s="2">
        <f>'rockfish harvests'!L313</f>
        <v>906766.02050430153</v>
      </c>
    </row>
    <row r="8" spans="1:13">
      <c r="A8">
        <v>2002</v>
      </c>
      <c r="B8" s="1">
        <f>'rockfish harvests'!K204</f>
        <v>16126.514564669476</v>
      </c>
      <c r="C8" s="1">
        <f>'rockfish harvests'!L204</f>
        <v>501328.85623143055</v>
      </c>
      <c r="D8" s="1">
        <f>'rockfish harvests'!K226</f>
        <v>1125.6856592067204</v>
      </c>
      <c r="E8" s="1">
        <f>'rockfish harvests'!L226</f>
        <v>12685.920229322461</v>
      </c>
      <c r="F8" s="1">
        <f>'rockfish harvests'!K248</f>
        <v>7907.8472484109971</v>
      </c>
      <c r="G8" s="1">
        <f>'rockfish harvests'!L248</f>
        <v>687914.27130295534</v>
      </c>
      <c r="H8" s="1">
        <f>'rockfish harvests'!K270</f>
        <v>3105.2107593706878</v>
      </c>
      <c r="I8" s="1">
        <f>'rockfish harvests'!L270</f>
        <v>304766.3537779394</v>
      </c>
      <c r="J8" s="1">
        <f>'rockfish harvests'!K292</f>
        <v>17556.200102204104</v>
      </c>
      <c r="K8" s="1">
        <f>'rockfish harvests'!L292</f>
        <v>4161919.8980246014</v>
      </c>
      <c r="L8" s="1">
        <f>'rockfish harvests'!K314</f>
        <v>11308.127831232579</v>
      </c>
      <c r="M8" s="2">
        <f>'rockfish harvests'!L314</f>
        <v>1587894.256982432</v>
      </c>
    </row>
    <row r="9" spans="1:13">
      <c r="A9">
        <v>2003</v>
      </c>
      <c r="B9" s="1">
        <f>'rockfish harvests'!K205</f>
        <v>17586.698831164827</v>
      </c>
      <c r="C9" s="1">
        <f>'rockfish harvests'!L205</f>
        <v>596225.20240177307</v>
      </c>
      <c r="D9" s="1">
        <f>'rockfish harvests'!K227</f>
        <v>2050.9412850272502</v>
      </c>
      <c r="E9" s="1">
        <f>'rockfish harvests'!L227</f>
        <v>42110.865184765593</v>
      </c>
      <c r="F9" s="1">
        <f>'rockfish harvests'!K249</f>
        <v>9679.8557786620295</v>
      </c>
      <c r="G9" s="1">
        <f>'rockfish harvests'!L249</f>
        <v>1030755.2356043656</v>
      </c>
      <c r="H9" s="1">
        <f>'rockfish harvests'!K271</f>
        <v>4718.26750672244</v>
      </c>
      <c r="I9" s="1">
        <f>'rockfish harvests'!L271</f>
        <v>703639.11639872531</v>
      </c>
      <c r="J9" s="1">
        <f>'rockfish harvests'!K293</f>
        <v>24615.396707472279</v>
      </c>
      <c r="K9" s="1">
        <f>'rockfish harvests'!L293</f>
        <v>8181752.760036231</v>
      </c>
      <c r="L9" s="1">
        <f>'rockfish harvests'!K315</f>
        <v>10237.737892107112</v>
      </c>
      <c r="M9" s="2">
        <f>'rockfish harvests'!L315</f>
        <v>1301511.9872539048</v>
      </c>
    </row>
    <row r="10" spans="1:13">
      <c r="A10">
        <v>2004</v>
      </c>
      <c r="B10" s="1">
        <f>'rockfish harvests'!K206</f>
        <v>25099.50810136646</v>
      </c>
      <c r="C10" s="1">
        <f>'rockfish harvests'!L206</f>
        <v>1214428.9103843591</v>
      </c>
      <c r="D10" s="1">
        <f>'rockfish harvests'!K228</f>
        <v>1892.1099378155513</v>
      </c>
      <c r="E10" s="1">
        <f>'rockfish harvests'!L228</f>
        <v>35841.026777365994</v>
      </c>
      <c r="F10" s="1">
        <f>'rockfish harvests'!K250</f>
        <v>9652.7413367049921</v>
      </c>
      <c r="G10" s="1">
        <f>'rockfish harvests'!L250</f>
        <v>1024988.7840591522</v>
      </c>
      <c r="H10" s="1">
        <f>'rockfish harvests'!K272</f>
        <v>4473.4012073142039</v>
      </c>
      <c r="I10" s="1">
        <f>'rockfish harvests'!L272</f>
        <v>632500.03783668019</v>
      </c>
      <c r="J10" s="1">
        <f>'rockfish harvests'!K294</f>
        <v>28837.801611923707</v>
      </c>
      <c r="K10" s="1">
        <f>'rockfish harvests'!L294</f>
        <v>11229410.873184105</v>
      </c>
      <c r="L10" s="1">
        <f>'rockfish harvests'!K316</f>
        <v>14936.467652623209</v>
      </c>
      <c r="M10" s="2">
        <f>'rockfish harvests'!L316</f>
        <v>2770358.4485732173</v>
      </c>
    </row>
    <row r="11" spans="1:13">
      <c r="A11">
        <v>2005</v>
      </c>
      <c r="B11" s="1">
        <f>'rockfish harvests'!K207</f>
        <v>31442.327454565508</v>
      </c>
      <c r="C11" s="1">
        <f>'rockfish harvests'!L207</f>
        <v>1905772.4719131205</v>
      </c>
      <c r="D11" s="1">
        <f>'rockfish harvests'!K229</f>
        <v>2112.7090311651327</v>
      </c>
      <c r="E11" s="1">
        <f>'rockfish harvests'!L229</f>
        <v>44685.54786836687</v>
      </c>
      <c r="F11" s="1">
        <f>'rockfish harvests'!K251</f>
        <v>12246.157961536836</v>
      </c>
      <c r="G11" s="1">
        <f>'rockfish harvests'!L251</f>
        <v>1649747.5421593867</v>
      </c>
      <c r="H11" s="1">
        <f>'rockfish harvests'!K273</f>
        <v>4279.0385821589171</v>
      </c>
      <c r="I11" s="1">
        <f>'rockfish harvests'!L273</f>
        <v>578731.68372450606</v>
      </c>
      <c r="J11" s="1">
        <f>'rockfish harvests'!K295</f>
        <v>33501.679492927513</v>
      </c>
      <c r="K11" s="1">
        <f>'rockfish harvests'!L295</f>
        <v>15155345.162562583</v>
      </c>
      <c r="L11" s="1">
        <f>'rockfish harvests'!K317</f>
        <v>18803.826586634088</v>
      </c>
      <c r="M11" s="2">
        <f>'rockfish harvests'!L317</f>
        <v>4390688.5733686173</v>
      </c>
    </row>
    <row r="12" spans="1:13">
      <c r="A12">
        <v>2006</v>
      </c>
      <c r="B12" s="1">
        <f>'rockfish harvests'!K208</f>
        <v>38863.01153445198</v>
      </c>
      <c r="C12" s="1">
        <f>'rockfish harvests'!L208</f>
        <v>2911485.1530098896</v>
      </c>
      <c r="D12" s="1">
        <f>'rockfish harvests'!K230</f>
        <v>3187.9720404633777</v>
      </c>
      <c r="E12" s="1">
        <f>'rockfish harvests'!L230</f>
        <v>101745.85299552699</v>
      </c>
      <c r="F12" s="1">
        <f>'rockfish harvests'!K252</f>
        <v>10266.803698673171</v>
      </c>
      <c r="G12" s="1">
        <f>'rockfish harvests'!L252</f>
        <v>1159546.8293526676</v>
      </c>
      <c r="H12" s="1">
        <f>'rockfish harvests'!K274</f>
        <v>4680.0071474399028</v>
      </c>
      <c r="I12" s="1">
        <f>'rockfish harvests'!L274</f>
        <v>692273.78689881065</v>
      </c>
      <c r="J12" s="1">
        <f>'rockfish harvests'!K296</f>
        <v>38714.120329944417</v>
      </c>
      <c r="K12" s="1">
        <f>'rockfish harvests'!L296</f>
        <v>20238180.459821593</v>
      </c>
      <c r="L12" s="1">
        <f>'rockfish harvests'!K318</f>
        <v>17825.481274728842</v>
      </c>
      <c r="M12" s="2">
        <f>'rockfish harvests'!L318</f>
        <v>3945687.5188521035</v>
      </c>
    </row>
    <row r="13" spans="1:13">
      <c r="A13">
        <v>2007</v>
      </c>
      <c r="B13" s="1">
        <f>'rockfish harvests'!K209</f>
        <v>44269.608641073173</v>
      </c>
      <c r="C13" s="1">
        <f>'rockfish harvests'!L209</f>
        <v>3777922.4788372577</v>
      </c>
      <c r="D13" s="1">
        <f>'rockfish harvests'!K231</f>
        <v>2886.6967072602351</v>
      </c>
      <c r="E13" s="1">
        <f>'rockfish harvests'!L231</f>
        <v>83423.810519029968</v>
      </c>
      <c r="F13" s="1">
        <f>'rockfish harvests'!K253</f>
        <v>11960.658837400981</v>
      </c>
      <c r="G13" s="1">
        <f>'rockfish harvests'!L253</f>
        <v>1573721.8750711286</v>
      </c>
      <c r="H13" s="1">
        <f>'rockfish harvests'!K275</f>
        <v>6528.7477079720811</v>
      </c>
      <c r="I13" s="1">
        <f>'rockfish harvests'!L275</f>
        <v>1347238.9410750614</v>
      </c>
      <c r="J13" s="1">
        <f>'rockfish harvests'!K297</f>
        <v>44514.463299102848</v>
      </c>
      <c r="K13" s="1">
        <f>'rockfish harvests'!L297</f>
        <v>26756848.278906163</v>
      </c>
      <c r="L13" s="1">
        <f>'rockfish harvests'!K319</f>
        <v>17841.811773106623</v>
      </c>
      <c r="M13" s="2">
        <f>'rockfish harvests'!L319</f>
        <v>3952920.3736786586</v>
      </c>
    </row>
    <row r="14" spans="1:13">
      <c r="A14">
        <v>2008</v>
      </c>
      <c r="B14" s="1">
        <f>'rockfish harvests'!K210</f>
        <v>60918.9336607812</v>
      </c>
      <c r="C14" s="1">
        <f>'rockfish harvests'!L210</f>
        <v>7153955.9598475369</v>
      </c>
      <c r="D14" s="1">
        <f>'rockfish harvests'!K232</f>
        <v>3601.4377697128784</v>
      </c>
      <c r="E14" s="1">
        <f>'rockfish harvests'!L232</f>
        <v>129849.277997606</v>
      </c>
      <c r="F14" s="1">
        <f>'rockfish harvests'!K254</f>
        <v>17421.826440982921</v>
      </c>
      <c r="G14" s="1">
        <f>'rockfish harvests'!L254</f>
        <v>3338913.2975072474</v>
      </c>
      <c r="H14" s="1">
        <f>'rockfish harvests'!K276</f>
        <v>7667.3760002203771</v>
      </c>
      <c r="I14" s="1">
        <f>'rockfish harvests'!L276</f>
        <v>1858139.7621286947</v>
      </c>
      <c r="J14" s="1">
        <f>'rockfish harvests'!K298</f>
        <v>40991.421525823498</v>
      </c>
      <c r="K14" s="1">
        <f>'rockfish harvests'!L298</f>
        <v>22689171.172948774</v>
      </c>
      <c r="L14" s="1">
        <f>'rockfish harvests'!K320</f>
        <v>26357.424381738641</v>
      </c>
      <c r="M14" s="2">
        <f>'rockfish harvests'!L320</f>
        <v>8626727.8588684946</v>
      </c>
    </row>
    <row r="15" spans="1:13">
      <c r="A15">
        <v>2009</v>
      </c>
      <c r="B15" s="1">
        <f>'rockfish harvests'!K211</f>
        <v>36524.183265325752</v>
      </c>
      <c r="C15" s="1">
        <f>'rockfish harvests'!L211</f>
        <v>2571595.7734261826</v>
      </c>
      <c r="D15" s="1">
        <f>'rockfish harvests'!K233</f>
        <v>3143.852221793461</v>
      </c>
      <c r="E15" s="1">
        <f>'rockfish harvests'!L233</f>
        <v>98949.124670686113</v>
      </c>
      <c r="F15" s="1">
        <f>'rockfish harvests'!K255</f>
        <v>14873.068897021491</v>
      </c>
      <c r="G15" s="1">
        <f>'rockfish harvests'!L255</f>
        <v>2433430.5466266801</v>
      </c>
      <c r="H15" s="1">
        <f>'rockfish harvests'!K277</f>
        <v>4312.7076983275492</v>
      </c>
      <c r="I15" s="1">
        <f>'rockfish harvests'!L277</f>
        <v>587874.87939866644</v>
      </c>
      <c r="J15" s="1">
        <f>'rockfish harvests'!K299</f>
        <v>32426.408678750442</v>
      </c>
      <c r="K15" s="1">
        <f>'rockfish harvests'!L299</f>
        <v>14198104.777272861</v>
      </c>
      <c r="L15" s="1">
        <f>'rockfish harvests'!K321</f>
        <v>14318.877895790762</v>
      </c>
      <c r="M15" s="2">
        <f>'rockfish harvests'!L321</f>
        <v>2545998.4255660125</v>
      </c>
    </row>
    <row r="16" spans="1:13">
      <c r="A16">
        <v>2010</v>
      </c>
      <c r="B16" s="1">
        <f>'rockfish harvests'!K212</f>
        <v>50453.51204097856</v>
      </c>
      <c r="C16" s="1">
        <f>'rockfish harvests'!L212</f>
        <v>4907095.1826566225</v>
      </c>
      <c r="D16" s="1">
        <f>'rockfish harvests'!K234</f>
        <v>3069.4788131784594</v>
      </c>
      <c r="E16" s="1">
        <f>'rockfish harvests'!L234</f>
        <v>94322.866254399312</v>
      </c>
      <c r="F16" s="1">
        <f>'rockfish harvests'!K256</f>
        <v>19047.097991231167</v>
      </c>
      <c r="G16" s="1">
        <f>'rockfish harvests'!L256</f>
        <v>3990941.9253061144</v>
      </c>
      <c r="H16" s="1">
        <f>'rockfish harvests'!K278</f>
        <v>7059.8014948136924</v>
      </c>
      <c r="I16" s="1">
        <f>'rockfish harvests'!L278</f>
        <v>1575323.7998180711</v>
      </c>
      <c r="J16" s="1">
        <f>'rockfish harvests'!K300</f>
        <v>43742.978345028649</v>
      </c>
      <c r="K16" s="1">
        <f>'rockfish harvests'!L300</f>
        <v>25837433.526771665</v>
      </c>
      <c r="L16" s="1">
        <f>'rockfish harvests'!K322</f>
        <v>18431.194305468358</v>
      </c>
      <c r="M16" s="2">
        <f>'rockfish harvests'!L322</f>
        <v>4218393.7471152442</v>
      </c>
    </row>
    <row r="17" spans="1:17">
      <c r="A17">
        <v>2011</v>
      </c>
      <c r="B17" s="1">
        <f>'rockfish harvests'!K213</f>
        <v>68480.968038392311</v>
      </c>
      <c r="C17" s="1">
        <f>'rockfish harvests'!L213</f>
        <v>7141508.8030922944</v>
      </c>
      <c r="D17" s="1">
        <f>'rockfish harvests'!K235</f>
        <v>4284.4366812227072</v>
      </c>
      <c r="E17" s="1">
        <f>'rockfish harvests'!L235</f>
        <v>404683.38862902793</v>
      </c>
      <c r="F17" s="1">
        <f>'rockfish harvests'!K257</f>
        <v>21134.144125958821</v>
      </c>
      <c r="G17" s="1">
        <f>'rockfish harvests'!L257</f>
        <v>2883554.5471730651</v>
      </c>
      <c r="H17" s="1">
        <f>'rockfish harvests'!K279</f>
        <v>11059.863872082973</v>
      </c>
      <c r="I17" s="1">
        <f>'rockfish harvests'!L279</f>
        <v>736850.51155388099</v>
      </c>
      <c r="J17" s="1">
        <f>'rockfish harvests'!K301</f>
        <v>43385.656259472569</v>
      </c>
      <c r="K17" s="1">
        <f>'rockfish harvests'!L301</f>
        <v>22721971.694568597</v>
      </c>
      <c r="L17" s="1">
        <f>'rockfish harvests'!K323</f>
        <v>17425.832645403378</v>
      </c>
      <c r="M17" s="2">
        <f>'rockfish harvests'!L323</f>
        <v>3434887.6393615259</v>
      </c>
    </row>
    <row r="18" spans="1:17">
      <c r="A18">
        <v>2012</v>
      </c>
      <c r="B18" s="1">
        <f>'rockfish harvests'!K214</f>
        <v>63827.587639698155</v>
      </c>
      <c r="C18" s="1">
        <f>'rockfish harvests'!L214</f>
        <v>1027468.7062518544</v>
      </c>
      <c r="D18" s="1">
        <f>'rockfish harvests'!K236</f>
        <v>3776.1442770118629</v>
      </c>
      <c r="E18" s="1">
        <f>'rockfish harvests'!L236</f>
        <v>48300.340637739224</v>
      </c>
      <c r="F18" s="1">
        <f>'rockfish harvests'!K258</f>
        <v>30331.837840909095</v>
      </c>
      <c r="G18" s="1">
        <f>'rockfish harvests'!L258</f>
        <v>11116596.990618348</v>
      </c>
      <c r="H18" s="1">
        <f>'rockfish harvests'!K280</f>
        <v>12656.140350877193</v>
      </c>
      <c r="I18" s="1">
        <f>'rockfish harvests'!L280</f>
        <v>2425591.2838210762</v>
      </c>
      <c r="J18" s="1">
        <f>'rockfish harvests'!K302</f>
        <v>51250.239687848378</v>
      </c>
      <c r="K18" s="1">
        <f>'rockfish harvests'!L302</f>
        <v>23087012.957423236</v>
      </c>
      <c r="L18" s="1">
        <f>'rockfish harvests'!K324</f>
        <v>21501.484048613747</v>
      </c>
      <c r="M18" s="2">
        <f>'rockfish harvests'!L324</f>
        <v>3512142.9566568048</v>
      </c>
    </row>
    <row r="19" spans="1:17">
      <c r="A19">
        <v>2013</v>
      </c>
      <c r="B19" s="1">
        <f>'rockfish harvests'!K215</f>
        <v>70364.987163814178</v>
      </c>
      <c r="C19" s="1">
        <f>'rockfish harvests'!L215</f>
        <v>3833914.1323344847</v>
      </c>
      <c r="D19" s="1">
        <f>'rockfish harvests'!K237</f>
        <v>4475.3664881407803</v>
      </c>
      <c r="E19" s="1">
        <f>'rockfish harvests'!L237</f>
        <v>87012.297802534755</v>
      </c>
      <c r="F19" s="1">
        <f>'rockfish harvests'!K259</f>
        <v>22942.238805970148</v>
      </c>
      <c r="G19" s="1">
        <f>'rockfish harvests'!L259</f>
        <v>2814788.8573717903</v>
      </c>
      <c r="H19" s="1">
        <f>'rockfish harvests'!K281</f>
        <v>10533.463803255974</v>
      </c>
      <c r="I19" s="1">
        <f>'rockfish harvests'!L281</f>
        <v>1983952.159720307</v>
      </c>
      <c r="J19" s="1">
        <f>'rockfish harvests'!K303</f>
        <v>59046.842065821518</v>
      </c>
      <c r="K19" s="1">
        <f>'rockfish harvests'!L303</f>
        <v>37595985.131994449</v>
      </c>
      <c r="L19" s="1">
        <f>'rockfish harvests'!K325</f>
        <v>22683.680191645457</v>
      </c>
      <c r="M19" s="2">
        <f>'rockfish harvests'!L325</f>
        <v>3429125.8906986257</v>
      </c>
    </row>
    <row r="20" spans="1:17">
      <c r="A20">
        <v>2014</v>
      </c>
      <c r="B20" s="1">
        <f>'rockfish harvests'!K216</f>
        <v>86708.052896462119</v>
      </c>
      <c r="C20" s="1">
        <f>'rockfish harvests'!L216</f>
        <v>10006306.818414057</v>
      </c>
      <c r="D20" s="1">
        <f>'rockfish harvests'!K238</f>
        <v>5718.1397849462364</v>
      </c>
      <c r="E20" s="1">
        <f>'rockfish harvests'!L238</f>
        <v>234030.60206548884</v>
      </c>
      <c r="F20" s="1">
        <f>'rockfish harvests'!K260</f>
        <v>32276.119924151324</v>
      </c>
      <c r="G20" s="1">
        <f>'rockfish harvests'!L260</f>
        <v>9528568.3691134229</v>
      </c>
      <c r="H20" s="1">
        <f>'rockfish harvests'!K282</f>
        <v>18410.250883987203</v>
      </c>
      <c r="I20" s="1">
        <f>'rockfish harvests'!L282</f>
        <v>9687106.4801495951</v>
      </c>
      <c r="J20" s="1">
        <f>'rockfish harvests'!K304</f>
        <v>58838.073336968373</v>
      </c>
      <c r="K20" s="1">
        <f>'rockfish harvests'!L304</f>
        <v>19566076.633357268</v>
      </c>
      <c r="L20" s="1">
        <f>'rockfish harvests'!K326</f>
        <v>24422.057259158752</v>
      </c>
      <c r="M20" s="2">
        <f>'rockfish harvests'!L326</f>
        <v>5648205.4842977012</v>
      </c>
    </row>
    <row r="21" spans="1:17">
      <c r="A21">
        <v>2015</v>
      </c>
      <c r="B21" s="1">
        <f>'rockfish harvests'!K217</f>
        <v>88259.545990311773</v>
      </c>
      <c r="C21" s="1">
        <f>'rockfish harvests'!L217</f>
        <v>3137762.110543259</v>
      </c>
      <c r="D21" s="1">
        <f>'rockfish harvests'!K239</f>
        <v>8126.5678935972783</v>
      </c>
      <c r="E21" s="1">
        <f>'rockfish harvests'!L239</f>
        <v>1115072.9274274483</v>
      </c>
      <c r="F21" s="1">
        <f>'rockfish harvests'!K261</f>
        <v>31763.885700148439</v>
      </c>
      <c r="G21" s="1">
        <f>'rockfish harvests'!L261</f>
        <v>4304414.6066964231</v>
      </c>
      <c r="H21" s="1">
        <f>'rockfish harvests'!K283</f>
        <v>13685.480355422331</v>
      </c>
      <c r="I21" s="1">
        <f>'rockfish harvests'!L283</f>
        <v>3708908.4909766819</v>
      </c>
      <c r="J21" s="1">
        <f>'rockfish harvests'!K305</f>
        <v>60956.645359656926</v>
      </c>
      <c r="K21" s="1">
        <f>'rockfish harvests'!L305</f>
        <v>18451721.940392502</v>
      </c>
      <c r="L21" s="1">
        <f>'rockfish harvests'!K327</f>
        <v>33215.524335519505</v>
      </c>
      <c r="M21" s="2">
        <f>'rockfish harvests'!L327</f>
        <v>23591989.047447968</v>
      </c>
    </row>
    <row r="22" spans="1:17">
      <c r="A22">
        <v>2016</v>
      </c>
      <c r="B22" s="1">
        <f>'rockfish harvests'!K218</f>
        <v>63347.772142219961</v>
      </c>
      <c r="C22" s="1">
        <f>'rockfish harvests'!L218</f>
        <v>2423165.6191606135</v>
      </c>
      <c r="D22" s="1">
        <f>'rockfish harvests'!K240</f>
        <v>9606.8674308497375</v>
      </c>
      <c r="E22" s="1">
        <f>'rockfish harvests'!L240</f>
        <v>521828.91183042602</v>
      </c>
      <c r="F22" s="1">
        <f>'rockfish harvests'!K262</f>
        <v>40066.291818701371</v>
      </c>
      <c r="G22" s="1">
        <f>'rockfish harvests'!L262</f>
        <v>6762576.6255513411</v>
      </c>
      <c r="H22" s="1">
        <f>'rockfish harvests'!K284</f>
        <v>7499.6278507924235</v>
      </c>
      <c r="I22" s="1">
        <f>'rockfish harvests'!L284</f>
        <v>405106.18509878113</v>
      </c>
      <c r="J22" s="1">
        <f>'rockfish harvests'!K306</f>
        <v>66405.532446281708</v>
      </c>
      <c r="K22" s="1">
        <f>'rockfish harvests'!L306</f>
        <v>23923054.468410891</v>
      </c>
      <c r="L22" s="1">
        <f>'rockfish harvests'!K328</f>
        <v>27237.761702821725</v>
      </c>
      <c r="M22" s="2">
        <f>'rockfish harvests'!L328</f>
        <v>11849070.145310419</v>
      </c>
    </row>
    <row r="23" spans="1:17">
      <c r="A23">
        <v>2017</v>
      </c>
      <c r="B23" s="1">
        <f>'rockfish harvests'!K219</f>
        <v>71940.082903438393</v>
      </c>
      <c r="C23" s="1">
        <f>'rockfish harvests'!L219</f>
        <v>13249322.287968032</v>
      </c>
      <c r="D23" s="1">
        <f>'rockfish harvests'!K241</f>
        <v>7580.0488400488402</v>
      </c>
      <c r="E23" s="1">
        <f>'rockfish harvests'!L241</f>
        <v>191271.46761998921</v>
      </c>
      <c r="F23" s="1">
        <f>'rockfish harvests'!K263</f>
        <v>41111.228360636691</v>
      </c>
      <c r="G23" s="1">
        <f>'rockfish harvests'!L263</f>
        <v>14540377.874931889</v>
      </c>
      <c r="H23" s="1">
        <f>'rockfish harvests'!K285</f>
        <v>16078.017147192715</v>
      </c>
      <c r="I23" s="1">
        <f>'rockfish harvests'!L285</f>
        <v>4662505.6656814301</v>
      </c>
      <c r="J23" s="1">
        <f>'rockfish harvests'!K307</f>
        <v>62909.834871736792</v>
      </c>
      <c r="K23" s="1">
        <f>'rockfish harvests'!L307</f>
        <v>21220862.426665116</v>
      </c>
      <c r="L23" s="1">
        <f>'rockfish harvests'!K329</f>
        <v>28180.221332705438</v>
      </c>
      <c r="M23" s="2">
        <f>'rockfish harvests'!L329</f>
        <v>9465736.8938175309</v>
      </c>
    </row>
    <row r="24" spans="1:17">
      <c r="A24">
        <v>2018</v>
      </c>
      <c r="B24" s="1">
        <f>'rockfish harvests'!K220</f>
        <v>61699.047320720041</v>
      </c>
      <c r="C24" s="1">
        <f>'rockfish harvests'!L220</f>
        <v>1305580.4963851175</v>
      </c>
      <c r="D24" s="1">
        <f>'rockfish harvests'!K242</f>
        <v>10630.379506304387</v>
      </c>
      <c r="E24" s="1">
        <f>'rockfish harvests'!L242</f>
        <v>502872.73387700756</v>
      </c>
      <c r="F24" s="1">
        <f>'rockfish harvests'!K264</f>
        <v>50022.26901059274</v>
      </c>
      <c r="G24" s="1">
        <f>'rockfish harvests'!L264</f>
        <v>8197994.4604236083</v>
      </c>
      <c r="H24" s="1">
        <f>'rockfish harvests'!K286</f>
        <v>18860.883640705848</v>
      </c>
      <c r="I24" s="1">
        <f>'rockfish harvests'!L286</f>
        <v>7422148.5356027149</v>
      </c>
      <c r="J24" s="1">
        <f>'rockfish harvests'!K308</f>
        <v>76774.8595505618</v>
      </c>
      <c r="K24" s="1">
        <f>'rockfish harvests'!L308</f>
        <v>18537755.684375577</v>
      </c>
      <c r="L24" s="1">
        <f>'rockfish harvests'!K330</f>
        <v>39816.635899450121</v>
      </c>
      <c r="M24" s="2">
        <f>'rockfish harvests'!L330</f>
        <v>12734528.822682161</v>
      </c>
    </row>
    <row r="25" spans="1:17">
      <c r="A25">
        <v>2019</v>
      </c>
      <c r="B25" s="1">
        <f>'rockfish harvests'!K221</f>
        <v>69676.250304369401</v>
      </c>
      <c r="C25" s="1">
        <f>'rockfish harvests'!L221</f>
        <v>3923387.5515685715</v>
      </c>
      <c r="D25" s="1">
        <f>'rockfish harvests'!K243</f>
        <v>10910.494473531124</v>
      </c>
      <c r="E25" s="1">
        <f>'rockfish harvests'!L243</f>
        <v>1226769.4446075337</v>
      </c>
      <c r="F25" s="1">
        <f>'rockfish harvests'!K265</f>
        <v>59476.361216730038</v>
      </c>
      <c r="G25" s="1">
        <f>'rockfish harvests'!L265</f>
        <v>24125308.819017805</v>
      </c>
      <c r="H25" s="1">
        <f>'rockfish harvests'!K287</f>
        <v>18193.663451672481</v>
      </c>
      <c r="I25" s="1">
        <f>'rockfish harvests'!L287</f>
        <v>4892127.8553123055</v>
      </c>
      <c r="J25" s="1">
        <f>'rockfish harvests'!K309</f>
        <v>105817.34860446323</v>
      </c>
      <c r="K25" s="1">
        <f>'rockfish harvests'!L309</f>
        <v>111154603.32156514</v>
      </c>
      <c r="L25" s="1">
        <f>'rockfish harvests'!K331</f>
        <v>39271.985999299963</v>
      </c>
      <c r="M25" s="2">
        <f>'rockfish harvests'!L331</f>
        <v>28189042.115738388</v>
      </c>
    </row>
    <row r="27" spans="1:17">
      <c r="A27" s="78" t="s">
        <v>143</v>
      </c>
      <c r="B27" s="78"/>
      <c r="C27" s="78"/>
      <c r="D27" s="78"/>
      <c r="E27" s="78"/>
      <c r="F27" s="78"/>
      <c r="G27" s="78"/>
      <c r="H27" s="78"/>
      <c r="I27" s="78"/>
      <c r="J27" s="78"/>
      <c r="K27" s="77"/>
      <c r="L27" s="77"/>
    </row>
    <row r="28" spans="1:17">
      <c r="A28" t="s">
        <v>139</v>
      </c>
      <c r="B28" s="78" t="s">
        <v>68</v>
      </c>
      <c r="C28" s="78"/>
      <c r="D28" s="78" t="s">
        <v>69</v>
      </c>
      <c r="E28" s="78"/>
      <c r="F28" s="78" t="s">
        <v>70</v>
      </c>
      <c r="G28" s="78"/>
      <c r="H28" s="78" t="s">
        <v>71</v>
      </c>
      <c r="I28" s="78"/>
      <c r="J28" s="78" t="s">
        <v>72</v>
      </c>
      <c r="K28" s="78"/>
      <c r="L28" s="78" t="s">
        <v>73</v>
      </c>
      <c r="M28" s="78"/>
      <c r="N28" s="78" t="s">
        <v>150</v>
      </c>
      <c r="O28" s="78"/>
      <c r="P28" s="78"/>
      <c r="Q28" s="78"/>
    </row>
    <row r="29" spans="1:17">
      <c r="B29" s="77" t="s">
        <v>141</v>
      </c>
      <c r="C29" s="77" t="s">
        <v>142</v>
      </c>
      <c r="D29" s="77" t="s">
        <v>141</v>
      </c>
      <c r="E29" s="77" t="s">
        <v>142</v>
      </c>
      <c r="F29" s="77" t="s">
        <v>141</v>
      </c>
      <c r="G29" s="77" t="s">
        <v>142</v>
      </c>
      <c r="H29" s="77" t="s">
        <v>141</v>
      </c>
      <c r="I29" s="77" t="s">
        <v>142</v>
      </c>
      <c r="J29" s="77" t="s">
        <v>141</v>
      </c>
      <c r="K29" s="77" t="s">
        <v>142</v>
      </c>
      <c r="L29" s="77" t="s">
        <v>141</v>
      </c>
      <c r="M29" s="77" t="s">
        <v>142</v>
      </c>
      <c r="N29" s="77" t="s">
        <v>141</v>
      </c>
      <c r="O29" s="77" t="s">
        <v>145</v>
      </c>
      <c r="P29" s="77" t="s">
        <v>146</v>
      </c>
      <c r="Q29" s="77" t="s">
        <v>147</v>
      </c>
    </row>
    <row r="30" spans="1:17">
      <c r="A30">
        <v>1998</v>
      </c>
      <c r="B30" s="1">
        <f>'BRF harvest'!V201</f>
        <v>5109.2861107933395</v>
      </c>
      <c r="C30" s="1">
        <f>'BRF harvest'!W201</f>
        <v>81834.058801585619</v>
      </c>
      <c r="D30" s="1">
        <f>'BRF harvest'!V223</f>
        <v>985.83253862133824</v>
      </c>
      <c r="E30" s="1">
        <f>'BRF harvest'!W223</f>
        <v>21009.479834242113</v>
      </c>
      <c r="F30" s="1">
        <f>'BRF harvest'!V245</f>
        <v>2545.6840087219839</v>
      </c>
      <c r="G30" s="1">
        <f>'BRF harvest'!W245</f>
        <v>522584.00084214215</v>
      </c>
      <c r="H30" s="1">
        <f>'BRF harvest'!V267</f>
        <v>927.74164204660451</v>
      </c>
      <c r="I30" s="1">
        <f>'BRF harvest'!W267</f>
        <v>40460.181799386126</v>
      </c>
      <c r="J30" s="1">
        <f>'BRF harvest'!V289</f>
        <v>3052.2856988832837</v>
      </c>
      <c r="K30" s="1">
        <f>'BRF harvest'!W289</f>
        <v>151764.76984870349</v>
      </c>
      <c r="L30" s="1">
        <f>'BRF harvest'!V311</f>
        <v>2390.8323813353122</v>
      </c>
      <c r="M30" s="2">
        <f>'BRF harvest'!W311</f>
        <v>117487.04045902412</v>
      </c>
      <c r="N30" s="2">
        <f>L30+J30+H30+F30+D30+B30</f>
        <v>15011.66238040186</v>
      </c>
      <c r="O30" s="1">
        <f>SUM(G30,I30,K30,M30,E30,C30)</f>
        <v>935139.53158508369</v>
      </c>
      <c r="P30">
        <f>SQRT(O30)</f>
        <v>967.02612766413074</v>
      </c>
      <c r="Q30" s="18">
        <f>P30/N30</f>
        <v>6.4418323777825567E-2</v>
      </c>
    </row>
    <row r="31" spans="1:17">
      <c r="A31">
        <v>1999</v>
      </c>
      <c r="B31" s="1">
        <f>'BRF harvest'!V202</f>
        <v>4526.4484377305489</v>
      </c>
      <c r="C31" s="1">
        <f>'BRF harvest'!W202</f>
        <v>83920.393002260564</v>
      </c>
      <c r="D31" s="1">
        <f>'BRF harvest'!V224</f>
        <v>690.38285707176499</v>
      </c>
      <c r="E31" s="1">
        <f>'BRF harvest'!W224</f>
        <v>5459.0797491126041</v>
      </c>
      <c r="F31" s="1">
        <f>'BRF harvest'!V246</f>
        <v>3630.5040680794018</v>
      </c>
      <c r="G31" s="1">
        <f>'BRF harvest'!W246</f>
        <v>1117764.5081472157</v>
      </c>
      <c r="H31" s="1">
        <f>'BRF harvest'!V268</f>
        <v>800.5190215331063</v>
      </c>
      <c r="I31" s="1">
        <f>'BRF harvest'!W268</f>
        <v>36700.583285860157</v>
      </c>
      <c r="J31" s="1">
        <f>'BRF harvest'!V290</f>
        <v>4066.8585562044118</v>
      </c>
      <c r="K31" s="1">
        <f>'BRF harvest'!W290</f>
        <v>228199.44851562587</v>
      </c>
      <c r="L31" s="1">
        <f>'BRF harvest'!V312</f>
        <v>2923.2446881694618</v>
      </c>
      <c r="M31" s="2">
        <f>'BRF harvest'!W312</f>
        <v>246594.82159398819</v>
      </c>
      <c r="N31" s="2">
        <f t="shared" ref="N31:N51" si="0">L31+J31+H31+F31+D31+B31</f>
        <v>16637.957628788696</v>
      </c>
      <c r="O31" s="1">
        <f t="shared" ref="O31:O51" si="1">SUM(G31,I31,K31,M31,E31,C31)</f>
        <v>1718638.8342940633</v>
      </c>
      <c r="P31">
        <f t="shared" ref="P31:P51" si="2">SQRT(O31)</f>
        <v>1310.9686625904005</v>
      </c>
      <c r="Q31" s="18">
        <f t="shared" ref="Q31:Q51" si="3">P31/N31</f>
        <v>7.879384548509899E-2</v>
      </c>
    </row>
    <row r="32" spans="1:17">
      <c r="A32">
        <v>2000</v>
      </c>
      <c r="B32" s="1">
        <f>'BRF harvest'!V203</f>
        <v>7017.4540045510321</v>
      </c>
      <c r="C32" s="1">
        <f>'BRF harvest'!W203</f>
        <v>251831.6922795563</v>
      </c>
      <c r="D32" s="1">
        <f>'BRF harvest'!V225</f>
        <v>1315.4731738538947</v>
      </c>
      <c r="E32" s="1">
        <f>'BRF harvest'!W225</f>
        <v>17882.894956813012</v>
      </c>
      <c r="F32" s="1">
        <f>'BRF harvest'!V247</f>
        <v>5328.7965482081872</v>
      </c>
      <c r="G32" s="1">
        <f>'BRF harvest'!W247</f>
        <v>2376990.5387801784</v>
      </c>
      <c r="H32" s="1">
        <f>'BRF harvest'!V269</f>
        <v>2300.548463697311</v>
      </c>
      <c r="I32" s="1">
        <f>'BRF harvest'!W269</f>
        <v>266388.18078460929</v>
      </c>
      <c r="J32" s="1">
        <f>'BRF harvest'!V291</f>
        <v>5687.2255205154252</v>
      </c>
      <c r="K32" s="1">
        <f>'BRF harvest'!W291</f>
        <v>547738.97782102146</v>
      </c>
      <c r="L32" s="1">
        <f>'BRF harvest'!V313</f>
        <v>4182.0128461283412</v>
      </c>
      <c r="M32" s="2">
        <f>'BRF harvest'!W313</f>
        <v>552517.82801465748</v>
      </c>
      <c r="N32" s="2">
        <f t="shared" si="0"/>
        <v>25831.510556954192</v>
      </c>
      <c r="O32" s="1">
        <f t="shared" si="1"/>
        <v>4013350.1126368358</v>
      </c>
      <c r="P32">
        <f t="shared" si="2"/>
        <v>2003.3347480231146</v>
      </c>
      <c r="Q32" s="18">
        <f t="shared" si="3"/>
        <v>7.7553913992218698E-2</v>
      </c>
    </row>
    <row r="33" spans="1:17">
      <c r="A33">
        <v>2001</v>
      </c>
      <c r="B33" s="1">
        <f>'BRF harvest'!V204</f>
        <v>5186.799467588633</v>
      </c>
      <c r="C33" s="1">
        <f>'BRF harvest'!W204</f>
        <v>197249.68751619422</v>
      </c>
      <c r="D33" s="1">
        <f>'BRF harvest'!V226</f>
        <v>1116.1910920841854</v>
      </c>
      <c r="E33" s="1">
        <f>'BRF harvest'!W226</f>
        <v>13521.375904196177</v>
      </c>
      <c r="F33" s="1">
        <f>'BRF harvest'!V248</f>
        <v>3789.5842596457151</v>
      </c>
      <c r="G33" s="1">
        <f>'BRF harvest'!W248</f>
        <v>1186321.4552611078</v>
      </c>
      <c r="H33" s="1">
        <f>'BRF harvest'!V270</f>
        <v>2076.6671376370437</v>
      </c>
      <c r="I33" s="1">
        <f>'BRF harvest'!W270</f>
        <v>257756.88441905309</v>
      </c>
      <c r="J33" s="1">
        <f>'BRF harvest'!V292</f>
        <v>4871.5594080472574</v>
      </c>
      <c r="K33" s="1">
        <f>'BRF harvest'!W292</f>
        <v>352801.18492055382</v>
      </c>
      <c r="L33" s="1">
        <f>'BRF harvest'!V314</f>
        <v>3570.2041663979758</v>
      </c>
      <c r="M33" s="2">
        <f>'BRF harvest'!W314</f>
        <v>383410.85551290901</v>
      </c>
      <c r="N33" s="2">
        <f t="shared" si="0"/>
        <v>20611.00553140081</v>
      </c>
      <c r="O33" s="1">
        <f t="shared" si="1"/>
        <v>2391061.4435340143</v>
      </c>
      <c r="P33">
        <f t="shared" si="2"/>
        <v>1546.305740639287</v>
      </c>
      <c r="Q33" s="18">
        <f t="shared" si="3"/>
        <v>7.502330433532195E-2</v>
      </c>
    </row>
    <row r="34" spans="1:17">
      <c r="A34">
        <v>2002</v>
      </c>
      <c r="B34" s="1">
        <f>'BRF harvest'!V205</f>
        <v>6222.3760168044737</v>
      </c>
      <c r="C34" s="1">
        <f>'BRF harvest'!W205</f>
        <v>175563.32981343599</v>
      </c>
      <c r="D34" s="1">
        <f>'BRF harvest'!V227</f>
        <v>983.46166626138779</v>
      </c>
      <c r="E34" s="1">
        <f>'BRF harvest'!W227</f>
        <v>9921.0323525068561</v>
      </c>
      <c r="F34" s="1">
        <f>'BRF harvest'!V249</f>
        <v>2910.5205549053699</v>
      </c>
      <c r="G34" s="1">
        <f>'BRF harvest'!W249</f>
        <v>724682.84166312218</v>
      </c>
      <c r="H34" s="1">
        <f>'BRF harvest'!V271</f>
        <v>1299.295531696207</v>
      </c>
      <c r="I34" s="1">
        <f>'BRF harvest'!W271</f>
        <v>131333.18829540827</v>
      </c>
      <c r="J34" s="1">
        <f>'BRF harvest'!V293</f>
        <v>4260.7618047507349</v>
      </c>
      <c r="K34" s="1">
        <f>'BRF harvest'!W293</f>
        <v>263639.64977757691</v>
      </c>
      <c r="L34" s="1">
        <f>'BRF harvest'!V315</f>
        <v>5713.3965232358623</v>
      </c>
      <c r="M34" s="2">
        <f>'BRF harvest'!W315</f>
        <v>671950.4167361795</v>
      </c>
      <c r="N34" s="2">
        <f t="shared" si="0"/>
        <v>21389.812097654038</v>
      </c>
      <c r="O34" s="1">
        <f t="shared" si="1"/>
        <v>1977090.4586382296</v>
      </c>
      <c r="P34">
        <f t="shared" si="2"/>
        <v>1406.0904873578477</v>
      </c>
      <c r="Q34" s="18">
        <f t="shared" si="3"/>
        <v>6.5736458129618772E-2</v>
      </c>
    </row>
    <row r="35" spans="1:17">
      <c r="A35">
        <v>2003</v>
      </c>
      <c r="B35" s="1">
        <f>'BRF harvest'!V206</f>
        <v>7783.1235787198812</v>
      </c>
      <c r="C35" s="1">
        <f>'BRF harvest'!W206</f>
        <v>214216.12791022856</v>
      </c>
      <c r="D35" s="1">
        <f>'BRF harvest'!V228</f>
        <v>1537.7931114266105</v>
      </c>
      <c r="E35" s="1">
        <f>'BRF harvest'!W228</f>
        <v>32791.225997059089</v>
      </c>
      <c r="F35" s="1">
        <f>'BRF harvest'!V250</f>
        <v>3371.7442514051063</v>
      </c>
      <c r="G35" s="1">
        <f>'BRF harvest'!W250</f>
        <v>956289.57973124902</v>
      </c>
      <c r="H35" s="1">
        <f>'BRF harvest'!V272</f>
        <v>2333.4453071080738</v>
      </c>
      <c r="I35" s="1">
        <f>'BRF harvest'!W272</f>
        <v>304208.57784589712</v>
      </c>
      <c r="J35" s="1">
        <f>'BRF harvest'!V294</f>
        <v>6042.764817621307</v>
      </c>
      <c r="K35" s="1">
        <f>'BRF harvest'!W294</f>
        <v>522388.89942674176</v>
      </c>
      <c r="L35" s="1">
        <f>'BRF harvest'!V316</f>
        <v>4822.9945145784895</v>
      </c>
      <c r="M35" s="2">
        <f>'BRF harvest'!W316</f>
        <v>550572.72477497871</v>
      </c>
      <c r="N35" s="2">
        <f t="shared" si="0"/>
        <v>25891.865580859467</v>
      </c>
      <c r="O35" s="1">
        <f t="shared" si="1"/>
        <v>2580467.135686154</v>
      </c>
      <c r="P35">
        <f t="shared" si="2"/>
        <v>1606.3832468269065</v>
      </c>
      <c r="Q35" s="18">
        <f t="shared" si="3"/>
        <v>6.204200472964079E-2</v>
      </c>
    </row>
    <row r="36" spans="1:17">
      <c r="A36">
        <v>2004</v>
      </c>
      <c r="B36" s="1">
        <f>'BRF harvest'!V207</f>
        <v>11311.709402952769</v>
      </c>
      <c r="C36" s="1">
        <f>'BRF harvest'!W207</f>
        <v>438059.89916582796</v>
      </c>
      <c r="D36" s="1">
        <f>'BRF harvest'!V229</f>
        <v>1449.0197488164604</v>
      </c>
      <c r="E36" s="1">
        <f>'BRF harvest'!W229</f>
        <v>27923.240069913234</v>
      </c>
      <c r="F36" s="1">
        <f>'BRF harvest'!V251</f>
        <v>3210.5587743028509</v>
      </c>
      <c r="G36" s="1">
        <f>'BRF harvest'!W251</f>
        <v>854995.19391714584</v>
      </c>
      <c r="H36" s="1">
        <f>'BRF harvest'!V273</f>
        <v>1880.5679839184638</v>
      </c>
      <c r="I36" s="1">
        <f>'BRF harvest'!W273</f>
        <v>272583.20093602204</v>
      </c>
      <c r="J36" s="1">
        <f>'BRF harvest'!V295</f>
        <v>5961.1293542103658</v>
      </c>
      <c r="K36" s="1">
        <f>'BRF harvest'!W295</f>
        <v>646170.22524534771</v>
      </c>
      <c r="L36" s="1">
        <f>'BRF harvest'!V317</f>
        <v>7084.9063392254411</v>
      </c>
      <c r="M36" s="2">
        <f>'BRF harvest'!W317</f>
        <v>1171968.2861042002</v>
      </c>
      <c r="N36" s="2">
        <f t="shared" si="0"/>
        <v>30897.891603426349</v>
      </c>
      <c r="O36" s="1">
        <f t="shared" si="1"/>
        <v>3411700.0454384568</v>
      </c>
      <c r="P36">
        <f t="shared" si="2"/>
        <v>1847.0787870143647</v>
      </c>
      <c r="Q36" s="18">
        <f t="shared" si="3"/>
        <v>5.9780091493671278E-2</v>
      </c>
    </row>
    <row r="37" spans="1:17">
      <c r="A37">
        <v>2005</v>
      </c>
      <c r="B37" s="1">
        <f>'BRF harvest'!V208</f>
        <v>14771.632028089245</v>
      </c>
      <c r="C37" s="1">
        <f>'BRF harvest'!W208</f>
        <v>694071.31014726346</v>
      </c>
      <c r="D37" s="1">
        <f>'BRF harvest'!V230</f>
        <v>1754.3453147693908</v>
      </c>
      <c r="E37" s="1">
        <f>'BRF harvest'!W230</f>
        <v>34890.511239516658</v>
      </c>
      <c r="F37" s="1">
        <f>'BRF harvest'!V252</f>
        <v>4246.1151225412013</v>
      </c>
      <c r="G37" s="1">
        <f>'BRF harvest'!W252</f>
        <v>1514453.4637159754</v>
      </c>
      <c r="H37" s="1">
        <f>'BRF harvest'!V274</f>
        <v>2018.4761173615548</v>
      </c>
      <c r="I37" s="1">
        <f>'BRF harvest'!W274</f>
        <v>249936.24331819944</v>
      </c>
      <c r="J37" s="1">
        <f>'BRF harvest'!V296</f>
        <v>6616.7329098112286</v>
      </c>
      <c r="K37" s="1">
        <f>'BRF harvest'!W296</f>
        <v>852578.64221785706</v>
      </c>
      <c r="L37" s="1">
        <f>'BRF harvest'!V318</f>
        <v>9123.2044032943159</v>
      </c>
      <c r="M37" s="2">
        <f>'BRF harvest'!W318</f>
        <v>1857626.9033395059</v>
      </c>
      <c r="N37" s="2">
        <f t="shared" si="0"/>
        <v>38530.505895866932</v>
      </c>
      <c r="O37" s="1">
        <f t="shared" si="1"/>
        <v>5203557.0739783179</v>
      </c>
      <c r="P37">
        <f t="shared" si="2"/>
        <v>2281.1306569283397</v>
      </c>
      <c r="Q37" s="18">
        <f t="shared" si="3"/>
        <v>5.9203236601495818E-2</v>
      </c>
    </row>
    <row r="38" spans="1:17">
      <c r="A38">
        <v>2006</v>
      </c>
      <c r="B38" s="1">
        <f>'BRF harvest'!V209</f>
        <v>22682.73202205935</v>
      </c>
      <c r="C38" s="1">
        <f>'BRF harvest'!W209</f>
        <v>851062.76397291198</v>
      </c>
      <c r="D38" s="1">
        <f>'BRF harvest'!V231</f>
        <v>2688.8985904128322</v>
      </c>
      <c r="E38" s="1">
        <f>'BRF harvest'!W231</f>
        <v>84888.28610775547</v>
      </c>
      <c r="F38" s="1">
        <f>'BRF harvest'!V253</f>
        <v>4438.9726879623568</v>
      </c>
      <c r="G38" s="1">
        <f>'BRF harvest'!W253</f>
        <v>137630.34522689457</v>
      </c>
      <c r="H38" s="1">
        <f>'BRF harvest'!V275</f>
        <v>1962.5133875616009</v>
      </c>
      <c r="I38" s="1">
        <f>'BRF harvest'!W275</f>
        <v>106520.93594076874</v>
      </c>
      <c r="J38" s="1">
        <f>'BRF harvest'!V297</f>
        <v>7642.4116841430741</v>
      </c>
      <c r="K38" s="1">
        <f>'BRF harvest'!W297</f>
        <v>241258.32232878779</v>
      </c>
      <c r="L38" s="1">
        <f>'BRF harvest'!V319</f>
        <v>7054.3156164025404</v>
      </c>
      <c r="M38" s="2">
        <f>'BRF harvest'!W319</f>
        <v>699328.23628966359</v>
      </c>
      <c r="N38" s="2">
        <f t="shared" si="0"/>
        <v>46469.843988541754</v>
      </c>
      <c r="O38" s="1">
        <f t="shared" si="1"/>
        <v>2120688.8898667824</v>
      </c>
      <c r="P38">
        <f t="shared" si="2"/>
        <v>1456.2585243928299</v>
      </c>
      <c r="Q38" s="18">
        <f t="shared" si="3"/>
        <v>3.1337710639870134E-2</v>
      </c>
    </row>
    <row r="39" spans="1:17">
      <c r="A39">
        <v>2007</v>
      </c>
      <c r="B39" s="1">
        <f>'BRF harvest'!V210</f>
        <v>27069.196654343843</v>
      </c>
      <c r="C39" s="1">
        <f>'BRF harvest'!W210</f>
        <v>1239208.3016819682</v>
      </c>
      <c r="D39" s="1">
        <f>'BRF harvest'!V232</f>
        <v>2522.2917795093531</v>
      </c>
      <c r="E39" s="1">
        <f>'BRF harvest'!W232</f>
        <v>75223.138286768197</v>
      </c>
      <c r="F39" s="1">
        <f>'BRF harvest'!V254</f>
        <v>4775.7531153372838</v>
      </c>
      <c r="G39" s="1">
        <f>'BRF harvest'!W254</f>
        <v>57904.408455965582</v>
      </c>
      <c r="H39" s="1">
        <f>'BRF harvest'!V276</f>
        <v>3195.8458360784375</v>
      </c>
      <c r="I39" s="1">
        <f>'BRF harvest'!W276</f>
        <v>158842.37720045101</v>
      </c>
      <c r="J39" s="1">
        <f>'BRF harvest'!V298</f>
        <v>8023.8485794306507</v>
      </c>
      <c r="K39" s="1">
        <f>'BRF harvest'!W298</f>
        <v>254572.84391713925</v>
      </c>
      <c r="L39" s="1">
        <f>'BRF harvest'!V320</f>
        <v>9451.4036474529166</v>
      </c>
      <c r="M39" s="2">
        <f>'BRF harvest'!W320</f>
        <v>1565504.8068756938</v>
      </c>
      <c r="N39" s="2">
        <f t="shared" si="0"/>
        <v>55038.339612152486</v>
      </c>
      <c r="O39" s="1">
        <f t="shared" si="1"/>
        <v>3351255.8764179861</v>
      </c>
      <c r="P39">
        <f t="shared" si="2"/>
        <v>1830.6435689172226</v>
      </c>
      <c r="Q39" s="18">
        <f t="shared" si="3"/>
        <v>3.3261242650441725E-2</v>
      </c>
    </row>
    <row r="40" spans="1:17">
      <c r="A40">
        <v>2008</v>
      </c>
      <c r="B40" s="1">
        <f>'BRF harvest'!V211</f>
        <v>41752.648530161903</v>
      </c>
      <c r="C40" s="1">
        <f>'BRF harvest'!W211</f>
        <v>2419591.9296150478</v>
      </c>
      <c r="D40" s="1">
        <f>'BRF harvest'!V233</f>
        <v>3043.2162623164641</v>
      </c>
      <c r="E40" s="1">
        <f>'BRF harvest'!W233</f>
        <v>82318.933364598168</v>
      </c>
      <c r="F40" s="1">
        <f>'BRF harvest'!V255</f>
        <v>7353.6442227897951</v>
      </c>
      <c r="G40" s="1">
        <f>'BRF harvest'!W255</f>
        <v>82549.978259496027</v>
      </c>
      <c r="H40" s="1">
        <f>'BRF harvest'!V277</f>
        <v>4710.1009184342602</v>
      </c>
      <c r="I40" s="1">
        <f>'BRF harvest'!W277</f>
        <v>758230.25982389948</v>
      </c>
      <c r="J40" s="1">
        <f>'BRF harvest'!V299</f>
        <v>10189.302581632935</v>
      </c>
      <c r="K40" s="1">
        <f>'BRF harvest'!W299</f>
        <v>424166.80281274224</v>
      </c>
      <c r="L40" s="1">
        <f>'BRF harvest'!V321</f>
        <v>16216.445896090258</v>
      </c>
      <c r="M40" s="2">
        <f>'BRF harvest'!W321</f>
        <v>3657036.8465510556</v>
      </c>
      <c r="N40" s="2">
        <f t="shared" si="0"/>
        <v>83265.358411425608</v>
      </c>
      <c r="O40" s="1">
        <f t="shared" si="1"/>
        <v>7423894.7504268391</v>
      </c>
      <c r="P40">
        <f t="shared" si="2"/>
        <v>2724.6825045180658</v>
      </c>
      <c r="Q40" s="18">
        <f t="shared" si="3"/>
        <v>3.2722882078463342E-2</v>
      </c>
    </row>
    <row r="41" spans="1:17">
      <c r="A41">
        <v>2009</v>
      </c>
      <c r="B41" s="1">
        <f>'BRF harvest'!V212</f>
        <v>24307.666775303973</v>
      </c>
      <c r="C41" s="1">
        <f>'BRF harvest'!W212</f>
        <v>898317.97174187622</v>
      </c>
      <c r="D41" s="1">
        <f>'BRF harvest'!V234</f>
        <v>2800.3494704252598</v>
      </c>
      <c r="E41" s="1">
        <f>'BRF harvest'!W234</f>
        <v>88036.673264922792</v>
      </c>
      <c r="F41" s="1">
        <f>'BRF harvest'!V256</f>
        <v>5802.7027354693046</v>
      </c>
      <c r="G41" s="1">
        <f>'BRF harvest'!W256</f>
        <v>77856.055335923797</v>
      </c>
      <c r="H41" s="1">
        <f>'BRF harvest'!V278</f>
        <v>2449.2800469054973</v>
      </c>
      <c r="I41" s="1">
        <f>'BRF harvest'!W278</f>
        <v>80786.287012453337</v>
      </c>
      <c r="J41" s="1">
        <f>'BRF harvest'!V300</f>
        <v>7132.9300841933937</v>
      </c>
      <c r="K41" s="1">
        <f>'BRF harvest'!W300</f>
        <v>153512.61531756967</v>
      </c>
      <c r="L41" s="1">
        <f>'BRF harvest'!V322</f>
        <v>8820.912730723081</v>
      </c>
      <c r="M41" s="2">
        <f>'BRF harvest'!W322</f>
        <v>1062889.8239489344</v>
      </c>
      <c r="N41" s="2">
        <f t="shared" si="0"/>
        <v>51313.841843020506</v>
      </c>
      <c r="O41" s="1">
        <f t="shared" si="1"/>
        <v>2361399.4266216801</v>
      </c>
      <c r="P41">
        <f t="shared" si="2"/>
        <v>1536.6845566418895</v>
      </c>
      <c r="Q41" s="18">
        <f t="shared" si="3"/>
        <v>2.9946784365569832E-2</v>
      </c>
    </row>
    <row r="42" spans="1:17">
      <c r="A42">
        <v>2010</v>
      </c>
      <c r="B42" s="1">
        <f>'BRF harvest'!V213</f>
        <v>33554.270625346166</v>
      </c>
      <c r="C42" s="1">
        <f>'BRF harvest'!W213</f>
        <v>1710643.261248311</v>
      </c>
      <c r="D42" s="1">
        <f>'BRF harvest'!V235</f>
        <v>2457.5723339449796</v>
      </c>
      <c r="E42" s="1">
        <f>'BRF harvest'!W235</f>
        <v>75905.984281490644</v>
      </c>
      <c r="F42" s="1">
        <f>'BRF harvest'!V257</f>
        <v>7658.6840301610364</v>
      </c>
      <c r="G42" s="1">
        <f>'BRF harvest'!W257</f>
        <v>196205.65562090435</v>
      </c>
      <c r="H42" s="1">
        <f>'BRF harvest'!V279</f>
        <v>4214.0900257706062</v>
      </c>
      <c r="I42" s="1">
        <f>'BRF harvest'!W279</f>
        <v>482558.85570332408</v>
      </c>
      <c r="J42" s="1">
        <f>'BRF harvest'!V301</f>
        <v>10378.466905572745</v>
      </c>
      <c r="K42" s="1">
        <f>'BRF harvest'!W301</f>
        <v>301718.19010462821</v>
      </c>
      <c r="L42" s="1">
        <f>'BRF harvest'!V323</f>
        <v>10594.470819155009</v>
      </c>
      <c r="M42" s="2">
        <f>'BRF harvest'!W323</f>
        <v>1253559.2030088222</v>
      </c>
      <c r="N42" s="2">
        <f t="shared" si="0"/>
        <v>68857.554739950545</v>
      </c>
      <c r="O42" s="1">
        <f t="shared" si="1"/>
        <v>4020591.1499674805</v>
      </c>
      <c r="P42">
        <f t="shared" si="2"/>
        <v>2005.1411795600529</v>
      </c>
      <c r="Q42" s="18">
        <f t="shared" si="3"/>
        <v>2.9120133399054435E-2</v>
      </c>
    </row>
    <row r="43" spans="1:17">
      <c r="A43">
        <v>2011</v>
      </c>
      <c r="B43" s="1">
        <f>'BRF harvest'!V214</f>
        <v>50769.780446855933</v>
      </c>
      <c r="C43" s="1">
        <f>'BRF harvest'!W214</f>
        <v>2101611.4748695502</v>
      </c>
      <c r="D43" s="1">
        <f>'BRF harvest'!V236</f>
        <v>3516.3919194144455</v>
      </c>
      <c r="E43" s="1">
        <f>'BRF harvest'!W236</f>
        <v>277090.96281859517</v>
      </c>
      <c r="F43" s="1">
        <f>'BRF harvest'!V258</f>
        <v>9376.7482891199343</v>
      </c>
      <c r="G43" s="1">
        <f>'BRF harvest'!W258</f>
        <v>159743.8596166207</v>
      </c>
      <c r="H43" s="1">
        <f>'BRF harvest'!V280</f>
        <v>7835.2318261751498</v>
      </c>
      <c r="I43" s="1">
        <f>'BRF harvest'!W280</f>
        <v>230212.8721536235</v>
      </c>
      <c r="J43" s="1">
        <f>'BRF harvest'!V302</f>
        <v>10330.75373913351</v>
      </c>
      <c r="K43" s="1">
        <f>'BRF harvest'!W302</f>
        <v>268459.65805665462</v>
      </c>
      <c r="L43" s="1">
        <f>'BRF harvest'!V324</f>
        <v>11432.008772355892</v>
      </c>
      <c r="M43" s="2">
        <f>'BRF harvest'!W324</f>
        <v>1285166.4785709742</v>
      </c>
      <c r="N43" s="2">
        <f t="shared" si="0"/>
        <v>93260.914993054874</v>
      </c>
      <c r="O43" s="1">
        <f t="shared" si="1"/>
        <v>4322285.3060860187</v>
      </c>
      <c r="P43">
        <f t="shared" si="2"/>
        <v>2079.0106555970365</v>
      </c>
      <c r="Q43" s="18">
        <f t="shared" si="3"/>
        <v>2.2292411089381441E-2</v>
      </c>
    </row>
    <row r="44" spans="1:17">
      <c r="A44">
        <v>2012</v>
      </c>
      <c r="B44" s="1">
        <f>'BRF harvest'!V215</f>
        <v>45759.208903555111</v>
      </c>
      <c r="C44" s="1">
        <f>'BRF harvest'!W215</f>
        <v>376211.30861221708</v>
      </c>
      <c r="D44" s="1">
        <f>'BRF harvest'!V237</f>
        <v>3087.2658493389422</v>
      </c>
      <c r="E44" s="1">
        <f>'BRF harvest'!W237</f>
        <v>30748.447451267741</v>
      </c>
      <c r="F44" s="1">
        <f>'BRF harvest'!V259</f>
        <v>13142.249323951939</v>
      </c>
      <c r="G44" s="1">
        <f>'BRF harvest'!W259</f>
        <v>1446255.9536675732</v>
      </c>
      <c r="H44" s="1">
        <f>'BRF harvest'!V281</f>
        <v>8951.0314088624382</v>
      </c>
      <c r="I44" s="1">
        <f>'BRF harvest'!W281</f>
        <v>1137482.3420611382</v>
      </c>
      <c r="J44" s="1">
        <f>'BRF harvest'!V303</f>
        <v>9132.7127243967952</v>
      </c>
      <c r="K44" s="1">
        <f>'BRF harvest'!W303</f>
        <v>70596.627847037278</v>
      </c>
      <c r="L44" s="1">
        <f>'BRF harvest'!V325</f>
        <v>14048.918638176565</v>
      </c>
      <c r="M44" s="2">
        <f>'BRF harvest'!W325</f>
        <v>1557986.3192452134</v>
      </c>
      <c r="N44" s="2">
        <f t="shared" si="0"/>
        <v>94121.386848281778</v>
      </c>
      <c r="O44" s="1">
        <f t="shared" si="1"/>
        <v>4619280.9988844469</v>
      </c>
      <c r="P44">
        <f t="shared" si="2"/>
        <v>2149.2512647162607</v>
      </c>
      <c r="Q44" s="18">
        <f t="shared" si="3"/>
        <v>2.2834887337356485E-2</v>
      </c>
    </row>
    <row r="45" spans="1:17">
      <c r="A45">
        <v>2013</v>
      </c>
      <c r="B45" s="1">
        <f>'BRF harvest'!V216</f>
        <v>53329.116116007412</v>
      </c>
      <c r="C45" s="1">
        <f>'BRF harvest'!W216</f>
        <v>1418097.6121264661</v>
      </c>
      <c r="D45" s="1">
        <f>'BRF harvest'!V238</f>
        <v>3930.506975198984</v>
      </c>
      <c r="E45" s="1">
        <f>'BRF harvest'!W238</f>
        <v>67062.402703950429</v>
      </c>
      <c r="F45" s="1">
        <f>'BRF harvest'!V260</f>
        <v>10262.346287632536</v>
      </c>
      <c r="G45" s="1">
        <f>'BRF harvest'!W260</f>
        <v>424143.50798383879</v>
      </c>
      <c r="H45" s="1">
        <f>'BRF harvest'!V282</f>
        <v>7334.2180377142668</v>
      </c>
      <c r="I45" s="1">
        <f>'BRF harvest'!W282</f>
        <v>925090.70943436236</v>
      </c>
      <c r="J45" s="1">
        <f>'BRF harvest'!V304</f>
        <v>13438.762813164891</v>
      </c>
      <c r="K45" s="1">
        <f>'BRF harvest'!W304</f>
        <v>725418.32480739569</v>
      </c>
      <c r="L45" s="1">
        <f>'BRF harvest'!V326</f>
        <v>15766.799257114304</v>
      </c>
      <c r="M45" s="2">
        <f>'BRF harvest'!W326</f>
        <v>1588202.7674775075</v>
      </c>
      <c r="N45" s="2">
        <f t="shared" si="0"/>
        <v>104061.74948683238</v>
      </c>
      <c r="O45" s="1">
        <f t="shared" si="1"/>
        <v>5148015.3245335212</v>
      </c>
      <c r="P45">
        <f t="shared" si="2"/>
        <v>2268.9238251941206</v>
      </c>
      <c r="Q45" s="18">
        <f t="shared" si="3"/>
        <v>2.1803629444854013E-2</v>
      </c>
    </row>
    <row r="46" spans="1:17">
      <c r="A46">
        <v>2014</v>
      </c>
      <c r="B46" s="1">
        <f>'BRF harvest'!V217</f>
        <v>65132.033713635894</v>
      </c>
      <c r="C46" s="1">
        <f>'BRF harvest'!W217</f>
        <v>3336104.4617851307</v>
      </c>
      <c r="D46" s="1">
        <f>'BRF harvest'!V239</f>
        <v>4904.2041329687736</v>
      </c>
      <c r="E46" s="1">
        <f>'BRF harvest'!W239</f>
        <v>180865.67397812507</v>
      </c>
      <c r="F46" s="1">
        <f>'BRF harvest'!V261</f>
        <v>13291.577311781086</v>
      </c>
      <c r="G46" s="1">
        <f>'BRF harvest'!W261</f>
        <v>925047.14470013825</v>
      </c>
      <c r="H46" s="1">
        <f>'BRF harvest'!V283</f>
        <v>13519.430448069656</v>
      </c>
      <c r="I46" s="1">
        <f>'BRF harvest'!W283</f>
        <v>5833448.1388199218</v>
      </c>
      <c r="J46" s="1">
        <f>'BRF harvest'!V305</f>
        <v>11516.913987580756</v>
      </c>
      <c r="K46" s="1">
        <f>'BRF harvest'!W305</f>
        <v>175633.6857043248</v>
      </c>
      <c r="L46" s="1">
        <f>'BRF harvest'!V327</f>
        <v>16445.401669606108</v>
      </c>
      <c r="M46" s="2">
        <f>'BRF harvest'!W327</f>
        <v>2060382.7362097367</v>
      </c>
      <c r="N46" s="2">
        <f t="shared" si="0"/>
        <v>124809.56126364227</v>
      </c>
      <c r="O46" s="1">
        <f t="shared" si="1"/>
        <v>12511481.841197377</v>
      </c>
      <c r="P46">
        <f t="shared" si="2"/>
        <v>3537.1573107790073</v>
      </c>
      <c r="Q46" s="18">
        <f t="shared" si="3"/>
        <v>2.8340435419905614E-2</v>
      </c>
    </row>
    <row r="47" spans="1:17">
      <c r="A47">
        <v>2015</v>
      </c>
      <c r="B47" s="1">
        <f>'BRF harvest'!V218</f>
        <v>66092.534663024664</v>
      </c>
      <c r="C47" s="1">
        <f>'BRF harvest'!W218</f>
        <v>1082603.3179139975</v>
      </c>
      <c r="D47" s="1">
        <f>'BRF harvest'!V240</f>
        <v>7054.4903416582492</v>
      </c>
      <c r="E47" s="1">
        <f>'BRF harvest'!W240</f>
        <v>1076459.9802907803</v>
      </c>
      <c r="F47" s="1">
        <f>'BRF harvest'!V262</f>
        <v>13707.06742366379</v>
      </c>
      <c r="G47" s="1">
        <f>'BRF harvest'!W262</f>
        <v>328882.73630488123</v>
      </c>
      <c r="H47" s="1">
        <f>'BRF harvest'!V284</f>
        <v>9065.0575213470729</v>
      </c>
      <c r="I47" s="1">
        <f>'BRF harvest'!W284</f>
        <v>1438353.9418206492</v>
      </c>
      <c r="J47" s="1">
        <f>'BRF harvest'!V306</f>
        <v>11916.402701481784</v>
      </c>
      <c r="K47" s="1">
        <f>'BRF harvest'!W306</f>
        <v>113087.89053354476</v>
      </c>
      <c r="L47" s="1">
        <f>'BRF harvest'!V328</f>
        <v>22605.065662922541</v>
      </c>
      <c r="M47" s="2">
        <f>'BRF harvest'!W328</f>
        <v>9817746.1188584063</v>
      </c>
      <c r="N47" s="2">
        <f t="shared" si="0"/>
        <v>130440.6183140981</v>
      </c>
      <c r="O47" s="1">
        <f t="shared" si="1"/>
        <v>13857133.985722259</v>
      </c>
      <c r="P47">
        <f t="shared" si="2"/>
        <v>3722.5171572099248</v>
      </c>
      <c r="Q47" s="18">
        <f t="shared" si="3"/>
        <v>2.8538021402552589E-2</v>
      </c>
    </row>
    <row r="48" spans="1:17">
      <c r="A48">
        <v>2016</v>
      </c>
      <c r="B48" s="1">
        <f>'BRF harvest'!V219</f>
        <v>44433.393824987477</v>
      </c>
      <c r="C48" s="1">
        <f>'BRF harvest'!W219</f>
        <v>661735.28959338891</v>
      </c>
      <c r="D48" s="1">
        <f>'BRF harvest'!V241</f>
        <v>8025.2509537542774</v>
      </c>
      <c r="E48" s="1">
        <f>'BRF harvest'!W241</f>
        <v>383361.83917104348</v>
      </c>
      <c r="F48" s="1">
        <f>'BRF harvest'!V263</f>
        <v>10696.551293926825</v>
      </c>
      <c r="G48" s="1">
        <f>'BRF harvest'!W263</f>
        <v>268160.93197817821</v>
      </c>
      <c r="H48" s="1">
        <f>'BRF harvest'!V285</f>
        <v>5047.2935321359719</v>
      </c>
      <c r="I48" s="1">
        <f>'BRF harvest'!W285</f>
        <v>185481.87521562946</v>
      </c>
      <c r="J48" s="1">
        <f>'BRF harvest'!V307</f>
        <v>13195.704225544891</v>
      </c>
      <c r="K48" s="1">
        <f>'BRF harvest'!W307</f>
        <v>215379.41710057048</v>
      </c>
      <c r="L48" s="1">
        <f>'BRF harvest'!V329</f>
        <v>19470.20343475249</v>
      </c>
      <c r="M48" s="2">
        <f>'BRF harvest'!W329</f>
        <v>4751787.7227155725</v>
      </c>
      <c r="N48" s="2">
        <f t="shared" si="0"/>
        <v>100868.39726510193</v>
      </c>
      <c r="O48" s="1">
        <f t="shared" si="1"/>
        <v>6465907.0757743837</v>
      </c>
      <c r="P48">
        <f t="shared" si="2"/>
        <v>2542.814793840555</v>
      </c>
      <c r="Q48" s="18">
        <f t="shared" si="3"/>
        <v>2.5209231660115895E-2</v>
      </c>
    </row>
    <row r="49" spans="1:17">
      <c r="A49">
        <v>2017</v>
      </c>
      <c r="B49" s="1">
        <f>'BRF harvest'!V220</f>
        <v>50392.762800125296</v>
      </c>
      <c r="C49" s="1">
        <f>'BRF harvest'!W220</f>
        <v>3446909.0799098909</v>
      </c>
      <c r="D49" s="1">
        <f>'BRF harvest'!V242</f>
        <v>6490.8694410252392</v>
      </c>
      <c r="E49" s="1">
        <f>'BRF harvest'!W242</f>
        <v>157551.18714598884</v>
      </c>
      <c r="F49" s="1">
        <f>'BRF harvest'!V264</f>
        <v>12258.097150997084</v>
      </c>
      <c r="G49" s="1">
        <f>'BRF harvest'!W264</f>
        <v>1214856.1900409218</v>
      </c>
      <c r="H49" s="1">
        <f>'BRF harvest'!V286</f>
        <v>11868.906769601883</v>
      </c>
      <c r="I49" s="1">
        <f>'BRF harvest'!W286</f>
        <v>2602980.862854247</v>
      </c>
      <c r="J49" s="1">
        <f>'BRF harvest'!V308</f>
        <v>15084.5663312591</v>
      </c>
      <c r="K49" s="1">
        <f>'BRF harvest'!W308</f>
        <v>363086.36586366629</v>
      </c>
      <c r="L49" s="1">
        <f>'BRF harvest'!V330</f>
        <v>21141.518353635885</v>
      </c>
      <c r="M49" s="2">
        <f>'BRF harvest'!W330</f>
        <v>4246775.9294629302</v>
      </c>
      <c r="N49" s="2">
        <f t="shared" si="0"/>
        <v>117236.72084664449</v>
      </c>
      <c r="O49" s="1">
        <f t="shared" si="1"/>
        <v>12032159.615277646</v>
      </c>
      <c r="P49">
        <f t="shared" si="2"/>
        <v>3468.7403499365078</v>
      </c>
      <c r="Q49" s="18">
        <f t="shared" si="3"/>
        <v>2.9587490377472367E-2</v>
      </c>
    </row>
    <row r="50" spans="1:17">
      <c r="A50">
        <v>2018</v>
      </c>
      <c r="B50" s="1">
        <f>'BRF harvest'!V221</f>
        <v>45639.668896178824</v>
      </c>
      <c r="C50" s="1">
        <f>'BRF harvest'!W221</f>
        <v>496449.89066874661</v>
      </c>
      <c r="D50" s="1">
        <f>'BRF harvest'!V243</f>
        <v>9020.7627217825593</v>
      </c>
      <c r="E50" s="1">
        <f>'BRF harvest'!W243</f>
        <v>294543.30883285316</v>
      </c>
      <c r="F50" s="1">
        <f>'BRF harvest'!V265</f>
        <v>10279.09612061026</v>
      </c>
      <c r="G50" s="1">
        <f>'BRF harvest'!W265</f>
        <v>377929.69025908469</v>
      </c>
      <c r="H50" s="1">
        <f>'BRF harvest'!V287</f>
        <v>14177.892546843908</v>
      </c>
      <c r="I50" s="1">
        <f>'BRF harvest'!W287</f>
        <v>4076052.6038994072</v>
      </c>
      <c r="J50" s="1">
        <f>'BRF harvest'!V309</f>
        <v>24352.02165571817</v>
      </c>
      <c r="K50" s="1">
        <f>'BRF harvest'!W309</f>
        <v>735613.99218858941</v>
      </c>
      <c r="L50" s="1">
        <f>'BRF harvest'!V331</f>
        <v>31373.066871077182</v>
      </c>
      <c r="M50" s="2">
        <f>'BRF harvest'!W331</f>
        <v>6377656.5980010023</v>
      </c>
      <c r="N50" s="2">
        <f t="shared" si="0"/>
        <v>134842.50881221093</v>
      </c>
      <c r="O50" s="1">
        <f t="shared" si="1"/>
        <v>12358246.083849683</v>
      </c>
      <c r="P50">
        <f t="shared" si="2"/>
        <v>3515.4297153903794</v>
      </c>
      <c r="Q50" s="18">
        <f t="shared" si="3"/>
        <v>2.6070634152069654E-2</v>
      </c>
    </row>
    <row r="51" spans="1:17">
      <c r="A51">
        <v>2019</v>
      </c>
      <c r="B51" s="1">
        <f>'BRF harvest'!V222</f>
        <v>53287.147799392013</v>
      </c>
      <c r="C51" s="1">
        <f>'BRF harvest'!W222</f>
        <v>1381727.2648010899</v>
      </c>
      <c r="D51" s="1">
        <f>'BRF harvest'!V244</f>
        <v>9465.8571552228022</v>
      </c>
      <c r="E51" s="1">
        <f>'BRF harvest'!W244</f>
        <v>907414.39872977813</v>
      </c>
      <c r="F51" s="1">
        <f>'BRF harvest'!V266</f>
        <v>12931.933964741216</v>
      </c>
      <c r="G51" s="1">
        <f>'BRF harvest'!W266</f>
        <v>1260919.3673879085</v>
      </c>
      <c r="H51" s="1">
        <f>'BRF harvest'!V288</f>
        <v>13947.828265085333</v>
      </c>
      <c r="I51" s="1">
        <f>'BRF harvest'!W288</f>
        <v>2940660.6408554232</v>
      </c>
      <c r="J51" s="1">
        <f>'BRF harvest'!V310</f>
        <v>31064.06631338712</v>
      </c>
      <c r="K51" s="1">
        <f>'BRF harvest'!W310</f>
        <v>5927358.1599193849</v>
      </c>
      <c r="L51" s="1">
        <f>'BRF harvest'!V332</f>
        <v>28436.467670498958</v>
      </c>
      <c r="M51" s="2">
        <f>'BRF harvest'!W332</f>
        <v>9547345.0968456715</v>
      </c>
      <c r="N51" s="2">
        <f t="shared" si="0"/>
        <v>149133.30116832745</v>
      </c>
      <c r="O51" s="1">
        <f t="shared" si="1"/>
        <v>21965424.928539257</v>
      </c>
      <c r="P51">
        <f t="shared" si="2"/>
        <v>4686.7285955706093</v>
      </c>
      <c r="Q51" s="18">
        <f t="shared" si="3"/>
        <v>3.1426439023707231E-2</v>
      </c>
    </row>
    <row r="53" spans="1:17">
      <c r="A53" s="78" t="s">
        <v>148</v>
      </c>
      <c r="B53" s="78"/>
      <c r="C53" s="78"/>
      <c r="D53" s="78"/>
      <c r="E53" s="78"/>
      <c r="F53" s="78"/>
      <c r="G53" s="78"/>
      <c r="H53" s="78"/>
      <c r="I53" s="78"/>
      <c r="J53" s="78"/>
      <c r="K53" s="77"/>
      <c r="L53" s="77"/>
    </row>
    <row r="54" spans="1:17">
      <c r="A54" t="s">
        <v>139</v>
      </c>
      <c r="B54" s="78" t="s">
        <v>68</v>
      </c>
      <c r="C54" s="78"/>
      <c r="D54" s="78" t="s">
        <v>69</v>
      </c>
      <c r="E54" s="78"/>
      <c r="F54" s="78" t="s">
        <v>70</v>
      </c>
      <c r="G54" s="78"/>
      <c r="H54" s="78" t="s">
        <v>71</v>
      </c>
      <c r="I54" s="78"/>
      <c r="J54" s="78" t="s">
        <v>72</v>
      </c>
      <c r="K54" s="78"/>
      <c r="L54" s="78" t="s">
        <v>73</v>
      </c>
      <c r="M54" s="78"/>
      <c r="N54" s="78" t="s">
        <v>150</v>
      </c>
      <c r="O54" s="78"/>
      <c r="P54" s="78"/>
      <c r="Q54" s="78"/>
    </row>
    <row r="55" spans="1:17">
      <c r="B55" s="77" t="s">
        <v>141</v>
      </c>
      <c r="C55" s="77" t="s">
        <v>142</v>
      </c>
      <c r="D55" s="77" t="s">
        <v>141</v>
      </c>
      <c r="E55" s="77" t="s">
        <v>142</v>
      </c>
      <c r="F55" s="77" t="s">
        <v>141</v>
      </c>
      <c r="G55" s="77" t="s">
        <v>142</v>
      </c>
      <c r="H55" s="77" t="s">
        <v>141</v>
      </c>
      <c r="I55" s="77" t="s">
        <v>142</v>
      </c>
      <c r="J55" s="77" t="s">
        <v>141</v>
      </c>
      <c r="K55" s="77" t="s">
        <v>142</v>
      </c>
      <c r="L55" s="77" t="s">
        <v>141</v>
      </c>
      <c r="M55" s="77" t="s">
        <v>142</v>
      </c>
      <c r="N55" s="77" t="s">
        <v>141</v>
      </c>
      <c r="O55" s="77" t="s">
        <v>145</v>
      </c>
      <c r="P55" s="77" t="s">
        <v>146</v>
      </c>
      <c r="Q55" s="77" t="s">
        <v>147</v>
      </c>
    </row>
    <row r="56" spans="1:17">
      <c r="A56">
        <v>1998</v>
      </c>
      <c r="B56" s="1">
        <f>'YE harvest'!Y201</f>
        <v>2515.5388090049355</v>
      </c>
      <c r="C56" s="1">
        <f>'YE harvest'!Z201</f>
        <v>592729.81380812265</v>
      </c>
      <c r="D56" s="1">
        <f>'YE harvest'!Y223</f>
        <v>121.34687293521577</v>
      </c>
      <c r="E56" s="1">
        <f>'YE harvest'!Z223</f>
        <v>742.82753048263589</v>
      </c>
      <c r="F56" s="1">
        <f>'YE harvest'!Y245</f>
        <v>1223.8929706589613</v>
      </c>
      <c r="G56" s="1">
        <f>'YE harvest'!Z245</f>
        <v>174254.76830886892</v>
      </c>
      <c r="H56" s="1">
        <f>'YE harvest'!Y267</f>
        <v>342.99732445552303</v>
      </c>
      <c r="I56" s="1">
        <f>'YE harvest'!Z267</f>
        <v>9142.0737047915591</v>
      </c>
      <c r="J56" s="1">
        <f>'YE harvest'!Y289</f>
        <v>2561.3131240817747</v>
      </c>
      <c r="K56" s="1">
        <f>'YE harvest'!Z289</f>
        <v>219492.65924015446</v>
      </c>
      <c r="L56" s="1">
        <f>'YE harvest'!Y311</f>
        <v>842.02559660895747</v>
      </c>
      <c r="M56" s="2">
        <f>'YE harvest'!Z311</f>
        <v>43819.492314402407</v>
      </c>
      <c r="N56" s="2">
        <f>L56+J56+H56+F56+D56+B56</f>
        <v>7607.1146977453682</v>
      </c>
      <c r="O56" s="1">
        <f>SUM(G56,I56,K56,M56,E56,C56)</f>
        <v>1040181.6349068226</v>
      </c>
      <c r="P56">
        <f>SQRT(O56)</f>
        <v>1019.8929526704371</v>
      </c>
      <c r="Q56" s="18">
        <f>P56/N56</f>
        <v>0.13407093138384224</v>
      </c>
    </row>
    <row r="57" spans="1:17">
      <c r="A57">
        <v>1999</v>
      </c>
      <c r="B57" s="1">
        <f>'YE harvest'!Y202</f>
        <v>2944.9164004214335</v>
      </c>
      <c r="C57" s="1">
        <f>'YE harvest'!Z202</f>
        <v>827158.1352005587</v>
      </c>
      <c r="D57" s="1">
        <f>'YE harvest'!Y224</f>
        <v>24.875346804447553</v>
      </c>
      <c r="E57" s="1">
        <f>'YE harvest'!Z224</f>
        <v>33.240960277665302</v>
      </c>
      <c r="F57" s="1">
        <f>'YE harvest'!Y246</f>
        <v>1232.3572886370146</v>
      </c>
      <c r="G57" s="1">
        <f>'YE harvest'!Z246</f>
        <v>176893.85725129658</v>
      </c>
      <c r="H57" s="1">
        <f>'YE harvest'!Y268</f>
        <v>366.34864072453263</v>
      </c>
      <c r="I57" s="1">
        <f>'YE harvest'!Z268</f>
        <v>9147.7448687624019</v>
      </c>
      <c r="J57" s="1">
        <f>'YE harvest'!Y290</f>
        <v>2863.8109818297603</v>
      </c>
      <c r="K57" s="1">
        <f>'YE harvest'!Z290</f>
        <v>295365.30652926589</v>
      </c>
      <c r="L57" s="1">
        <f>'YE harvest'!Y312</f>
        <v>1417.4985746823245</v>
      </c>
      <c r="M57" s="2">
        <f>'YE harvest'!Z312</f>
        <v>127601.98579352285</v>
      </c>
      <c r="N57" s="2">
        <f t="shared" ref="N57:N77" si="4">L57+J57+H57+F57+D57+B57</f>
        <v>8849.8072330995128</v>
      </c>
      <c r="O57" s="1">
        <f t="shared" ref="O57:O77" si="5">SUM(G57,I57,K57,M57,E57,C57)</f>
        <v>1436200.270603684</v>
      </c>
      <c r="P57">
        <f t="shared" ref="P57:P77" si="6">SQRT(O57)</f>
        <v>1198.4157336265591</v>
      </c>
      <c r="Q57" s="18">
        <f t="shared" ref="Q57:Q77" si="7">P57/N57</f>
        <v>0.1354171567878131</v>
      </c>
    </row>
    <row r="58" spans="1:17">
      <c r="A58">
        <v>2000</v>
      </c>
      <c r="B58" s="1">
        <f>'YE harvest'!Y203</f>
        <v>5591.0830746837464</v>
      </c>
      <c r="C58" s="1">
        <f>'YE harvest'!Z203</f>
        <v>3012761.345871089</v>
      </c>
      <c r="D58" s="1">
        <f>'YE harvest'!Y225</f>
        <v>31.995229369786756</v>
      </c>
      <c r="E58" s="1">
        <f>'YE harvest'!Z225</f>
        <v>62.249903655157453</v>
      </c>
      <c r="F58" s="1">
        <f>'YE harvest'!Y247</f>
        <v>1986.4636994332145</v>
      </c>
      <c r="G58" s="1">
        <f>'YE harvest'!Z247</f>
        <v>457778.25416819658</v>
      </c>
      <c r="H58" s="1">
        <f>'YE harvest'!Y269</f>
        <v>918.35018726442809</v>
      </c>
      <c r="I58" s="1">
        <f>'YE harvest'!Z269</f>
        <v>62297.90670226347</v>
      </c>
      <c r="J58" s="1">
        <f>'YE harvest'!Y291</f>
        <v>4954.8252235415457</v>
      </c>
      <c r="K58" s="1">
        <f>'YE harvest'!Z291</f>
        <v>809988.54551828455</v>
      </c>
      <c r="L58" s="1">
        <f>'YE harvest'!Y313</f>
        <v>2192.5427816172232</v>
      </c>
      <c r="M58" s="2">
        <f>'YE harvest'!Z313</f>
        <v>307352.1753385425</v>
      </c>
      <c r="N58" s="2">
        <f t="shared" si="4"/>
        <v>15675.260195909945</v>
      </c>
      <c r="O58" s="1">
        <f t="shared" si="5"/>
        <v>4650240.4775020313</v>
      </c>
      <c r="P58">
        <f t="shared" si="6"/>
        <v>2156.4416239495172</v>
      </c>
      <c r="Q58" s="18">
        <f t="shared" si="7"/>
        <v>0.13756974984773682</v>
      </c>
    </row>
    <row r="59" spans="1:17">
      <c r="A59">
        <v>2001</v>
      </c>
      <c r="B59" s="1">
        <f>'YE harvest'!Y204</f>
        <v>5537.4506131992603</v>
      </c>
      <c r="C59" s="1">
        <f>'YE harvest'!Z204</f>
        <v>2990559.5706755701</v>
      </c>
      <c r="D59" s="1">
        <f>'YE harvest'!Y226</f>
        <v>33.28990312474027</v>
      </c>
      <c r="E59" s="1">
        <f>'YE harvest'!Z226</f>
        <v>62.394070422746644</v>
      </c>
      <c r="F59" s="1">
        <f>'YE harvest'!Y248</f>
        <v>1548.6288232976442</v>
      </c>
      <c r="G59" s="1">
        <f>'YE harvest'!Z248</f>
        <v>277969.45026073954</v>
      </c>
      <c r="H59" s="1">
        <f>'YE harvest'!Y270</f>
        <v>992.22681808320544</v>
      </c>
      <c r="I59" s="1">
        <f>'YE harvest'!Z270</f>
        <v>65583.7769862485</v>
      </c>
      <c r="J59" s="1">
        <f>'YE harvest'!Y292</f>
        <v>3723.900350612822</v>
      </c>
      <c r="K59" s="1">
        <f>'YE harvest'!Z292</f>
        <v>481652.24861797347</v>
      </c>
      <c r="L59" s="1">
        <f>'YE harvest'!Y314</f>
        <v>1794.8620336986423</v>
      </c>
      <c r="M59" s="2">
        <f>'YE harvest'!Z314</f>
        <v>205226.66906681051</v>
      </c>
      <c r="N59" s="2">
        <f t="shared" si="4"/>
        <v>13630.358542016314</v>
      </c>
      <c r="O59" s="1">
        <f t="shared" si="5"/>
        <v>4021054.1096777646</v>
      </c>
      <c r="P59">
        <f t="shared" si="6"/>
        <v>2005.2566194075423</v>
      </c>
      <c r="Q59" s="18">
        <f t="shared" si="7"/>
        <v>0.14711693850357865</v>
      </c>
    </row>
    <row r="60" spans="1:17">
      <c r="A60">
        <v>2002</v>
      </c>
      <c r="B60" s="1">
        <f>'YE harvest'!Y205</f>
        <v>4453.8048147299869</v>
      </c>
      <c r="C60" s="1">
        <f>'YE harvest'!Z205</f>
        <v>1901731.4920014367</v>
      </c>
      <c r="D60" s="1">
        <f>'YE harvest'!Y227</f>
        <v>23.10904746988788</v>
      </c>
      <c r="E60" s="1">
        <f>'YE harvest'!Z227</f>
        <v>33.008330994888887</v>
      </c>
      <c r="F60" s="1">
        <f>'YE harvest'!Y249</f>
        <v>925.42055326575803</v>
      </c>
      <c r="G60" s="1">
        <f>'YE harvest'!Z249</f>
        <v>100263.71349173121</v>
      </c>
      <c r="H60" s="1">
        <f>'YE harvest'!Y271</f>
        <v>795.21101488297086</v>
      </c>
      <c r="I60" s="1">
        <f>'YE harvest'!Z271</f>
        <v>37689.465720853215</v>
      </c>
      <c r="J60" s="1">
        <f>'YE harvest'!Y293</f>
        <v>3176.2891099504222</v>
      </c>
      <c r="K60" s="1">
        <f>'YE harvest'!Z293</f>
        <v>354192.45312587678</v>
      </c>
      <c r="L60" s="1">
        <f>'YE harvest'!Y315</f>
        <v>2015.3003961255322</v>
      </c>
      <c r="M60" s="2">
        <f>'YE harvest'!Z315</f>
        <v>251043.34981045211</v>
      </c>
      <c r="N60" s="2">
        <f t="shared" si="4"/>
        <v>11389.134936424558</v>
      </c>
      <c r="O60" s="1">
        <f t="shared" si="5"/>
        <v>2644953.4824813446</v>
      </c>
      <c r="P60">
        <f t="shared" si="6"/>
        <v>1626.3312954257951</v>
      </c>
      <c r="Q60" s="18">
        <f t="shared" si="7"/>
        <v>0.14279673605626422</v>
      </c>
    </row>
    <row r="61" spans="1:17">
      <c r="A61">
        <v>2003</v>
      </c>
      <c r="B61" s="1">
        <f>'YE harvest'!Y206</f>
        <v>4369.6124006404098</v>
      </c>
      <c r="C61" s="1">
        <f>'YE harvest'!Z206</f>
        <v>1804825.457777011</v>
      </c>
      <c r="D61" s="1">
        <f>'YE harvest'!Y228</f>
        <v>91.390371521632247</v>
      </c>
      <c r="E61" s="1">
        <f>'YE harvest'!Z228</f>
        <v>424.70107864406225</v>
      </c>
      <c r="F61" s="1">
        <f>'YE harvest'!Y250</f>
        <v>1214.2280504293637</v>
      </c>
      <c r="G61" s="1">
        <f>'YE harvest'!Z250</f>
        <v>171222.64780172327</v>
      </c>
      <c r="H61" s="1">
        <f>'YE harvest'!Y272</f>
        <v>1041.048890528622</v>
      </c>
      <c r="I61" s="1">
        <f>'YE harvest'!Z272</f>
        <v>74915.880503114458</v>
      </c>
      <c r="J61" s="1">
        <f>'YE harvest'!Y294</f>
        <v>4431.5043040824949</v>
      </c>
      <c r="K61" s="1">
        <f>'YE harvest'!Z294</f>
        <v>694409.95742878679</v>
      </c>
      <c r="L61" s="1">
        <f>'YE harvest'!Y316</f>
        <v>1951.7580529069596</v>
      </c>
      <c r="M61" s="2">
        <f>'YE harvest'!Z316</f>
        <v>238146.02668187808</v>
      </c>
      <c r="N61" s="2">
        <f t="shared" si="4"/>
        <v>13099.542070109483</v>
      </c>
      <c r="O61" s="1">
        <f t="shared" si="5"/>
        <v>2983944.6712711575</v>
      </c>
      <c r="P61">
        <f t="shared" si="6"/>
        <v>1727.4098156694483</v>
      </c>
      <c r="Q61" s="18">
        <f t="shared" si="7"/>
        <v>0.13186795434712559</v>
      </c>
    </row>
    <row r="62" spans="1:17">
      <c r="A62">
        <v>2004</v>
      </c>
      <c r="B62" s="1">
        <f>'YE harvest'!Y207</f>
        <v>6136.674712454068</v>
      </c>
      <c r="C62" s="1">
        <f>'YE harvest'!Z207</f>
        <v>3551647.8946566046</v>
      </c>
      <c r="D62" s="1">
        <f>'YE harvest'!Y229</f>
        <v>78.430330777556222</v>
      </c>
      <c r="E62" s="1">
        <f>'YE harvest'!Z229</f>
        <v>314.41507420982413</v>
      </c>
      <c r="F62" s="1">
        <f>'YE harvest'!Y251</f>
        <v>1275.5342998595336</v>
      </c>
      <c r="G62" s="1">
        <f>'YE harvest'!Z251</f>
        <v>188576.42075069377</v>
      </c>
      <c r="H62" s="1">
        <f>'YE harvest'!Y273</f>
        <v>1141.4979449082671</v>
      </c>
      <c r="I62" s="1">
        <f>'YE harvest'!Z273</f>
        <v>77910.423599881789</v>
      </c>
      <c r="J62" s="1">
        <f>'YE harvest'!Y295</f>
        <v>5548.3638703764154</v>
      </c>
      <c r="K62" s="1">
        <f>'YE harvest'!Z295</f>
        <v>992323.04776676348</v>
      </c>
      <c r="L62" s="1">
        <f>'YE harvest'!Y317</f>
        <v>2829.9481871126836</v>
      </c>
      <c r="M62" s="2">
        <f>'YE harvest'!Z317</f>
        <v>500109.25707850896</v>
      </c>
      <c r="N62" s="2">
        <f t="shared" si="4"/>
        <v>17010.449345488523</v>
      </c>
      <c r="O62" s="1">
        <f t="shared" si="5"/>
        <v>5310881.4589266628</v>
      </c>
      <c r="P62">
        <f t="shared" si="6"/>
        <v>2304.534976720176</v>
      </c>
      <c r="Q62" s="18">
        <f t="shared" si="7"/>
        <v>0.13547760731737402</v>
      </c>
    </row>
    <row r="63" spans="1:17">
      <c r="A63">
        <v>2005</v>
      </c>
      <c r="B63" s="1">
        <f>'YE harvest'!Y208</f>
        <v>7393.5234814908372</v>
      </c>
      <c r="C63" s="1">
        <f>'YE harvest'!Z208</f>
        <v>5126498.618541508</v>
      </c>
      <c r="D63" s="1">
        <f>'YE harvest'!Y230</f>
        <v>61.112173226217351</v>
      </c>
      <c r="E63" s="1">
        <f>'YE harvest'!Z230</f>
        <v>202.02945170711484</v>
      </c>
      <c r="F63" s="1">
        <f>'YE harvest'!Y252</f>
        <v>1544.473452688582</v>
      </c>
      <c r="G63" s="1">
        <f>'YE harvest'!Z252</f>
        <v>276927.76542991871</v>
      </c>
      <c r="H63" s="1">
        <f>'YE harvest'!Y274</f>
        <v>989.64744021132879</v>
      </c>
      <c r="I63" s="1">
        <f>'YE harvest'!Z274</f>
        <v>64388.539650869701</v>
      </c>
      <c r="J63" s="1">
        <f>'YE harvest'!Y296</f>
        <v>6544.0938598628691</v>
      </c>
      <c r="K63" s="1">
        <f>'YE harvest'!Z296</f>
        <v>1353279.3076285035</v>
      </c>
      <c r="L63" s="1">
        <f>'YE harvest'!Y318</f>
        <v>3488.489862243865</v>
      </c>
      <c r="M63" s="2">
        <f>'YE harvest'!Z318</f>
        <v>757155.21718139085</v>
      </c>
      <c r="N63" s="2">
        <f t="shared" si="4"/>
        <v>20021.3402697237</v>
      </c>
      <c r="O63" s="1">
        <f t="shared" si="5"/>
        <v>7578451.4778838977</v>
      </c>
      <c r="P63">
        <f t="shared" si="6"/>
        <v>2752.8987409426991</v>
      </c>
      <c r="Q63" s="18">
        <f t="shared" si="7"/>
        <v>0.13749822458717395</v>
      </c>
    </row>
    <row r="64" spans="1:17">
      <c r="A64">
        <v>2006</v>
      </c>
      <c r="B64" s="1">
        <f>'YE harvest'!Y209</f>
        <v>10677.583109062649</v>
      </c>
      <c r="C64" s="1">
        <f>'YE harvest'!Z209</f>
        <v>96367.027629182907</v>
      </c>
      <c r="D64" s="1">
        <f>'YE harvest'!Y231</f>
        <v>167</v>
      </c>
      <c r="E64" s="1">
        <f>'YE harvest'!Z231</f>
        <v>0</v>
      </c>
      <c r="F64" s="1">
        <f>'YE harvest'!Y253</f>
        <v>2006.5489857885264</v>
      </c>
      <c r="G64" s="1">
        <f>'YE harvest'!Z253</f>
        <v>36256.862532107567</v>
      </c>
      <c r="H64" s="1">
        <f>'YE harvest'!Y275</f>
        <v>1569.972512726144</v>
      </c>
      <c r="I64" s="1">
        <f>'YE harvest'!Z275</f>
        <v>114553.53948738723</v>
      </c>
      <c r="J64" s="1">
        <f>'YE harvest'!Y297</f>
        <v>9387.9338506472886</v>
      </c>
      <c r="K64" s="1">
        <f>'YE harvest'!Z297</f>
        <v>1293972.0216125809</v>
      </c>
      <c r="L64" s="1">
        <f>'YE harvest'!Y319</f>
        <v>5454.9226157276134</v>
      </c>
      <c r="M64" s="2">
        <f>'YE harvest'!Z319</f>
        <v>203470.02741752932</v>
      </c>
      <c r="N64" s="2">
        <f t="shared" si="4"/>
        <v>29263.961073952221</v>
      </c>
      <c r="O64" s="1">
        <f t="shared" si="5"/>
        <v>1744619.4786787878</v>
      </c>
      <c r="P64">
        <f t="shared" si="6"/>
        <v>1320.840444065364</v>
      </c>
      <c r="Q64" s="18">
        <f t="shared" si="7"/>
        <v>4.5135395059045534E-2</v>
      </c>
    </row>
    <row r="65" spans="1:17">
      <c r="A65">
        <v>2007</v>
      </c>
      <c r="B65" s="1">
        <f>'YE harvest'!Y210</f>
        <v>11046.580838639587</v>
      </c>
      <c r="C65" s="1">
        <f>'YE harvest'!Z210</f>
        <v>146799.28371703124</v>
      </c>
      <c r="D65" s="1">
        <f>'YE harvest'!Y232</f>
        <v>111.80061611803444</v>
      </c>
      <c r="E65" s="1">
        <f>'YE harvest'!Z232</f>
        <v>14.444682792605535</v>
      </c>
      <c r="F65" s="1">
        <f>'YE harvest'!Y254</f>
        <v>2237.0348480921975</v>
      </c>
      <c r="G65" s="1">
        <f>'YE harvest'!Z254</f>
        <v>102321.53239468503</v>
      </c>
      <c r="H65" s="1">
        <f>'YE harvest'!Y276</f>
        <v>2015.5440678710888</v>
      </c>
      <c r="I65" s="1">
        <f>'YE harvest'!Z276</f>
        <v>279457.36372001155</v>
      </c>
      <c r="J65" s="1">
        <f>'YE harvest'!Y298</f>
        <v>9282.8104111834873</v>
      </c>
      <c r="K65" s="1">
        <f>'YE harvest'!Z298</f>
        <v>1525462.6720868382</v>
      </c>
      <c r="L65" s="1">
        <f>'YE harvest'!Y320</f>
        <v>4433.0659266974953</v>
      </c>
      <c r="M65" s="2">
        <f>'YE harvest'!Z320</f>
        <v>100441.77031365418</v>
      </c>
      <c r="N65" s="2">
        <f t="shared" si="4"/>
        <v>29126.836708601892</v>
      </c>
      <c r="O65" s="1">
        <f t="shared" si="5"/>
        <v>2154497.0669150124</v>
      </c>
      <c r="P65">
        <f t="shared" si="6"/>
        <v>1467.8205159061554</v>
      </c>
      <c r="Q65" s="18">
        <f t="shared" si="7"/>
        <v>5.0394092931920438E-2</v>
      </c>
    </row>
    <row r="66" spans="1:17">
      <c r="A66">
        <v>2008</v>
      </c>
      <c r="B66" s="1">
        <f>'YE harvest'!Y211</f>
        <v>9731.8635334912942</v>
      </c>
      <c r="C66" s="1">
        <f>'YE harvest'!Z211</f>
        <v>94523.670325266314</v>
      </c>
      <c r="D66" s="1">
        <f>'YE harvest'!Y233</f>
        <v>194.33303416475843</v>
      </c>
      <c r="E66" s="1">
        <f>'YE harvest'!Z233</f>
        <v>535.32694626601472</v>
      </c>
      <c r="F66" s="1">
        <f>'YE harvest'!Y255</f>
        <v>2668.2194903680274</v>
      </c>
      <c r="G66" s="1">
        <f>'YE harvest'!Z255</f>
        <v>183912.94237766354</v>
      </c>
      <c r="H66" s="1">
        <f>'YE harvest'!Y277</f>
        <v>1535.2130694031912</v>
      </c>
      <c r="I66" s="1">
        <f>'YE harvest'!Z277</f>
        <v>81124.66883933144</v>
      </c>
      <c r="J66" s="1">
        <f>'YE harvest'!Y299</f>
        <v>8134.3774814509916</v>
      </c>
      <c r="K66" s="1">
        <f>'YE harvest'!Z299</f>
        <v>1020525.6797863897</v>
      </c>
      <c r="L66" s="1">
        <f>'YE harvest'!Y321</f>
        <v>4501.5139761225073</v>
      </c>
      <c r="M66" s="2">
        <f>'YE harvest'!Z321</f>
        <v>150383.32702875804</v>
      </c>
      <c r="N66" s="2">
        <f t="shared" si="4"/>
        <v>26765.520585000773</v>
      </c>
      <c r="O66" s="1">
        <f t="shared" si="5"/>
        <v>1531005.6153036752</v>
      </c>
      <c r="P66">
        <f t="shared" si="6"/>
        <v>1237.3381168070734</v>
      </c>
      <c r="Q66" s="18">
        <f t="shared" si="7"/>
        <v>4.6228808174217609E-2</v>
      </c>
    </row>
    <row r="67" spans="1:17">
      <c r="A67">
        <v>2009</v>
      </c>
      <c r="B67" s="1">
        <f>'YE harvest'!Y212</f>
        <v>6903.7183265325748</v>
      </c>
      <c r="C67" s="1">
        <f>'YE harvest'!Z212</f>
        <v>30467.53518351787</v>
      </c>
      <c r="D67" s="1">
        <f>'YE harvest'!Y234</f>
        <v>89.153940965522821</v>
      </c>
      <c r="E67" s="1">
        <f>'YE harvest'!Z234</f>
        <v>50.196969754863289</v>
      </c>
      <c r="F67" s="1">
        <f>'YE harvest'!Y256</f>
        <v>2160.0104384189572</v>
      </c>
      <c r="G67" s="1">
        <f>'YE harvest'!Z256</f>
        <v>136701.09682931178</v>
      </c>
      <c r="H67" s="1">
        <f>'YE harvest'!Y278</f>
        <v>924.9325461128285</v>
      </c>
      <c r="I67" s="1">
        <f>'YE harvest'!Z278</f>
        <v>35102.250108092703</v>
      </c>
      <c r="J67" s="1">
        <f>'YE harvest'!Y300</f>
        <v>6568.5722189691242</v>
      </c>
      <c r="K67" s="1">
        <f>'YE harvest'!Z300</f>
        <v>663780.69622595084</v>
      </c>
      <c r="L67" s="1">
        <f>'YE harvest'!Y322</f>
        <v>2352.5815805269799</v>
      </c>
      <c r="M67" s="2">
        <f>'YE harvest'!Z322</f>
        <v>40288.64028175448</v>
      </c>
      <c r="N67" s="2">
        <f t="shared" si="4"/>
        <v>18998.969051525986</v>
      </c>
      <c r="O67" s="1">
        <f t="shared" si="5"/>
        <v>906390.41559838247</v>
      </c>
      <c r="P67">
        <f t="shared" si="6"/>
        <v>952.04538526184899</v>
      </c>
      <c r="Q67" s="18">
        <f t="shared" si="7"/>
        <v>5.011037086695929E-2</v>
      </c>
    </row>
    <row r="68" spans="1:17">
      <c r="A68">
        <v>2010</v>
      </c>
      <c r="B68" s="1">
        <f>'YE harvest'!Y213</f>
        <v>7814.7817334679958</v>
      </c>
      <c r="C68" s="1">
        <f>'YE harvest'!Z213</f>
        <v>53067.180268256263</v>
      </c>
      <c r="D68" s="1">
        <f>'YE harvest'!Y235</f>
        <v>128.46983294728582</v>
      </c>
      <c r="E68" s="1">
        <f>'YE harvest'!Z235</f>
        <v>43.671682971066836</v>
      </c>
      <c r="F68" s="1">
        <f>'YE harvest'!Y257</f>
        <v>2523.5439290308941</v>
      </c>
      <c r="G68" s="1">
        <f>'YE harvest'!Z257</f>
        <v>119344.90441414026</v>
      </c>
      <c r="H68" s="1">
        <f>'YE harvest'!Y279</f>
        <v>1401.5633682971802</v>
      </c>
      <c r="I68" s="1">
        <f>'YE harvest'!Z279</f>
        <v>121631.28038397437</v>
      </c>
      <c r="J68" s="1">
        <f>'YE harvest'!Y301</f>
        <v>9807.9321537632131</v>
      </c>
      <c r="K68" s="1">
        <f>'YE harvest'!Z301</f>
        <v>2125849.2522596791</v>
      </c>
      <c r="L68" s="1">
        <f>'YE harvest'!Y323</f>
        <v>3507.1100554541044</v>
      </c>
      <c r="M68" s="2">
        <f>'YE harvest'!Z323</f>
        <v>150833.7081402617</v>
      </c>
      <c r="N68" s="2">
        <f t="shared" si="4"/>
        <v>25183.401072960674</v>
      </c>
      <c r="O68" s="1">
        <f t="shared" si="5"/>
        <v>2570769.9971492831</v>
      </c>
      <c r="P68">
        <f t="shared" si="6"/>
        <v>1603.3620917151818</v>
      </c>
      <c r="Q68" s="18">
        <f t="shared" si="7"/>
        <v>6.3667416766701374E-2</v>
      </c>
    </row>
    <row r="69" spans="1:17">
      <c r="A69">
        <v>2011</v>
      </c>
      <c r="B69" s="1">
        <f>'YE harvest'!Y214</f>
        <v>5902.3193343444473</v>
      </c>
      <c r="C69" s="1">
        <f>'YE harvest'!Z214</f>
        <v>236252.47988023041</v>
      </c>
      <c r="D69" s="1">
        <f>'YE harvest'!Y236</f>
        <v>137.02240360370305</v>
      </c>
      <c r="E69" s="1">
        <f>'YE harvest'!Z236</f>
        <v>240.09902750466935</v>
      </c>
      <c r="F69" s="1">
        <f>'YE harvest'!Y258</f>
        <v>2590.2563911614643</v>
      </c>
      <c r="G69" s="1">
        <f>'YE harvest'!Z258</f>
        <v>122955.42882592413</v>
      </c>
      <c r="H69" s="1">
        <f>'YE harvest'!Y280</f>
        <v>1278.5468817012531</v>
      </c>
      <c r="I69" s="1">
        <f>'YE harvest'!Z280</f>
        <v>36940.366583572082</v>
      </c>
      <c r="J69" s="1">
        <f>'YE harvest'!Y302</f>
        <v>9576.4097096110927</v>
      </c>
      <c r="K69" s="1">
        <f>'YE harvest'!Z302</f>
        <v>1822149.5515169683</v>
      </c>
      <c r="L69" s="1">
        <f>'YE harvest'!Y324</f>
        <v>2091.2986767456268</v>
      </c>
      <c r="M69" s="2">
        <f>'YE harvest'!Z324</f>
        <v>56170.470222282085</v>
      </c>
      <c r="N69" s="2">
        <f t="shared" si="4"/>
        <v>21575.85339716759</v>
      </c>
      <c r="O69" s="1">
        <f t="shared" si="5"/>
        <v>2274708.3960564816</v>
      </c>
      <c r="P69">
        <f t="shared" si="6"/>
        <v>1508.2136440360437</v>
      </c>
      <c r="Q69" s="18">
        <f t="shared" si="7"/>
        <v>6.9902850018161378E-2</v>
      </c>
    </row>
    <row r="70" spans="1:17">
      <c r="A70">
        <v>2012</v>
      </c>
      <c r="B70" s="1">
        <f>'YE harvest'!Y215</f>
        <v>5442.0792233162138</v>
      </c>
      <c r="C70" s="1">
        <f>'YE harvest'!Z215</f>
        <v>28434.742874085961</v>
      </c>
      <c r="D70" s="1">
        <f>'YE harvest'!Y237</f>
        <v>158.89209492578712</v>
      </c>
      <c r="E70" s="1">
        <f>'YE harvest'!Z237</f>
        <v>62.457014773670508</v>
      </c>
      <c r="F70" s="1">
        <f>'YE harvest'!Y259</f>
        <v>2279.4500443035918</v>
      </c>
      <c r="G70" s="1">
        <f>'YE harvest'!Z259</f>
        <v>78331.806984549228</v>
      </c>
      <c r="H70" s="1">
        <f>'YE harvest'!Y281</f>
        <v>1289.3926530526314</v>
      </c>
      <c r="I70" s="1">
        <f>'YE harvest'!Z281</f>
        <v>51432.740313763592</v>
      </c>
      <c r="J70" s="1">
        <f>'YE harvest'!Y303</f>
        <v>11233.063873835945</v>
      </c>
      <c r="K70" s="1">
        <f>'YE harvest'!Z303</f>
        <v>1790106.7088317275</v>
      </c>
      <c r="L70" s="1">
        <f>'YE harvest'!Y325</f>
        <v>2750.5950075531855</v>
      </c>
      <c r="M70" s="2">
        <f>'YE harvest'!Z325</f>
        <v>77241.906955327577</v>
      </c>
      <c r="N70" s="2">
        <f t="shared" si="4"/>
        <v>23153.472896987354</v>
      </c>
      <c r="O70" s="1">
        <f t="shared" si="5"/>
        <v>2025610.3629742276</v>
      </c>
      <c r="P70">
        <f t="shared" si="6"/>
        <v>1423.2393906065936</v>
      </c>
      <c r="Q70" s="18">
        <f t="shared" si="7"/>
        <v>6.1469801827948686E-2</v>
      </c>
    </row>
    <row r="71" spans="1:17">
      <c r="A71">
        <v>2013</v>
      </c>
      <c r="B71" s="1">
        <f>'YE harvest'!Y216</f>
        <v>5170.6065677676406</v>
      </c>
      <c r="C71" s="1">
        <f>'YE harvest'!Z216</f>
        <v>46331.625601584572</v>
      </c>
      <c r="D71" s="1">
        <f>'YE harvest'!Y238</f>
        <v>65.047638196801842</v>
      </c>
      <c r="E71" s="1">
        <f>'YE harvest'!Z238</f>
        <v>82.243544317031592</v>
      </c>
      <c r="F71" s="1">
        <f>'YE harvest'!Y260</f>
        <v>1815.7719908065669</v>
      </c>
      <c r="G71" s="1">
        <f>'YE harvest'!Z260</f>
        <v>22994.537514500465</v>
      </c>
      <c r="H71" s="1">
        <f>'YE harvest'!Y282</f>
        <v>1178.8122609784828</v>
      </c>
      <c r="I71" s="1">
        <f>'YE harvest'!Z282</f>
        <v>37892.422559306637</v>
      </c>
      <c r="J71" s="1">
        <f>'YE harvest'!Y304</f>
        <v>9576.9507179541833</v>
      </c>
      <c r="K71" s="1">
        <f>'YE harvest'!Z304</f>
        <v>1426826.2953609792</v>
      </c>
      <c r="L71" s="1">
        <f>'YE harvest'!Y326</f>
        <v>2866.9837745270725</v>
      </c>
      <c r="M71" s="2">
        <f>'YE harvest'!Z326</f>
        <v>89081.3512580815</v>
      </c>
      <c r="N71" s="2">
        <f t="shared" si="4"/>
        <v>20674.172950230746</v>
      </c>
      <c r="O71" s="1">
        <f t="shared" si="5"/>
        <v>1623208.4758387695</v>
      </c>
      <c r="P71">
        <f t="shared" si="6"/>
        <v>1274.0519910265709</v>
      </c>
      <c r="Q71" s="18">
        <f t="shared" si="7"/>
        <v>6.1625294230323785E-2</v>
      </c>
    </row>
    <row r="72" spans="1:17">
      <c r="A72">
        <v>2014</v>
      </c>
      <c r="B72" s="1">
        <f>'YE harvest'!Y217</f>
        <v>5466.3257496092938</v>
      </c>
      <c r="C72" s="1">
        <f>'YE harvest'!Z217</f>
        <v>101881.33606809477</v>
      </c>
      <c r="D72" s="1">
        <f>'YE harvest'!Y239</f>
        <v>140.65357318107527</v>
      </c>
      <c r="E72" s="1">
        <f>'YE harvest'!Z239</f>
        <v>246.22176861654205</v>
      </c>
      <c r="F72" s="1">
        <f>'YE harvest'!Y261</f>
        <v>2013.2980849917385</v>
      </c>
      <c r="G72" s="1">
        <f>'YE harvest'!Z261</f>
        <v>48102.453239666713</v>
      </c>
      <c r="H72" s="1">
        <f>'YE harvest'!Y283</f>
        <v>1507.8951098995144</v>
      </c>
      <c r="I72" s="1">
        <f>'YE harvest'!Z283</f>
        <v>61682.134917297932</v>
      </c>
      <c r="J72" s="1">
        <f>'YE harvest'!Y305</f>
        <v>8484.6414185115264</v>
      </c>
      <c r="K72" s="1">
        <f>'YE harvest'!Z305</f>
        <v>626862.37860359205</v>
      </c>
      <c r="L72" s="1">
        <f>'YE harvest'!Y327</f>
        <v>2149.8134685894556</v>
      </c>
      <c r="M72" s="2">
        <f>'YE harvest'!Z327</f>
        <v>67056.045987090169</v>
      </c>
      <c r="N72" s="2">
        <f t="shared" si="4"/>
        <v>19762.627404782605</v>
      </c>
      <c r="O72" s="1">
        <f t="shared" si="5"/>
        <v>905830.57058435818</v>
      </c>
      <c r="P72">
        <f t="shared" si="6"/>
        <v>951.75131761629734</v>
      </c>
      <c r="Q72" s="18">
        <f t="shared" si="7"/>
        <v>4.8159148989773047E-2</v>
      </c>
    </row>
    <row r="73" spans="1:17">
      <c r="A73">
        <v>2015</v>
      </c>
      <c r="B73" s="1">
        <f>'YE harvest'!Y218</f>
        <v>6345.524816385212</v>
      </c>
      <c r="C73" s="1">
        <f>'YE harvest'!Z218</f>
        <v>52936.884845720102</v>
      </c>
      <c r="D73" s="1">
        <f>'YE harvest'!Y240</f>
        <v>215</v>
      </c>
      <c r="E73" s="1">
        <f>'YE harvest'!Z240</f>
        <v>0</v>
      </c>
      <c r="F73" s="1">
        <f>'YE harvest'!Y262</f>
        <v>2262.6733731446816</v>
      </c>
      <c r="G73" s="1">
        <f>'YE harvest'!Z262</f>
        <v>28037.401419896178</v>
      </c>
      <c r="H73" s="1">
        <f>'YE harvest'!Y284</f>
        <v>1721.3862615861776</v>
      </c>
      <c r="I73" s="1">
        <f>'YE harvest'!Z284</f>
        <v>126636.25234288786</v>
      </c>
      <c r="J73" s="1">
        <f>'YE harvest'!Y306</f>
        <v>9919.0883221388831</v>
      </c>
      <c r="K73" s="1">
        <f>'YE harvest'!Z306</f>
        <v>655621.38774504093</v>
      </c>
      <c r="L73" s="1">
        <f>'YE harvest'!Y328</f>
        <v>2859.3397573578113</v>
      </c>
      <c r="M73" s="2">
        <f>'YE harvest'!Z328</f>
        <v>229503.47947427252</v>
      </c>
      <c r="N73" s="2">
        <f t="shared" si="4"/>
        <v>23323.012530612767</v>
      </c>
      <c r="O73" s="1">
        <f t="shared" si="5"/>
        <v>1092735.4058278177</v>
      </c>
      <c r="P73">
        <f t="shared" si="6"/>
        <v>1045.3398518318422</v>
      </c>
      <c r="Q73" s="18">
        <f t="shared" si="7"/>
        <v>4.4820104197936472E-2</v>
      </c>
    </row>
    <row r="74" spans="1:17">
      <c r="A74">
        <v>2016</v>
      </c>
      <c r="B74" s="1">
        <f>'YE harvest'!Y219</f>
        <v>6477.1697656842371</v>
      </c>
      <c r="C74" s="1">
        <f>'YE harvest'!Z219</f>
        <v>43460.853607543191</v>
      </c>
      <c r="D74" s="1">
        <f>'YE harvest'!Y241</f>
        <v>393.04502865686516</v>
      </c>
      <c r="E74" s="1">
        <f>'YE harvest'!Z241</f>
        <v>2525.3863386992521</v>
      </c>
      <c r="F74" s="1">
        <f>'YE harvest'!Y263</f>
        <v>2551.1537156688955</v>
      </c>
      <c r="G74" s="1">
        <f>'YE harvest'!Z263</f>
        <v>36669.923837762319</v>
      </c>
      <c r="H74" s="1">
        <f>'YE harvest'!Y285</f>
        <v>879.94129841344034</v>
      </c>
      <c r="I74" s="1">
        <f>'YE harvest'!Z285</f>
        <v>5320.9128339188501</v>
      </c>
      <c r="J74" s="1">
        <f>'YE harvest'!Y307</f>
        <v>10566.120452679812</v>
      </c>
      <c r="K74" s="1">
        <f>'YE harvest'!Z307</f>
        <v>842671.40706758294</v>
      </c>
      <c r="L74" s="1">
        <f>'YE harvest'!Y329</f>
        <v>3005.0123283476919</v>
      </c>
      <c r="M74" s="2">
        <f>'YE harvest'!Z329</f>
        <v>367111.43027818284</v>
      </c>
      <c r="N74" s="2">
        <f t="shared" si="4"/>
        <v>23872.44258945094</v>
      </c>
      <c r="O74" s="1">
        <f t="shared" si="5"/>
        <v>1297759.9139636895</v>
      </c>
      <c r="P74">
        <f t="shared" si="6"/>
        <v>1139.1926588438364</v>
      </c>
      <c r="Q74" s="18">
        <f t="shared" si="7"/>
        <v>4.7719987369337621E-2</v>
      </c>
    </row>
    <row r="75" spans="1:17">
      <c r="A75">
        <v>2017</v>
      </c>
      <c r="B75" s="1">
        <f>'YE harvest'!Y220</f>
        <v>7899.5093964802527</v>
      </c>
      <c r="C75" s="1">
        <f>'YE harvest'!Z220</f>
        <v>616731.50000770472</v>
      </c>
      <c r="D75" s="1">
        <f>'YE harvest'!Y242</f>
        <v>230</v>
      </c>
      <c r="E75" s="1">
        <f>'YE harvest'!Z242</f>
        <v>0</v>
      </c>
      <c r="F75" s="1">
        <f>'YE harvest'!Y264</f>
        <v>2552.4618918452034</v>
      </c>
      <c r="G75" s="1">
        <f>'YE harvest'!Z264</f>
        <v>103578.27984840766</v>
      </c>
      <c r="H75" s="1">
        <f>'YE harvest'!Y286</f>
        <v>1465.4579108223247</v>
      </c>
      <c r="I75" s="1">
        <f>'YE harvest'!Z286</f>
        <v>57455.091900560656</v>
      </c>
      <c r="J75" s="1">
        <f>'YE harvest'!Y308</f>
        <v>11051.378622936589</v>
      </c>
      <c r="K75" s="1">
        <f>'YE harvest'!Z308</f>
        <v>1237727.5768055581</v>
      </c>
      <c r="L75" s="1">
        <f>'YE harvest'!Y330</f>
        <v>2686.076787727111</v>
      </c>
      <c r="M75" s="2">
        <f>'YE harvest'!Z330</f>
        <v>111229.85118771985</v>
      </c>
      <c r="N75" s="2">
        <f t="shared" si="4"/>
        <v>25884.884609811481</v>
      </c>
      <c r="O75" s="1">
        <f t="shared" si="5"/>
        <v>2126722.2997499509</v>
      </c>
      <c r="P75">
        <f t="shared" si="6"/>
        <v>1458.328598001819</v>
      </c>
      <c r="Q75" s="18">
        <f t="shared" si="7"/>
        <v>5.6339003243964625E-2</v>
      </c>
    </row>
    <row r="76" spans="1:17">
      <c r="A76">
        <v>2018</v>
      </c>
      <c r="B76" s="1">
        <f>'YE harvest'!Y221</f>
        <v>5408.5298174190739</v>
      </c>
      <c r="C76" s="1">
        <f>'YE harvest'!Z221</f>
        <v>45944.723499467829</v>
      </c>
      <c r="D76" s="1">
        <f>'YE harvest'!Y243</f>
        <v>326.56336494381389</v>
      </c>
      <c r="E76" s="1">
        <f>'YE harvest'!Z243</f>
        <v>494.66556076925315</v>
      </c>
      <c r="F76" s="1">
        <f>'YE harvest'!Y265</f>
        <v>2615.5254131869192</v>
      </c>
      <c r="G76" s="1">
        <f>'YE harvest'!Z265</f>
        <v>67480.013913464078</v>
      </c>
      <c r="H76" s="1">
        <f>'YE harvest'!Y287</f>
        <v>1656.6633007639875</v>
      </c>
      <c r="I76" s="1">
        <f>'YE harvest'!Z287</f>
        <v>87599.659211993101</v>
      </c>
      <c r="J76" s="1">
        <f>'YE harvest'!Y309</f>
        <v>10992.016273543904</v>
      </c>
      <c r="K76" s="1">
        <f>'YE harvest'!Z309</f>
        <v>941570.42468002858</v>
      </c>
      <c r="L76" s="1">
        <f>'YE harvest'!Y331</f>
        <v>3734.2355461517818</v>
      </c>
      <c r="M76" s="2">
        <f>'YE harvest'!Z331</f>
        <v>319991.14376777533</v>
      </c>
      <c r="N76" s="2">
        <f t="shared" si="4"/>
        <v>24733.533716009479</v>
      </c>
      <c r="O76" s="1">
        <f t="shared" si="5"/>
        <v>1463080.6306334981</v>
      </c>
      <c r="P76">
        <f t="shared" si="6"/>
        <v>1209.5786996444249</v>
      </c>
      <c r="Q76" s="18">
        <f t="shared" si="7"/>
        <v>4.8904402966952143E-2</v>
      </c>
    </row>
    <row r="77" spans="1:17">
      <c r="A77">
        <v>2019</v>
      </c>
      <c r="B77" s="1">
        <f>'YE harvest'!Y222</f>
        <v>5829.247373041726</v>
      </c>
      <c r="C77" s="1">
        <f>'YE harvest'!Z222</f>
        <v>159672.49347811282</v>
      </c>
      <c r="D77" s="1">
        <f>'YE harvest'!Y244</f>
        <v>160.62802312037775</v>
      </c>
      <c r="E77" s="1">
        <f>'YE harvest'!Z244</f>
        <v>43.930690484262094</v>
      </c>
      <c r="F77" s="1">
        <f>'YE harvest'!Y266</f>
        <v>2865.0364244024122</v>
      </c>
      <c r="G77" s="1">
        <f>'YE harvest'!Z266</f>
        <v>110645.54053759474</v>
      </c>
      <c r="H77" s="1">
        <f>'YE harvest'!Y288</f>
        <v>1150.6473248087632</v>
      </c>
      <c r="I77" s="1">
        <f>'YE harvest'!Z288</f>
        <v>19651.426073588827</v>
      </c>
      <c r="J77" s="1">
        <f>'YE harvest'!Y310</f>
        <v>16546.1076110555</v>
      </c>
      <c r="K77" s="1">
        <f>'YE harvest'!Z310</f>
        <v>4974464.0372663839</v>
      </c>
      <c r="L77" s="1">
        <f>'YE harvest'!Y332</f>
        <v>5734.8680560534049</v>
      </c>
      <c r="M77" s="2">
        <f>'YE harvest'!Z332</f>
        <v>1780887.9698243369</v>
      </c>
      <c r="N77" s="2">
        <f t="shared" si="4"/>
        <v>32286.534812482187</v>
      </c>
      <c r="O77" s="1">
        <f t="shared" si="5"/>
        <v>7045365.3978705006</v>
      </c>
      <c r="P77">
        <f t="shared" si="6"/>
        <v>2654.3107199177907</v>
      </c>
      <c r="Q77" s="18">
        <f t="shared" si="7"/>
        <v>8.2211074534131082E-2</v>
      </c>
    </row>
  </sheetData>
  <mergeCells count="23">
    <mergeCell ref="N28:Q28"/>
    <mergeCell ref="N54:Q54"/>
    <mergeCell ref="A1:J1"/>
    <mergeCell ref="A27:J27"/>
    <mergeCell ref="A53:J53"/>
    <mergeCell ref="B2:C2"/>
    <mergeCell ref="D2:E2"/>
    <mergeCell ref="F2:G2"/>
    <mergeCell ref="H2:I2"/>
    <mergeCell ref="J2:K2"/>
    <mergeCell ref="L2:M2"/>
    <mergeCell ref="B28:C28"/>
    <mergeCell ref="D28:E28"/>
    <mergeCell ref="F28:G28"/>
    <mergeCell ref="H28:I28"/>
    <mergeCell ref="J28:K28"/>
    <mergeCell ref="L28:M28"/>
    <mergeCell ref="L54:M54"/>
    <mergeCell ref="B54:C54"/>
    <mergeCell ref="D54:E54"/>
    <mergeCell ref="F54:G54"/>
    <mergeCell ref="H54:I54"/>
    <mergeCell ref="J54:K54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185AD-B495-4406-86B4-CA91778252DC}">
  <sheetPr>
    <tabColor theme="0" tint="-0.499984740745262"/>
  </sheetPr>
  <dimension ref="A1:F222"/>
  <sheetViews>
    <sheetView workbookViewId="0">
      <selection activeCell="C10" sqref="C10"/>
    </sheetView>
  </sheetViews>
  <sheetFormatPr defaultRowHeight="15"/>
  <cols>
    <col min="3" max="3" width="10.5703125" bestFit="1" customWidth="1"/>
  </cols>
  <sheetData>
    <row r="1" spans="1:6">
      <c r="C1" t="s">
        <v>151</v>
      </c>
      <c r="D1" t="s">
        <v>152</v>
      </c>
      <c r="E1" t="s">
        <v>153</v>
      </c>
    </row>
    <row r="2" spans="1:6">
      <c r="A2" t="s">
        <v>68</v>
      </c>
      <c r="B2">
        <v>2011</v>
      </c>
      <c r="C2" s="1">
        <f>'rockfish harvests'!K213</f>
        <v>68480.968038392311</v>
      </c>
      <c r="D2" s="1">
        <f>'rockfish harvests'!E213+'rockfish harvests'!G213</f>
        <v>48501</v>
      </c>
      <c r="E2" s="21">
        <f>(C2-D2)/C2</f>
        <v>0.29175942762945456</v>
      </c>
      <c r="F2" s="43">
        <f>AVERAGE(E2:E10)</f>
        <v>0.15859842816714159</v>
      </c>
    </row>
    <row r="3" spans="1:6">
      <c r="A3" t="s">
        <v>68</v>
      </c>
      <c r="B3">
        <v>2012</v>
      </c>
      <c r="C3" s="1">
        <f>'rockfish harvests'!K214</f>
        <v>63827.587639698155</v>
      </c>
      <c r="D3" s="1">
        <f>'rockfish harvests'!E214+'rockfish harvests'!G214</f>
        <v>57929</v>
      </c>
      <c r="E3" s="21">
        <f t="shared" ref="E3:E54" si="0">(C3-D3)/C3</f>
        <v>9.2414390983961828E-2</v>
      </c>
    </row>
    <row r="4" spans="1:6">
      <c r="A4" t="s">
        <v>68</v>
      </c>
      <c r="B4">
        <v>2013</v>
      </c>
      <c r="C4" s="1">
        <f>'rockfish harvests'!K215</f>
        <v>70364.987163814178</v>
      </c>
      <c r="D4" s="1">
        <f>'rockfish harvests'!E215+'rockfish harvests'!G215</f>
        <v>56862</v>
      </c>
      <c r="E4" s="21">
        <f t="shared" si="0"/>
        <v>0.19189923437885895</v>
      </c>
    </row>
    <row r="5" spans="1:6">
      <c r="A5" t="s">
        <v>68</v>
      </c>
      <c r="B5">
        <v>2014</v>
      </c>
      <c r="C5" s="1">
        <f>'rockfish harvests'!K216</f>
        <v>86708.052896462119</v>
      </c>
      <c r="D5" s="1">
        <f>'rockfish harvests'!E216+'rockfish harvests'!G216</f>
        <v>78770</v>
      </c>
      <c r="E5" s="21">
        <f t="shared" si="0"/>
        <v>9.1549200233350059E-2</v>
      </c>
    </row>
    <row r="6" spans="1:6">
      <c r="A6" t="s">
        <v>68</v>
      </c>
      <c r="B6">
        <v>2015</v>
      </c>
      <c r="C6" s="1">
        <f>'rockfish harvests'!K217</f>
        <v>88259.545990311773</v>
      </c>
      <c r="D6" s="1">
        <f>'rockfish harvests'!E217+'rockfish harvests'!G217</f>
        <v>76651</v>
      </c>
      <c r="E6" s="21">
        <f t="shared" si="0"/>
        <v>0.13152737032644651</v>
      </c>
    </row>
    <row r="7" spans="1:6">
      <c r="A7" t="s">
        <v>68</v>
      </c>
      <c r="B7">
        <v>2016</v>
      </c>
      <c r="C7" s="1">
        <f>'rockfish harvests'!K218</f>
        <v>63347.772142219961</v>
      </c>
      <c r="D7" s="1">
        <f>'rockfish harvests'!E218+'rockfish harvests'!G218</f>
        <v>63372</v>
      </c>
      <c r="E7" s="21">
        <f t="shared" si="0"/>
        <v>-3.8245792962767107E-4</v>
      </c>
    </row>
    <row r="8" spans="1:6">
      <c r="A8" t="s">
        <v>68</v>
      </c>
      <c r="B8">
        <v>2017</v>
      </c>
      <c r="C8" s="1">
        <f>'rockfish harvests'!K219</f>
        <v>71940.082903438393</v>
      </c>
      <c r="D8" s="1">
        <f>'rockfish harvests'!E219+'rockfish harvests'!G219</f>
        <v>55161</v>
      </c>
      <c r="E8" s="21">
        <f t="shared" si="0"/>
        <v>0.23323691364048224</v>
      </c>
    </row>
    <row r="9" spans="1:6">
      <c r="A9" t="s">
        <v>68</v>
      </c>
      <c r="B9">
        <v>2018</v>
      </c>
      <c r="C9" s="1">
        <f>'rockfish harvests'!K220</f>
        <v>61699.047320720041</v>
      </c>
      <c r="D9" s="1">
        <f>'rockfish harvests'!E220+'rockfish harvests'!G220</f>
        <v>53273</v>
      </c>
      <c r="E9" s="21">
        <f t="shared" si="0"/>
        <v>0.13656689505950231</v>
      </c>
    </row>
    <row r="10" spans="1:6">
      <c r="A10" t="s">
        <v>68</v>
      </c>
      <c r="B10">
        <v>2019</v>
      </c>
      <c r="C10" s="1">
        <f>'rockfish harvests'!K221</f>
        <v>69676.250304369401</v>
      </c>
      <c r="D10" s="1">
        <f>'rockfish harvests'!E221+'rockfish harvests'!G221</f>
        <v>51643</v>
      </c>
      <c r="E10" s="21">
        <f t="shared" ref="E10" si="1">(C10-D10)/C10</f>
        <v>0.25881487918184565</v>
      </c>
    </row>
    <row r="11" spans="1:6">
      <c r="A11" t="s">
        <v>69</v>
      </c>
      <c r="B11">
        <v>2011</v>
      </c>
      <c r="C11" s="1">
        <f>'rockfish harvests'!K235</f>
        <v>4284.4366812227072</v>
      </c>
      <c r="D11" s="1">
        <f>'rockfish harvests'!G235+'rockfish harvests'!E235</f>
        <v>2756</v>
      </c>
      <c r="E11" s="21">
        <f t="shared" si="0"/>
        <v>0.35674157303370785</v>
      </c>
      <c r="F11" s="43">
        <f>AVERAGE(E11:E19)</f>
        <v>0.22415882256281838</v>
      </c>
    </row>
    <row r="12" spans="1:6">
      <c r="A12" t="s">
        <v>69</v>
      </c>
      <c r="B12">
        <v>2012</v>
      </c>
      <c r="C12" s="1">
        <f>'rockfish harvests'!K236</f>
        <v>3776.1442770118629</v>
      </c>
      <c r="D12" s="1">
        <f>'rockfish harvests'!G236+'rockfish harvests'!E236</f>
        <v>3634</v>
      </c>
      <c r="E12" s="21">
        <f t="shared" si="0"/>
        <v>3.7642702869484748E-2</v>
      </c>
    </row>
    <row r="13" spans="1:6">
      <c r="A13" t="s">
        <v>69</v>
      </c>
      <c r="B13">
        <v>2013</v>
      </c>
      <c r="C13" s="1">
        <f>'rockfish harvests'!K237</f>
        <v>4475.3664881407803</v>
      </c>
      <c r="D13" s="1">
        <f>'rockfish harvests'!G237+'rockfish harvests'!E237</f>
        <v>4518</v>
      </c>
      <c r="E13" s="21">
        <f t="shared" si="0"/>
        <v>-9.5262615859938362E-3</v>
      </c>
    </row>
    <row r="14" spans="1:6">
      <c r="A14" t="s">
        <v>69</v>
      </c>
      <c r="B14">
        <v>2014</v>
      </c>
      <c r="C14" s="1">
        <f>'rockfish harvests'!K238</f>
        <v>5718.1397849462364</v>
      </c>
      <c r="D14" s="1">
        <f>'rockfish harvests'!G238+'rockfish harvests'!E238</f>
        <v>6796</v>
      </c>
      <c r="E14" s="21">
        <f t="shared" si="0"/>
        <v>-0.18849840255591058</v>
      </c>
    </row>
    <row r="15" spans="1:6">
      <c r="A15" t="s">
        <v>69</v>
      </c>
      <c r="B15">
        <v>2015</v>
      </c>
      <c r="C15" s="1">
        <f>'rockfish harvests'!K239</f>
        <v>8126.5678935972783</v>
      </c>
      <c r="D15" s="1">
        <f>'rockfish harvests'!G239+'rockfish harvests'!E239</f>
        <v>4586</v>
      </c>
      <c r="E15" s="21">
        <f t="shared" si="0"/>
        <v>0.43567812881829293</v>
      </c>
    </row>
    <row r="16" spans="1:6">
      <c r="A16" t="s">
        <v>69</v>
      </c>
      <c r="B16">
        <v>2016</v>
      </c>
      <c r="C16" s="1">
        <f>'rockfish harvests'!K240</f>
        <v>9606.8674308497375</v>
      </c>
      <c r="D16" s="1">
        <f>'rockfish harvests'!G240+'rockfish harvests'!E240</f>
        <v>5141</v>
      </c>
      <c r="E16" s="21">
        <f t="shared" si="0"/>
        <v>0.46486198159754627</v>
      </c>
    </row>
    <row r="17" spans="1:6">
      <c r="A17" t="s">
        <v>69</v>
      </c>
      <c r="B17">
        <v>2017</v>
      </c>
      <c r="C17" s="1">
        <f>'rockfish harvests'!K241</f>
        <v>7580.0488400488402</v>
      </c>
      <c r="D17" s="1">
        <f>'rockfish harvests'!G241+'rockfish harvests'!E241</f>
        <v>5890</v>
      </c>
      <c r="E17" s="21">
        <f t="shared" si="0"/>
        <v>0.22296015180265658</v>
      </c>
    </row>
    <row r="18" spans="1:6">
      <c r="A18" t="s">
        <v>69</v>
      </c>
      <c r="B18">
        <v>2018</v>
      </c>
      <c r="C18" s="1">
        <f>'rockfish harvests'!K242</f>
        <v>10630.379506304387</v>
      </c>
      <c r="D18" s="1">
        <f>'rockfish harvests'!G242+'rockfish harvests'!E242</f>
        <v>6913</v>
      </c>
      <c r="E18" s="21">
        <f t="shared" si="0"/>
        <v>0.34969396004157527</v>
      </c>
    </row>
    <row r="19" spans="1:6">
      <c r="A19" t="s">
        <v>69</v>
      </c>
      <c r="B19">
        <v>2019</v>
      </c>
      <c r="C19" s="1">
        <f>'rockfish harvests'!K243</f>
        <v>10910.494473531124</v>
      </c>
      <c r="D19" s="1">
        <f>'rockfish harvests'!G243+'rockfish harvests'!E243</f>
        <v>7115</v>
      </c>
      <c r="E19" s="21">
        <f t="shared" ref="E19" si="2">(C19-D19)/C19</f>
        <v>0.34787556904400613</v>
      </c>
    </row>
    <row r="20" spans="1:6">
      <c r="A20" t="s">
        <v>70</v>
      </c>
      <c r="B20">
        <v>2011</v>
      </c>
      <c r="C20" s="1">
        <f>'rockfish harvests'!K257</f>
        <v>21134.144125958821</v>
      </c>
      <c r="D20" s="1">
        <f>'rockfish harvests'!G257+'rockfish harvests'!E257</f>
        <v>11825</v>
      </c>
      <c r="E20" s="21">
        <f t="shared" si="0"/>
        <v>0.44047887960243959</v>
      </c>
      <c r="F20" s="43">
        <f>AVERAGE(E20:E28)</f>
        <v>0.2505578633776851</v>
      </c>
    </row>
    <row r="21" spans="1:6">
      <c r="A21" t="s">
        <v>70</v>
      </c>
      <c r="B21">
        <v>2012</v>
      </c>
      <c r="C21" s="1">
        <f>'rockfish harvests'!K258</f>
        <v>30331.837840909095</v>
      </c>
      <c r="D21" s="1">
        <f>'rockfish harvests'!G258+'rockfish harvests'!E258</f>
        <v>17511</v>
      </c>
      <c r="E21" s="21">
        <f t="shared" si="0"/>
        <v>0.42268582300072172</v>
      </c>
    </row>
    <row r="22" spans="1:6">
      <c r="A22" t="s">
        <v>70</v>
      </c>
      <c r="B22">
        <v>2013</v>
      </c>
      <c r="C22" s="1">
        <f>'rockfish harvests'!K259</f>
        <v>22942.238805970148</v>
      </c>
      <c r="D22" s="1">
        <f>'rockfish harvests'!G259+'rockfish harvests'!E259</f>
        <v>21959</v>
      </c>
      <c r="E22" s="21">
        <f t="shared" si="0"/>
        <v>4.2857142857142802E-2</v>
      </c>
    </row>
    <row r="23" spans="1:6">
      <c r="A23" t="s">
        <v>70</v>
      </c>
      <c r="B23">
        <v>2014</v>
      </c>
      <c r="C23" s="1">
        <f>'rockfish harvests'!K260</f>
        <v>32276.119924151324</v>
      </c>
      <c r="D23" s="1">
        <f>'rockfish harvests'!G260+'rockfish harvests'!E260</f>
        <v>35145</v>
      </c>
      <c r="E23" s="21">
        <f t="shared" si="0"/>
        <v>-8.8885531550586802E-2</v>
      </c>
    </row>
    <row r="24" spans="1:6">
      <c r="A24" t="s">
        <v>70</v>
      </c>
      <c r="B24">
        <v>2015</v>
      </c>
      <c r="C24" s="1">
        <f>'rockfish harvests'!K261</f>
        <v>31763.885700148439</v>
      </c>
      <c r="D24" s="1">
        <f>'rockfish harvests'!G261+'rockfish harvests'!E261</f>
        <v>29054</v>
      </c>
      <c r="E24" s="21">
        <f t="shared" si="0"/>
        <v>8.5313419325639225E-2</v>
      </c>
    </row>
    <row r="25" spans="1:6">
      <c r="A25" t="s">
        <v>70</v>
      </c>
      <c r="B25">
        <v>2016</v>
      </c>
      <c r="C25" s="1">
        <f>'rockfish harvests'!K262</f>
        <v>40066.291818701371</v>
      </c>
      <c r="D25" s="1">
        <f>'rockfish harvests'!G262+'rockfish harvests'!E262</f>
        <v>35220</v>
      </c>
      <c r="E25" s="21">
        <f t="shared" si="0"/>
        <v>0.12095683425435724</v>
      </c>
    </row>
    <row r="26" spans="1:6">
      <c r="A26" t="s">
        <v>70</v>
      </c>
      <c r="B26">
        <v>2017</v>
      </c>
      <c r="C26" s="1">
        <f>'rockfish harvests'!K263</f>
        <v>41111.228360636691</v>
      </c>
      <c r="D26" s="1">
        <f>'rockfish harvests'!G263+'rockfish harvests'!E263</f>
        <v>29117</v>
      </c>
      <c r="E26" s="21">
        <f t="shared" si="0"/>
        <v>0.29175066858671056</v>
      </c>
    </row>
    <row r="27" spans="1:6">
      <c r="A27" t="s">
        <v>70</v>
      </c>
      <c r="B27">
        <v>2018</v>
      </c>
      <c r="C27" s="1">
        <f>'rockfish harvests'!K264</f>
        <v>50022.26901059274</v>
      </c>
      <c r="D27" s="1">
        <f>'rockfish harvests'!G264+'rockfish harvests'!E264</f>
        <v>32006</v>
      </c>
      <c r="E27" s="21">
        <f t="shared" si="0"/>
        <v>0.36016496986127527</v>
      </c>
    </row>
    <row r="28" spans="1:6">
      <c r="A28" t="s">
        <v>70</v>
      </c>
      <c r="B28">
        <v>2019</v>
      </c>
      <c r="C28" s="1">
        <f>'rockfish harvests'!K265</f>
        <v>59476.361216730038</v>
      </c>
      <c r="D28" s="1">
        <f>'rockfish harvests'!G265+'rockfish harvests'!E265</f>
        <v>24998</v>
      </c>
      <c r="E28" s="21">
        <f t="shared" ref="E28" si="3">(C28-D28)/C28</f>
        <v>0.57969856446146639</v>
      </c>
    </row>
    <row r="29" spans="1:6">
      <c r="A29" t="s">
        <v>71</v>
      </c>
      <c r="B29">
        <v>2011</v>
      </c>
      <c r="C29" s="1">
        <f>'rockfish harvests'!K279</f>
        <v>11059.863872082973</v>
      </c>
      <c r="D29" s="1">
        <f>'rockfish harvests'!G279+'rockfish harvests'!E279</f>
        <v>5719</v>
      </c>
      <c r="E29" s="21">
        <f t="shared" si="0"/>
        <v>0.48290502793296086</v>
      </c>
      <c r="F29" s="43">
        <f>AVERAGE(E29:E37)</f>
        <v>0.15175055008922644</v>
      </c>
    </row>
    <row r="30" spans="1:6">
      <c r="A30" t="s">
        <v>71</v>
      </c>
      <c r="B30">
        <v>2012</v>
      </c>
      <c r="C30" s="1">
        <f>'rockfish harvests'!K280</f>
        <v>12656.140350877193</v>
      </c>
      <c r="D30" s="1">
        <f>'rockfish harvests'!G280+'rockfish harvests'!E280</f>
        <v>7214</v>
      </c>
      <c r="E30" s="21">
        <f t="shared" si="0"/>
        <v>0.43</v>
      </c>
    </row>
    <row r="31" spans="1:6">
      <c r="A31" t="s">
        <v>71</v>
      </c>
      <c r="B31">
        <v>2013</v>
      </c>
      <c r="C31" s="1">
        <f>'rockfish harvests'!K281</f>
        <v>10533.463803255974</v>
      </c>
      <c r="D31" s="1">
        <f>'rockfish harvests'!G281+'rockfish harvests'!E281</f>
        <v>8726</v>
      </c>
      <c r="E31" s="21">
        <f t="shared" si="0"/>
        <v>0.17159253945480624</v>
      </c>
    </row>
    <row r="32" spans="1:6">
      <c r="A32" t="s">
        <v>71</v>
      </c>
      <c r="B32">
        <v>2014</v>
      </c>
      <c r="C32" s="1">
        <f>'rockfish harvests'!K282</f>
        <v>18410.250883987203</v>
      </c>
      <c r="D32" s="1">
        <f>'rockfish harvests'!G282+'rockfish harvests'!E282</f>
        <v>12585</v>
      </c>
      <c r="E32" s="21">
        <f t="shared" si="0"/>
        <v>0.31641344383057085</v>
      </c>
    </row>
    <row r="33" spans="1:6">
      <c r="A33" t="s">
        <v>71</v>
      </c>
      <c r="B33">
        <v>2015</v>
      </c>
      <c r="C33" s="1">
        <f>'rockfish harvests'!K283</f>
        <v>13685.480355422331</v>
      </c>
      <c r="D33" s="1">
        <f>'rockfish harvests'!G283+'rockfish harvests'!E283</f>
        <v>13962</v>
      </c>
      <c r="E33" s="21">
        <f t="shared" si="0"/>
        <v>-2.0205329838357423E-2</v>
      </c>
    </row>
    <row r="34" spans="1:6">
      <c r="A34" t="s">
        <v>71</v>
      </c>
      <c r="B34">
        <v>2016</v>
      </c>
      <c r="C34" s="1">
        <f>'rockfish harvests'!K284</f>
        <v>7499.6278507924235</v>
      </c>
      <c r="D34" s="1">
        <f>'rockfish harvests'!G284+'rockfish harvests'!E284</f>
        <v>13291</v>
      </c>
      <c r="E34" s="21">
        <f t="shared" si="0"/>
        <v>-0.77222127076554203</v>
      </c>
    </row>
    <row r="35" spans="1:6">
      <c r="A35" t="s">
        <v>71</v>
      </c>
      <c r="B35">
        <v>2017</v>
      </c>
      <c r="C35" s="1">
        <f>'rockfish harvests'!K285</f>
        <v>16078.017147192715</v>
      </c>
      <c r="D35" s="1">
        <f>'rockfish harvests'!G285+'rockfish harvests'!E285</f>
        <v>11503</v>
      </c>
      <c r="E35" s="21">
        <f t="shared" si="0"/>
        <v>0.28455108023015957</v>
      </c>
    </row>
    <row r="36" spans="1:6">
      <c r="A36" t="s">
        <v>71</v>
      </c>
      <c r="B36">
        <v>2018</v>
      </c>
      <c r="C36" s="1">
        <f>'rockfish harvests'!K286</f>
        <v>18860.883640705848</v>
      </c>
      <c r="D36" s="1">
        <f>'rockfish harvests'!G286+'rockfish harvests'!E286</f>
        <v>12895</v>
      </c>
      <c r="E36" s="21">
        <f t="shared" si="0"/>
        <v>0.31630986937590699</v>
      </c>
    </row>
    <row r="37" spans="1:6">
      <c r="A37" t="s">
        <v>71</v>
      </c>
      <c r="B37">
        <v>2019</v>
      </c>
      <c r="C37" s="1">
        <f>'rockfish harvests'!K287</f>
        <v>18193.663451672481</v>
      </c>
      <c r="D37" s="1">
        <f>'rockfish harvests'!G287+'rockfish harvests'!E287</f>
        <v>15348</v>
      </c>
      <c r="E37" s="21">
        <f t="shared" ref="E37" si="4">(C37-D37)/C37</f>
        <v>0.15640959058253268</v>
      </c>
    </row>
    <row r="38" spans="1:6">
      <c r="A38" t="s">
        <v>72</v>
      </c>
      <c r="B38">
        <v>2011</v>
      </c>
      <c r="C38" s="1">
        <f>'rockfish harvests'!K301</f>
        <v>43385.656259472569</v>
      </c>
      <c r="D38" s="1">
        <f>'rockfish harvests'!G301+'rockfish harvests'!E301</f>
        <v>24780</v>
      </c>
      <c r="E38" s="21">
        <f t="shared" si="0"/>
        <v>0.42884349030470914</v>
      </c>
      <c r="F38" s="43">
        <f>AVERAGE(E38:E46)</f>
        <v>0.35547604154309098</v>
      </c>
    </row>
    <row r="39" spans="1:6">
      <c r="A39" t="s">
        <v>72</v>
      </c>
      <c r="B39">
        <v>2012</v>
      </c>
      <c r="C39" s="1">
        <f>'rockfish harvests'!K302</f>
        <v>51250.239687848378</v>
      </c>
      <c r="D39" s="1">
        <f>'rockfish harvests'!G302+'rockfish harvests'!E302</f>
        <v>26385</v>
      </c>
      <c r="E39" s="21">
        <f t="shared" si="0"/>
        <v>0.48517313946814611</v>
      </c>
    </row>
    <row r="40" spans="1:6">
      <c r="A40" t="s">
        <v>72</v>
      </c>
      <c r="B40">
        <v>2013</v>
      </c>
      <c r="C40" s="1">
        <f>'rockfish harvests'!K303</f>
        <v>59046.842065821518</v>
      </c>
      <c r="D40" s="1">
        <f>'rockfish harvests'!G303+'rockfish harvests'!E303</f>
        <v>38158</v>
      </c>
      <c r="E40" s="21">
        <f t="shared" si="0"/>
        <v>0.35376730295815001</v>
      </c>
    </row>
    <row r="41" spans="1:6">
      <c r="A41" t="s">
        <v>72</v>
      </c>
      <c r="B41">
        <v>2014</v>
      </c>
      <c r="C41" s="1">
        <f>'rockfish harvests'!K304</f>
        <v>58838.073336968373</v>
      </c>
      <c r="D41" s="1">
        <f>'rockfish harvests'!G304+'rockfish harvests'!E304</f>
        <v>50413</v>
      </c>
      <c r="E41" s="21">
        <f t="shared" si="0"/>
        <v>0.14319084326092033</v>
      </c>
    </row>
    <row r="42" spans="1:6">
      <c r="A42" t="s">
        <v>72</v>
      </c>
      <c r="B42">
        <v>2015</v>
      </c>
      <c r="C42" s="1">
        <f>'rockfish harvests'!K305</f>
        <v>60956.645359656926</v>
      </c>
      <c r="D42" s="1">
        <f>'rockfish harvests'!G305+'rockfish harvests'!E305</f>
        <v>51671</v>
      </c>
      <c r="E42" s="21">
        <f t="shared" si="0"/>
        <v>0.15233196159122081</v>
      </c>
    </row>
    <row r="43" spans="1:6">
      <c r="A43" t="s">
        <v>72</v>
      </c>
      <c r="B43">
        <v>2016</v>
      </c>
      <c r="C43" s="1">
        <f>'rockfish harvests'!K306</f>
        <v>66405.532446281708</v>
      </c>
      <c r="D43" s="1">
        <f>'rockfish harvests'!G306+'rockfish harvests'!E306</f>
        <v>47392</v>
      </c>
      <c r="E43" s="21">
        <f t="shared" si="0"/>
        <v>0.28632452366318384</v>
      </c>
    </row>
    <row r="44" spans="1:6">
      <c r="A44" t="s">
        <v>72</v>
      </c>
      <c r="B44">
        <v>2017</v>
      </c>
      <c r="C44" s="1">
        <f>'rockfish harvests'!K307</f>
        <v>62909.834871736792</v>
      </c>
      <c r="D44" s="1">
        <f>'rockfish harvests'!G307+'rockfish harvests'!E307</f>
        <v>36726</v>
      </c>
      <c r="E44" s="21">
        <f t="shared" si="0"/>
        <v>0.41621210618532845</v>
      </c>
    </row>
    <row r="45" spans="1:6">
      <c r="A45" t="s">
        <v>72</v>
      </c>
      <c r="B45">
        <v>2018</v>
      </c>
      <c r="C45" s="1">
        <f>'rockfish harvests'!K308</f>
        <v>76774.8595505618</v>
      </c>
      <c r="D45" s="1">
        <f>'rockfish harvests'!G308+'rockfish harvests'!E308</f>
        <v>47450</v>
      </c>
      <c r="E45" s="21">
        <f t="shared" si="0"/>
        <v>0.38195914290470645</v>
      </c>
    </row>
    <row r="46" spans="1:6">
      <c r="A46" t="s">
        <v>72</v>
      </c>
      <c r="B46">
        <v>2019</v>
      </c>
      <c r="C46" s="1">
        <f>'rockfish harvests'!K309</f>
        <v>105817.34860446323</v>
      </c>
      <c r="D46" s="1">
        <f>'rockfish harvests'!G309+'rockfish harvests'!E309</f>
        <v>47461</v>
      </c>
      <c r="E46" s="21">
        <f t="shared" ref="E46" si="5">(C46-D46)/C46</f>
        <v>0.55148186355145401</v>
      </c>
    </row>
    <row r="47" spans="1:6">
      <c r="A47" t="s">
        <v>73</v>
      </c>
      <c r="B47">
        <v>2011</v>
      </c>
      <c r="C47" s="1">
        <f>'rockfish harvests'!K323</f>
        <v>17425.832645403378</v>
      </c>
      <c r="D47" s="1">
        <f>'rockfish harvests'!G323+'rockfish harvests'!E323</f>
        <v>15576</v>
      </c>
      <c r="E47" s="21">
        <f t="shared" si="0"/>
        <v>0.1061546201576388</v>
      </c>
      <c r="F47" s="43">
        <f>AVERAGE(E47:E55)</f>
        <v>0.54733231533522142</v>
      </c>
    </row>
    <row r="48" spans="1:6">
      <c r="A48" t="s">
        <v>73</v>
      </c>
      <c r="B48">
        <v>2012</v>
      </c>
      <c r="C48" s="1">
        <f>'rockfish harvests'!K324</f>
        <v>21501.484048613747</v>
      </c>
      <c r="D48" s="1">
        <f>'rockfish harvests'!G324+'rockfish harvests'!E324</f>
        <v>15847</v>
      </c>
      <c r="E48" s="21">
        <f t="shared" si="0"/>
        <v>0.26298110566829946</v>
      </c>
    </row>
    <row r="49" spans="1:5">
      <c r="A49" t="s">
        <v>73</v>
      </c>
      <c r="B49">
        <v>2013</v>
      </c>
      <c r="C49" s="1">
        <f>'rockfish harvests'!K325</f>
        <v>22683.680191645457</v>
      </c>
      <c r="D49" s="1">
        <f>'rockfish harvests'!G325+'rockfish harvests'!E325</f>
        <v>9700</v>
      </c>
      <c r="E49" s="21">
        <f t="shared" si="0"/>
        <v>0.57237979384083493</v>
      </c>
    </row>
    <row r="50" spans="1:5">
      <c r="A50" t="s">
        <v>73</v>
      </c>
      <c r="B50">
        <v>2014</v>
      </c>
      <c r="C50" s="1">
        <f>'rockfish harvests'!K326</f>
        <v>24422.057259158752</v>
      </c>
      <c r="D50" s="1">
        <f>'rockfish harvests'!G326+'rockfish harvests'!E326</f>
        <v>9754</v>
      </c>
      <c r="E50" s="21">
        <f t="shared" si="0"/>
        <v>0.60060694737982978</v>
      </c>
    </row>
    <row r="51" spans="1:5">
      <c r="A51" t="s">
        <v>73</v>
      </c>
      <c r="B51">
        <v>2015</v>
      </c>
      <c r="C51" s="1">
        <f>'rockfish harvests'!K327</f>
        <v>33215.524335519505</v>
      </c>
      <c r="D51" s="1">
        <f>'rockfish harvests'!G327+'rockfish harvests'!E327</f>
        <v>10892</v>
      </c>
      <c r="E51" s="21">
        <f t="shared" si="0"/>
        <v>0.67208104589959816</v>
      </c>
    </row>
    <row r="52" spans="1:5">
      <c r="A52" t="s">
        <v>73</v>
      </c>
      <c r="B52">
        <v>2016</v>
      </c>
      <c r="C52" s="1">
        <f>'rockfish harvests'!K328</f>
        <v>27237.761702821725</v>
      </c>
      <c r="D52" s="1">
        <f>'rockfish harvests'!G328+'rockfish harvests'!E328</f>
        <v>9431</v>
      </c>
      <c r="E52" s="21">
        <f t="shared" si="0"/>
        <v>0.65375275314847237</v>
      </c>
    </row>
    <row r="53" spans="1:5">
      <c r="A53" t="s">
        <v>73</v>
      </c>
      <c r="B53">
        <v>2017</v>
      </c>
      <c r="C53" s="1">
        <f>'rockfish harvests'!K329</f>
        <v>28180.221332705438</v>
      </c>
      <c r="D53" s="1">
        <f>'rockfish harvests'!G329+'rockfish harvests'!E329</f>
        <v>11530</v>
      </c>
      <c r="E53" s="21">
        <f t="shared" si="0"/>
        <v>0.59084778420038531</v>
      </c>
    </row>
    <row r="54" spans="1:5">
      <c r="A54" t="s">
        <v>73</v>
      </c>
      <c r="B54">
        <v>2018</v>
      </c>
      <c r="C54" s="1">
        <f>'rockfish harvests'!K330</f>
        <v>39816.635899450121</v>
      </c>
      <c r="D54" s="1">
        <f>'rockfish harvests'!G330+'rockfish harvests'!E330</f>
        <v>11285</v>
      </c>
      <c r="E54" s="21">
        <f t="shared" si="0"/>
        <v>0.71657575420238229</v>
      </c>
    </row>
    <row r="55" spans="1:5">
      <c r="A55" t="s">
        <v>73</v>
      </c>
      <c r="B55">
        <v>2019</v>
      </c>
      <c r="C55" s="1">
        <f>'rockfish harvests'!K331</f>
        <v>39271.985999299963</v>
      </c>
      <c r="D55" s="1">
        <f>'rockfish harvests'!G331+'rockfish harvests'!E331</f>
        <v>9794</v>
      </c>
      <c r="E55" s="21">
        <f t="shared" ref="E55" si="6">(C55-D55)/C55</f>
        <v>0.75061103351955305</v>
      </c>
    </row>
    <row r="56" spans="1:5">
      <c r="C56" s="1"/>
      <c r="D56" s="1"/>
    </row>
    <row r="57" spans="1:5">
      <c r="C57" s="1"/>
      <c r="D57" s="1"/>
    </row>
    <row r="58" spans="1:5">
      <c r="C58" s="1"/>
      <c r="D58" s="1"/>
    </row>
    <row r="59" spans="1:5">
      <c r="C59" s="1"/>
      <c r="D59" s="1"/>
    </row>
    <row r="60" spans="1:5">
      <c r="C60" s="1"/>
      <c r="D60" s="1"/>
    </row>
    <row r="61" spans="1:5">
      <c r="C61" s="1"/>
      <c r="D61" s="1"/>
    </row>
    <row r="62" spans="1:5">
      <c r="C62" s="1"/>
      <c r="D62" s="1"/>
    </row>
    <row r="63" spans="1:5">
      <c r="C63" s="1"/>
      <c r="D63" s="1"/>
    </row>
    <row r="64" spans="1:5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87BC5-DBD7-41CA-80A3-7DD6FED4FBBE}">
  <sheetPr>
    <tabColor theme="0" tint="-0.499984740745262"/>
  </sheetPr>
  <dimension ref="A1:AN145"/>
  <sheetViews>
    <sheetView topLeftCell="A85" zoomScale="90" zoomScaleNormal="90" workbookViewId="0">
      <selection activeCell="F142" sqref="F142:G145"/>
    </sheetView>
  </sheetViews>
  <sheetFormatPr defaultRowHeight="15"/>
  <cols>
    <col min="39" max="39" width="13.28515625" customWidth="1"/>
  </cols>
  <sheetData>
    <row r="1" spans="1:40" ht="45">
      <c r="A1" s="4" t="s">
        <v>37</v>
      </c>
      <c r="B1" s="4" t="s">
        <v>38</v>
      </c>
      <c r="C1" s="4" t="s">
        <v>154</v>
      </c>
      <c r="D1" s="4" t="s">
        <v>155</v>
      </c>
      <c r="E1" s="4" t="s">
        <v>156</v>
      </c>
      <c r="F1" s="4" t="s">
        <v>157</v>
      </c>
      <c r="G1" s="4" t="s">
        <v>158</v>
      </c>
    </row>
    <row r="2" spans="1:40">
      <c r="A2">
        <v>2011</v>
      </c>
      <c r="B2" t="s">
        <v>73</v>
      </c>
      <c r="C2">
        <f>'rockfish harvests'!D323</f>
        <v>11926</v>
      </c>
      <c r="D2">
        <f>'rockfish harvests'!E323</f>
        <v>10660</v>
      </c>
      <c r="E2">
        <f>'rockfish harvests'!F323</f>
        <v>3867387.9387297141</v>
      </c>
      <c r="F2">
        <f>SQRT(E2)</f>
        <v>1966.56755254675</v>
      </c>
      <c r="G2">
        <f>1.96*F2</f>
        <v>3854.4724029916301</v>
      </c>
      <c r="AM2" s="23" t="s">
        <v>159</v>
      </c>
      <c r="AN2" s="23" t="s">
        <v>160</v>
      </c>
    </row>
    <row r="3" spans="1:40">
      <c r="A3">
        <v>2012</v>
      </c>
      <c r="B3" t="s">
        <v>73</v>
      </c>
      <c r="C3">
        <f>'rockfish harvests'!D324</f>
        <v>14290</v>
      </c>
      <c r="D3">
        <f>'rockfish harvests'!E324</f>
        <v>10532</v>
      </c>
      <c r="E3">
        <f>'rockfish harvests'!F324</f>
        <v>1809865.8409519477</v>
      </c>
      <c r="F3">
        <f t="shared" ref="F3:F74" si="0">SQRT(E3)</f>
        <v>1345.31254396588</v>
      </c>
      <c r="G3">
        <f t="shared" ref="G3:G74" si="1">1.96*F3</f>
        <v>2636.8125861731246</v>
      </c>
      <c r="AM3" t="s">
        <v>161</v>
      </c>
      <c r="AN3" s="21">
        <f>7/8</f>
        <v>0.875</v>
      </c>
    </row>
    <row r="4" spans="1:40">
      <c r="A4">
        <v>2013</v>
      </c>
      <c r="B4" t="s">
        <v>73</v>
      </c>
      <c r="C4">
        <f>'rockfish harvests'!D325</f>
        <v>15619</v>
      </c>
      <c r="D4">
        <f>'rockfish harvests'!E325</f>
        <v>6679</v>
      </c>
      <c r="E4">
        <f>'rockfish harvests'!F325</f>
        <v>1120758.7991991951</v>
      </c>
      <c r="F4">
        <f t="shared" si="0"/>
        <v>1058.6589626500099</v>
      </c>
      <c r="G4">
        <f t="shared" si="1"/>
        <v>2074.9715667940195</v>
      </c>
      <c r="AM4" t="s">
        <v>162</v>
      </c>
      <c r="AN4" s="21">
        <v>1</v>
      </c>
    </row>
    <row r="5" spans="1:40">
      <c r="A5">
        <v>2014</v>
      </c>
      <c r="B5" t="s">
        <v>73</v>
      </c>
      <c r="C5">
        <f>'rockfish harvests'!D326</f>
        <v>18453</v>
      </c>
      <c r="D5">
        <f>'rockfish harvests'!E326</f>
        <v>7370</v>
      </c>
      <c r="E5">
        <f>'rockfish harvests'!F326</f>
        <v>1795956.444219216</v>
      </c>
      <c r="F5">
        <f t="shared" si="0"/>
        <v>1340.13299497446</v>
      </c>
      <c r="G5">
        <f t="shared" si="1"/>
        <v>2626.6606701499413</v>
      </c>
      <c r="AM5" t="s">
        <v>61</v>
      </c>
      <c r="AN5" s="21">
        <f>6/8</f>
        <v>0.75</v>
      </c>
    </row>
    <row r="6" spans="1:40">
      <c r="A6">
        <v>2015</v>
      </c>
      <c r="B6" t="s">
        <v>73</v>
      </c>
      <c r="C6">
        <f>'rockfish harvests'!D327</f>
        <v>17669</v>
      </c>
      <c r="D6">
        <f>'rockfish harvests'!E327</f>
        <v>5794</v>
      </c>
      <c r="E6">
        <f>'rockfish harvests'!F327</f>
        <v>1165829.0123683619</v>
      </c>
      <c r="F6">
        <f t="shared" si="0"/>
        <v>1079.73562151499</v>
      </c>
      <c r="G6">
        <f t="shared" si="1"/>
        <v>2116.2818181693806</v>
      </c>
      <c r="AM6" t="s">
        <v>62</v>
      </c>
      <c r="AN6" s="21">
        <f>7/8</f>
        <v>0.875</v>
      </c>
    </row>
    <row r="7" spans="1:40">
      <c r="A7">
        <v>2016</v>
      </c>
      <c r="B7" t="s">
        <v>73</v>
      </c>
      <c r="C7">
        <f>'rockfish harvests'!D328</f>
        <v>17707</v>
      </c>
      <c r="D7">
        <f>'rockfish harvests'!E328</f>
        <v>6131</v>
      </c>
      <c r="E7">
        <f>'rockfish harvests'!F328</f>
        <v>1340603.0809649625</v>
      </c>
      <c r="F7">
        <f t="shared" si="0"/>
        <v>1157.84415227826</v>
      </c>
      <c r="G7">
        <f t="shared" si="1"/>
        <v>2269.3745384653898</v>
      </c>
      <c r="AM7" t="s">
        <v>63</v>
      </c>
      <c r="AN7" s="21">
        <f>6/8</f>
        <v>0.75</v>
      </c>
    </row>
    <row r="8" spans="1:40">
      <c r="A8">
        <v>2017</v>
      </c>
      <c r="B8" t="s">
        <v>73</v>
      </c>
      <c r="C8">
        <f>'rockfish harvests'!D329</f>
        <v>20760</v>
      </c>
      <c r="D8">
        <f>'rockfish harvests'!E329</f>
        <v>8494</v>
      </c>
      <c r="E8">
        <f>'rockfish harvests'!F329</f>
        <v>2665750.1723964033</v>
      </c>
      <c r="F8">
        <f t="shared" si="0"/>
        <v>1632.71251982595</v>
      </c>
      <c r="G8">
        <f t="shared" si="1"/>
        <v>3200.116538858862</v>
      </c>
      <c r="AM8" t="s">
        <v>163</v>
      </c>
      <c r="AN8" s="21">
        <f>5/8</f>
        <v>0.625</v>
      </c>
    </row>
    <row r="9" spans="1:40">
      <c r="A9">
        <v>2018</v>
      </c>
      <c r="B9" t="s">
        <v>73</v>
      </c>
      <c r="C9">
        <f>'rockfish harvests'!D330</f>
        <v>26949</v>
      </c>
      <c r="D9">
        <f>'rockfish harvests'!E330</f>
        <v>7638</v>
      </c>
      <c r="E9">
        <f>'rockfish harvests'!F330</f>
        <v>1429079.7715305276</v>
      </c>
      <c r="F9">
        <f>SQRT(E9)</f>
        <v>1195.4412455367799</v>
      </c>
      <c r="G9">
        <f>1.96*F9</f>
        <v>2343.0648412520886</v>
      </c>
      <c r="AM9" t="s">
        <v>65</v>
      </c>
      <c r="AN9" s="22">
        <v>0</v>
      </c>
    </row>
    <row r="10" spans="1:40">
      <c r="A10">
        <v>2019</v>
      </c>
      <c r="B10" t="s">
        <v>73</v>
      </c>
      <c r="C10">
        <f>'rockfish harvests'!D331</f>
        <v>22912</v>
      </c>
      <c r="D10">
        <f>'rockfish harvests'!E331</f>
        <v>5714</v>
      </c>
      <c r="E10">
        <f>'rockfish harvests'!F331</f>
        <v>1122352.6726686719</v>
      </c>
      <c r="F10">
        <f t="shared" ref="F10" si="2">SQRT(E10)</f>
        <v>1059.4114746729299</v>
      </c>
      <c r="G10">
        <f t="shared" ref="G10" si="3">1.96*F10</f>
        <v>2076.4464903589424</v>
      </c>
      <c r="AN10" s="22"/>
    </row>
    <row r="11" spans="1:40">
      <c r="A11">
        <v>2011</v>
      </c>
      <c r="B11" t="s">
        <v>72</v>
      </c>
      <c r="C11">
        <f>'rockfish harvests'!D301</f>
        <v>17328</v>
      </c>
      <c r="D11">
        <f>'rockfish harvests'!E301</f>
        <v>9897</v>
      </c>
      <c r="E11">
        <f>'rockfish harvests'!F301</f>
        <v>1560762.9575815795</v>
      </c>
      <c r="F11">
        <f t="shared" si="0"/>
        <v>1249.30498981697</v>
      </c>
      <c r="G11">
        <f t="shared" si="1"/>
        <v>2448.6377800412611</v>
      </c>
      <c r="AM11" t="s">
        <v>66</v>
      </c>
      <c r="AN11" s="22">
        <v>0</v>
      </c>
    </row>
    <row r="12" spans="1:40">
      <c r="A12">
        <v>2012</v>
      </c>
      <c r="B12" t="s">
        <v>72</v>
      </c>
      <c r="C12">
        <f>'rockfish harvests'!D302</f>
        <v>20908</v>
      </c>
      <c r="D12">
        <f>'rockfish harvests'!E302</f>
        <v>10764</v>
      </c>
      <c r="E12">
        <f>'rockfish harvests'!F302</f>
        <v>1295199.6134174168</v>
      </c>
      <c r="F12">
        <f t="shared" si="0"/>
        <v>1138.06836939501</v>
      </c>
      <c r="G12">
        <f t="shared" si="1"/>
        <v>2230.6140040142195</v>
      </c>
      <c r="AM12" t="s">
        <v>164</v>
      </c>
      <c r="AN12" s="22">
        <f>1/8</f>
        <v>0.125</v>
      </c>
    </row>
    <row r="13" spans="1:40">
      <c r="A13">
        <v>2013</v>
      </c>
      <c r="B13" t="s">
        <v>72</v>
      </c>
      <c r="C13">
        <f>'rockfish harvests'!D303</f>
        <v>24779</v>
      </c>
      <c r="D13">
        <f>'rockfish harvests'!E303</f>
        <v>16013</v>
      </c>
      <c r="E13">
        <f>'rockfish harvests'!F303</f>
        <v>3283614.9748748839</v>
      </c>
      <c r="F13">
        <f t="shared" si="0"/>
        <v>1812.0747707737901</v>
      </c>
      <c r="G13">
        <f t="shared" si="1"/>
        <v>3551.6665507166285</v>
      </c>
      <c r="AM13" t="s">
        <v>59</v>
      </c>
      <c r="AN13" s="21">
        <f>7/8</f>
        <v>0.875</v>
      </c>
    </row>
    <row r="14" spans="1:40">
      <c r="A14">
        <v>2014</v>
      </c>
      <c r="B14" t="s">
        <v>72</v>
      </c>
      <c r="C14">
        <f>'rockfish harvests'!D304</f>
        <v>25686</v>
      </c>
      <c r="D14">
        <f>'rockfish harvests'!E304</f>
        <v>22008</v>
      </c>
      <c r="E14">
        <f>'rockfish harvests'!F304</f>
        <v>3750598.6105295285</v>
      </c>
      <c r="F14">
        <f t="shared" si="0"/>
        <v>1936.6462275102101</v>
      </c>
      <c r="G14">
        <f t="shared" si="1"/>
        <v>3795.8266059200118</v>
      </c>
      <c r="AM14" t="s">
        <v>68</v>
      </c>
      <c r="AN14" s="22">
        <f>3/8</f>
        <v>0.375</v>
      </c>
    </row>
    <row r="15" spans="1:40">
      <c r="A15">
        <v>2015</v>
      </c>
      <c r="B15" t="s">
        <v>72</v>
      </c>
      <c r="C15">
        <f>'rockfish harvests'!D305</f>
        <v>29160</v>
      </c>
      <c r="D15">
        <f>'rockfish harvests'!E305</f>
        <v>24718</v>
      </c>
      <c r="E15">
        <f>'rockfish harvests'!F305</f>
        <v>4807157.7314104065</v>
      </c>
      <c r="F15">
        <f t="shared" si="0"/>
        <v>2192.5231427308599</v>
      </c>
      <c r="G15">
        <f t="shared" si="1"/>
        <v>4297.3453597524858</v>
      </c>
      <c r="AM15" t="s">
        <v>165</v>
      </c>
      <c r="AN15" s="22">
        <f>4/8</f>
        <v>0.5</v>
      </c>
    </row>
    <row r="16" spans="1:40">
      <c r="A16">
        <v>2016</v>
      </c>
      <c r="B16" t="s">
        <v>72</v>
      </c>
      <c r="C16">
        <f>'rockfish harvests'!D306</f>
        <v>32540</v>
      </c>
      <c r="D16">
        <f>'rockfish harvests'!E306</f>
        <v>23223</v>
      </c>
      <c r="E16">
        <f>'rockfish harvests'!F306</f>
        <v>6399944.0870460356</v>
      </c>
      <c r="F16">
        <f t="shared" si="0"/>
        <v>2529.8110773427402</v>
      </c>
      <c r="G16">
        <f t="shared" si="1"/>
        <v>4958.4297115917707</v>
      </c>
      <c r="AM16" t="s">
        <v>70</v>
      </c>
      <c r="AN16" s="22">
        <f>4/8</f>
        <v>0.5</v>
      </c>
    </row>
    <row r="17" spans="1:40">
      <c r="A17">
        <v>2017</v>
      </c>
      <c r="B17" t="s">
        <v>72</v>
      </c>
      <c r="C17">
        <f>'rockfish harvests'!D307</f>
        <v>30249</v>
      </c>
      <c r="D17">
        <f>'rockfish harvests'!E307</f>
        <v>17659</v>
      </c>
      <c r="E17">
        <f>'rockfish harvests'!F307</f>
        <v>2770446.5813773801</v>
      </c>
      <c r="F17">
        <f t="shared" si="0"/>
        <v>1664.46585467452</v>
      </c>
      <c r="G17">
        <f t="shared" si="1"/>
        <v>3262.3530751620592</v>
      </c>
      <c r="AM17" t="s">
        <v>71</v>
      </c>
      <c r="AN17" s="22">
        <f>3/8</f>
        <v>0.375</v>
      </c>
    </row>
    <row r="18" spans="1:40">
      <c r="A18">
        <v>2018</v>
      </c>
      <c r="B18" t="s">
        <v>72</v>
      </c>
      <c r="C18">
        <f>'rockfish harvests'!D308</f>
        <v>42049</v>
      </c>
      <c r="D18">
        <f>'rockfish harvests'!E308</f>
        <v>25988</v>
      </c>
      <c r="E18">
        <f>'rockfish harvests'!F308</f>
        <v>4402089.9050961118</v>
      </c>
      <c r="F18">
        <f t="shared" si="0"/>
        <v>2098.1157987813999</v>
      </c>
      <c r="G18">
        <f t="shared" si="1"/>
        <v>4112.306965611544</v>
      </c>
      <c r="AM18" t="s">
        <v>72</v>
      </c>
      <c r="AN18" s="22">
        <f>1/8</f>
        <v>0.125</v>
      </c>
    </row>
    <row r="19" spans="1:40">
      <c r="A19">
        <v>2019</v>
      </c>
      <c r="B19" t="s">
        <v>72</v>
      </c>
      <c r="C19">
        <f>'rockfish harvests'!D309</f>
        <v>35867</v>
      </c>
      <c r="D19">
        <f>'rockfish harvests'!E309</f>
        <v>16087</v>
      </c>
      <c r="E19">
        <f>'rockfish harvests'!F309</f>
        <v>2683845.0087837777</v>
      </c>
      <c r="F19">
        <f t="shared" ref="F19" si="4">SQRT(E19)</f>
        <v>1638.24448992932</v>
      </c>
      <c r="G19">
        <f t="shared" ref="G19" si="5">1.96*F19</f>
        <v>3210.9592002614672</v>
      </c>
      <c r="AN19" s="22"/>
    </row>
    <row r="20" spans="1:40">
      <c r="A20">
        <v>2011</v>
      </c>
      <c r="B20" t="s">
        <v>71</v>
      </c>
      <c r="C20">
        <f>'rockfish harvests'!D279</f>
        <v>8950</v>
      </c>
      <c r="D20">
        <f>'rockfish harvests'!E279</f>
        <v>4628</v>
      </c>
      <c r="E20">
        <f>'rockfish harvests'!F279</f>
        <v>1123011.175286294</v>
      </c>
      <c r="F20">
        <f t="shared" si="0"/>
        <v>1059.72221609547</v>
      </c>
      <c r="G20">
        <f t="shared" si="1"/>
        <v>2077.055543547121</v>
      </c>
      <c r="AM20" t="s">
        <v>73</v>
      </c>
      <c r="AN20" s="22">
        <f>1/8</f>
        <v>0.125</v>
      </c>
    </row>
    <row r="21" spans="1:40">
      <c r="A21">
        <v>2012</v>
      </c>
      <c r="B21" t="s">
        <v>71</v>
      </c>
      <c r="C21">
        <f>'rockfish harvests'!D280</f>
        <v>8600</v>
      </c>
      <c r="D21">
        <f>'rockfish harvests'!E280</f>
        <v>4902</v>
      </c>
      <c r="E21">
        <f>'rockfish harvests'!F280</f>
        <v>817154.10041942052</v>
      </c>
      <c r="F21">
        <f t="shared" si="0"/>
        <v>903.96576285798596</v>
      </c>
      <c r="G21">
        <f t="shared" si="1"/>
        <v>1771.7728952016525</v>
      </c>
    </row>
    <row r="22" spans="1:40">
      <c r="A22">
        <v>2013</v>
      </c>
      <c r="B22" t="s">
        <v>71</v>
      </c>
      <c r="C22">
        <f>'rockfish harvests'!D281</f>
        <v>6970</v>
      </c>
      <c r="D22">
        <f>'rockfish harvests'!E281</f>
        <v>5774</v>
      </c>
      <c r="E22">
        <f>'rockfish harvests'!F281</f>
        <v>1485966.2791901822</v>
      </c>
      <c r="F22">
        <f t="shared" si="0"/>
        <v>1219.00216537551</v>
      </c>
      <c r="G22">
        <f t="shared" si="1"/>
        <v>2389.2442441359995</v>
      </c>
    </row>
    <row r="23" spans="1:40">
      <c r="A23">
        <v>2014</v>
      </c>
      <c r="B23" t="s">
        <v>71</v>
      </c>
      <c r="C23">
        <f>'rockfish harvests'!D282</f>
        <v>8688</v>
      </c>
      <c r="D23">
        <f>'rockfish harvests'!E282</f>
        <v>5939</v>
      </c>
      <c r="E23">
        <f>'rockfish harvests'!F282</f>
        <v>1847984.6003753652</v>
      </c>
      <c r="F23">
        <f t="shared" si="0"/>
        <v>1359.40597334842</v>
      </c>
      <c r="G23">
        <f t="shared" si="1"/>
        <v>2664.4357077629033</v>
      </c>
    </row>
    <row r="24" spans="1:40">
      <c r="A24">
        <v>2015</v>
      </c>
      <c r="B24" t="s">
        <v>71</v>
      </c>
      <c r="C24">
        <f>'rockfish harvests'!D283</f>
        <v>9156</v>
      </c>
      <c r="D24">
        <f>'rockfish harvests'!E283</f>
        <v>9341</v>
      </c>
      <c r="E24">
        <f>'rockfish harvests'!F283</f>
        <v>2302346.3975565527</v>
      </c>
      <c r="F24">
        <f t="shared" si="0"/>
        <v>1517.34847597925</v>
      </c>
      <c r="G24">
        <f t="shared" si="1"/>
        <v>2974.0030129193301</v>
      </c>
    </row>
    <row r="25" spans="1:40">
      <c r="A25">
        <v>2016</v>
      </c>
      <c r="B25" t="s">
        <v>71</v>
      </c>
      <c r="C25">
        <f>'rockfish harvests'!D284</f>
        <v>5839</v>
      </c>
      <c r="D25">
        <f>'rockfish harvests'!E284</f>
        <v>10348</v>
      </c>
      <c r="E25">
        <f>'rockfish harvests'!F284</f>
        <v>2978473.6189940036</v>
      </c>
      <c r="F25">
        <f t="shared" si="0"/>
        <v>1725.82548914831</v>
      </c>
      <c r="G25">
        <f t="shared" si="1"/>
        <v>3382.6179587306874</v>
      </c>
    </row>
    <row r="26" spans="1:40">
      <c r="A26">
        <v>2017</v>
      </c>
      <c r="B26" t="s">
        <v>71</v>
      </c>
      <c r="C26">
        <f>'rockfish harvests'!D285</f>
        <v>9211</v>
      </c>
      <c r="D26">
        <f>'rockfish harvests'!E285</f>
        <v>6590</v>
      </c>
      <c r="E26">
        <f>'rockfish harvests'!F285</f>
        <v>2037305.5895645493</v>
      </c>
      <c r="F26">
        <f t="shared" si="0"/>
        <v>1427.3421417321599</v>
      </c>
      <c r="G26">
        <f t="shared" si="1"/>
        <v>2797.5905977950333</v>
      </c>
    </row>
    <row r="27" spans="1:40">
      <c r="A27">
        <v>2018</v>
      </c>
      <c r="B27" t="s">
        <v>71</v>
      </c>
      <c r="C27">
        <f>'rockfish harvests'!D286</f>
        <v>11024</v>
      </c>
      <c r="D27">
        <f>'rockfish harvests'!E286</f>
        <v>7537</v>
      </c>
      <c r="E27">
        <f>'rockfish harvests'!F286</f>
        <v>2243253.1891891891</v>
      </c>
      <c r="F27">
        <f t="shared" si="0"/>
        <v>1497.7493746248699</v>
      </c>
      <c r="G27">
        <f t="shared" si="1"/>
        <v>2935.5887742647451</v>
      </c>
    </row>
    <row r="28" spans="1:40">
      <c r="A28">
        <v>2019</v>
      </c>
      <c r="B28" t="s">
        <v>71</v>
      </c>
      <c r="C28">
        <f>'rockfish harvests'!D287</f>
        <v>11553</v>
      </c>
      <c r="D28">
        <f>'rockfish harvests'!E287</f>
        <v>9746</v>
      </c>
      <c r="E28">
        <f>'rockfish harvests'!F287</f>
        <v>2494165.4075986105</v>
      </c>
      <c r="F28">
        <f t="shared" ref="F28" si="6">SQRT(E28)</f>
        <v>1579.2926921880601</v>
      </c>
      <c r="G28">
        <f t="shared" ref="G28" si="7">1.96*F28</f>
        <v>3095.4136766885977</v>
      </c>
    </row>
    <row r="29" spans="1:40">
      <c r="A29">
        <v>2011</v>
      </c>
      <c r="B29" t="s">
        <v>70</v>
      </c>
      <c r="C29">
        <f>'rockfish harvests'!D257</f>
        <v>13281</v>
      </c>
      <c r="D29">
        <f>'rockfish harvests'!E257</f>
        <v>7431</v>
      </c>
      <c r="E29">
        <f>'rockfish harvests'!F257</f>
        <v>1243063.7045435496</v>
      </c>
      <c r="F29">
        <f t="shared" si="0"/>
        <v>1114.9276678527399</v>
      </c>
      <c r="G29">
        <f t="shared" si="1"/>
        <v>2185.2582289913703</v>
      </c>
    </row>
    <row r="30" spans="1:40">
      <c r="A30">
        <v>2012</v>
      </c>
      <c r="B30" t="s">
        <v>70</v>
      </c>
      <c r="C30">
        <f>'rockfish harvests'!D258</f>
        <v>15243</v>
      </c>
      <c r="D30">
        <f>'rockfish harvests'!E258</f>
        <v>8800</v>
      </c>
      <c r="E30">
        <f>'rockfish harvests'!F258</f>
        <v>2020123.1363003007</v>
      </c>
      <c r="F30">
        <f t="shared" si="0"/>
        <v>1421.31035889432</v>
      </c>
      <c r="G30">
        <f t="shared" si="1"/>
        <v>2785.768303432867</v>
      </c>
    </row>
    <row r="31" spans="1:40">
      <c r="A31">
        <v>2013</v>
      </c>
      <c r="B31" t="s">
        <v>70</v>
      </c>
      <c r="C31">
        <f>'rockfish harvests'!D259</f>
        <v>14770</v>
      </c>
      <c r="D31">
        <f>'rockfish harvests'!E259</f>
        <v>14137</v>
      </c>
      <c r="E31">
        <f>'rockfish harvests'!F259</f>
        <v>3387054.5871911976</v>
      </c>
      <c r="F31">
        <f t="shared" si="0"/>
        <v>1840.39522581189</v>
      </c>
      <c r="G31">
        <f t="shared" si="1"/>
        <v>3607.1746425913043</v>
      </c>
    </row>
    <row r="32" spans="1:40">
      <c r="A32">
        <v>2014</v>
      </c>
      <c r="B32" t="s">
        <v>70</v>
      </c>
      <c r="C32">
        <f>'rockfish harvests'!D260</f>
        <v>19857</v>
      </c>
      <c r="D32">
        <f>'rockfish harvests'!E260</f>
        <v>21622</v>
      </c>
      <c r="E32">
        <f>'rockfish harvests'!F260</f>
        <v>8140018.4386776667</v>
      </c>
      <c r="F32">
        <f t="shared" si="0"/>
        <v>2853.07175491218</v>
      </c>
      <c r="G32">
        <f t="shared" si="1"/>
        <v>5592.0206396278727</v>
      </c>
    </row>
    <row r="33" spans="1:7">
      <c r="A33">
        <v>2015</v>
      </c>
      <c r="B33" t="s">
        <v>70</v>
      </c>
      <c r="C33">
        <f>'rockfish harvests'!D261</f>
        <v>22095</v>
      </c>
      <c r="D33">
        <f>'rockfish harvests'!E261</f>
        <v>20210</v>
      </c>
      <c r="E33">
        <f>'rockfish harvests'!F261</f>
        <v>11318987.083259251</v>
      </c>
      <c r="F33">
        <f t="shared" si="0"/>
        <v>3364.3702357587299</v>
      </c>
      <c r="G33">
        <f t="shared" si="1"/>
        <v>6594.1656620871108</v>
      </c>
    </row>
    <row r="34" spans="1:7">
      <c r="A34">
        <v>2016</v>
      </c>
      <c r="B34" t="s">
        <v>70</v>
      </c>
      <c r="C34">
        <f>'rockfish harvests'!D262</f>
        <v>25877</v>
      </c>
      <c r="D34">
        <f>'rockfish harvests'!E262</f>
        <v>22747</v>
      </c>
      <c r="E34">
        <f>'rockfish harvests'!F262</f>
        <v>6879956.9099939968</v>
      </c>
      <c r="F34">
        <f t="shared" si="0"/>
        <v>2622.9671957525502</v>
      </c>
      <c r="G34">
        <f t="shared" si="1"/>
        <v>5141.0157036749979</v>
      </c>
    </row>
    <row r="35" spans="1:7">
      <c r="A35">
        <v>2017</v>
      </c>
      <c r="B35" t="s">
        <v>70</v>
      </c>
      <c r="C35">
        <f>'rockfish harvests'!D263</f>
        <v>24305</v>
      </c>
      <c r="D35">
        <f>'rockfish harvests'!E263</f>
        <v>17214</v>
      </c>
      <c r="E35">
        <f>'rockfish harvests'!F263</f>
        <v>5170433.2956546396</v>
      </c>
      <c r="F35">
        <f t="shared" si="0"/>
        <v>2273.8586797896301</v>
      </c>
      <c r="G35">
        <f t="shared" si="1"/>
        <v>4456.7630123876752</v>
      </c>
    </row>
    <row r="36" spans="1:7">
      <c r="A36">
        <v>2018</v>
      </c>
      <c r="B36" t="s">
        <v>70</v>
      </c>
      <c r="C36">
        <f>'rockfish harvests'!D264</f>
        <v>34673</v>
      </c>
      <c r="D36">
        <f>'rockfish harvests'!E264</f>
        <v>22185</v>
      </c>
      <c r="E36">
        <f>'rockfish harvests'!F264</f>
        <v>7991398.7571571618</v>
      </c>
      <c r="F36">
        <f t="shared" si="0"/>
        <v>2826.9062165478999</v>
      </c>
      <c r="G36">
        <f t="shared" si="1"/>
        <v>5540.7361844338839</v>
      </c>
    </row>
    <row r="37" spans="1:7">
      <c r="A37">
        <v>2019</v>
      </c>
      <c r="B37" t="s">
        <v>70</v>
      </c>
      <c r="C37">
        <f>'rockfish harvests'!D265</f>
        <v>36293</v>
      </c>
      <c r="D37">
        <f>'rockfish harvests'!E265</f>
        <v>15254</v>
      </c>
      <c r="E37">
        <f>'rockfish harvests'!F265</f>
        <v>4627249.9689599667</v>
      </c>
      <c r="F37">
        <f t="shared" ref="F37" si="8">SQRT(E37)</f>
        <v>2151.1043603135499</v>
      </c>
      <c r="G37">
        <f t="shared" ref="G37" si="9">1.96*F37</f>
        <v>4216.164546214558</v>
      </c>
    </row>
    <row r="38" spans="1:7">
      <c r="A38">
        <v>2011</v>
      </c>
      <c r="B38" t="s">
        <v>165</v>
      </c>
      <c r="C38">
        <f>'rockfish harvests'!D235</f>
        <v>2848</v>
      </c>
      <c r="D38">
        <f>'rockfish harvests'!E235</f>
        <v>1832</v>
      </c>
      <c r="E38">
        <f>'rockfish harvests'!F235</f>
        <v>176053.86633733797</v>
      </c>
      <c r="F38">
        <f t="shared" si="0"/>
        <v>419.58773377845301</v>
      </c>
      <c r="G38">
        <f t="shared" si="1"/>
        <v>822.39195820576788</v>
      </c>
    </row>
    <row r="39" spans="1:7">
      <c r="A39">
        <v>2012</v>
      </c>
      <c r="B39" t="s">
        <v>165</v>
      </c>
      <c r="C39">
        <f>'rockfish harvests'!D236</f>
        <v>3241</v>
      </c>
      <c r="D39">
        <f>'rockfish harvests'!E236</f>
        <v>3119</v>
      </c>
      <c r="E39">
        <f>'rockfish harvests'!F236</f>
        <v>542335.47303203226</v>
      </c>
      <c r="F39">
        <f t="shared" si="0"/>
        <v>736.434296480027</v>
      </c>
      <c r="G39">
        <f t="shared" si="1"/>
        <v>1443.4112211008528</v>
      </c>
    </row>
    <row r="40" spans="1:7">
      <c r="A40">
        <v>2013</v>
      </c>
      <c r="B40" t="s">
        <v>165</v>
      </c>
      <c r="C40">
        <f>'rockfish harvests'!D237</f>
        <v>3884</v>
      </c>
      <c r="D40">
        <f>'rockfish harvests'!E237</f>
        <v>3921</v>
      </c>
      <c r="E40">
        <f>'rockfish harvests'!F237</f>
        <v>740603.94434434373</v>
      </c>
      <c r="F40">
        <f t="shared" si="0"/>
        <v>860.58349062966795</v>
      </c>
      <c r="G40">
        <f t="shared" si="1"/>
        <v>1686.7436416341491</v>
      </c>
    </row>
    <row r="41" spans="1:7">
      <c r="A41">
        <v>2014</v>
      </c>
      <c r="B41" t="s">
        <v>165</v>
      </c>
      <c r="C41">
        <f>'rockfish harvests'!D238</f>
        <v>4695</v>
      </c>
      <c r="D41">
        <f>'rockfish harvests'!E238</f>
        <v>5580</v>
      </c>
      <c r="E41">
        <f>'rockfish harvests'!F238</f>
        <v>939072.82569669676</v>
      </c>
      <c r="F41">
        <f t="shared" si="0"/>
        <v>969.05769987998997</v>
      </c>
      <c r="G41">
        <f t="shared" si="1"/>
        <v>1899.3530917647804</v>
      </c>
    </row>
    <row r="42" spans="1:7">
      <c r="A42">
        <v>2015</v>
      </c>
      <c r="B42" t="s">
        <v>165</v>
      </c>
      <c r="C42">
        <f>'rockfish harvests'!D239</f>
        <v>5729</v>
      </c>
      <c r="D42">
        <f>'rockfish harvests'!E239</f>
        <v>3233</v>
      </c>
      <c r="E42">
        <f>'rockfish harvests'!F239</f>
        <v>480192.66438838851</v>
      </c>
      <c r="F42">
        <f t="shared" si="0"/>
        <v>692.95935262350599</v>
      </c>
      <c r="G42">
        <f t="shared" si="1"/>
        <v>1358.2003311420717</v>
      </c>
    </row>
    <row r="43" spans="1:7">
      <c r="A43">
        <v>2016</v>
      </c>
      <c r="B43" t="s">
        <v>165</v>
      </c>
      <c r="C43">
        <f>'rockfish harvests'!D240</f>
        <v>7499</v>
      </c>
      <c r="D43">
        <f>'rockfish harvests'!E240</f>
        <v>4013</v>
      </c>
      <c r="E43">
        <f>'rockfish harvests'!F240</f>
        <v>586930.85270870931</v>
      </c>
      <c r="F43">
        <f t="shared" si="0"/>
        <v>766.11412512021298</v>
      </c>
      <c r="G43">
        <f t="shared" si="1"/>
        <v>1501.5836852356174</v>
      </c>
    </row>
    <row r="44" spans="1:7">
      <c r="A44">
        <v>2017</v>
      </c>
      <c r="B44" t="s">
        <v>165</v>
      </c>
      <c r="C44">
        <f>'rockfish harvests'!D241</f>
        <v>6324</v>
      </c>
      <c r="D44">
        <f>'rockfish harvests'!E241</f>
        <v>4914</v>
      </c>
      <c r="E44">
        <f>'rockfish harvests'!F241</f>
        <v>953920.55854254263</v>
      </c>
      <c r="F44">
        <f t="shared" si="0"/>
        <v>976.68856783651495</v>
      </c>
      <c r="G44">
        <f t="shared" si="1"/>
        <v>1914.3095929595693</v>
      </c>
    </row>
    <row r="45" spans="1:7">
      <c r="A45">
        <v>2018</v>
      </c>
      <c r="B45" t="s">
        <v>165</v>
      </c>
      <c r="C45">
        <f>'rockfish harvests'!D242</f>
        <v>8659</v>
      </c>
      <c r="D45">
        <f>'rockfish harvests'!E242</f>
        <v>5631</v>
      </c>
      <c r="E45">
        <f>'rockfish harvests'!F242</f>
        <v>802849.63153153332</v>
      </c>
      <c r="F45">
        <f t="shared" si="0"/>
        <v>896.01876739917304</v>
      </c>
      <c r="G45">
        <f t="shared" si="1"/>
        <v>1756.1967841023791</v>
      </c>
    </row>
    <row r="46" spans="1:7">
      <c r="A46">
        <v>2019</v>
      </c>
      <c r="B46" t="s">
        <v>165</v>
      </c>
      <c r="C46">
        <f>'rockfish harvests'!D243</f>
        <v>7908</v>
      </c>
      <c r="D46">
        <f>'rockfish harvests'!E243</f>
        <v>5157</v>
      </c>
      <c r="E46">
        <f>'rockfish harvests'!F243</f>
        <v>902980.76940040092</v>
      </c>
      <c r="F46">
        <f t="shared" ref="F46" si="10">SQRT(E46)</f>
        <v>950.25300283682395</v>
      </c>
      <c r="G46">
        <f t="shared" ref="G46" si="11">1.96*F46</f>
        <v>1862.4958855601749</v>
      </c>
    </row>
    <row r="47" spans="1:7">
      <c r="A47">
        <v>2011</v>
      </c>
      <c r="B47" t="s">
        <v>68</v>
      </c>
      <c r="C47">
        <f>'rockfish harvests'!D213</f>
        <v>58843</v>
      </c>
      <c r="D47">
        <f>'rockfish harvests'!E213</f>
        <v>41675</v>
      </c>
      <c r="E47">
        <f>'rockfish harvests'!F213</f>
        <v>10242682.237273294</v>
      </c>
      <c r="F47">
        <f t="shared" si="0"/>
        <v>3200.4190721331001</v>
      </c>
      <c r="G47">
        <f t="shared" si="1"/>
        <v>6272.8213813808761</v>
      </c>
    </row>
    <row r="48" spans="1:7">
      <c r="A48">
        <v>2012</v>
      </c>
      <c r="B48" t="s">
        <v>68</v>
      </c>
      <c r="C48">
        <f>'rockfish harvests'!D214</f>
        <v>57675</v>
      </c>
      <c r="D48">
        <f>'rockfish harvests'!E214</f>
        <v>52345</v>
      </c>
      <c r="E48">
        <f>'rockfish harvests'!F214</f>
        <v>13685724.066841852</v>
      </c>
      <c r="F48">
        <f t="shared" si="0"/>
        <v>3699.4221260680501</v>
      </c>
      <c r="G48">
        <f t="shared" si="1"/>
        <v>7250.8673670933786</v>
      </c>
    </row>
    <row r="49" spans="1:7">
      <c r="A49">
        <v>2013</v>
      </c>
      <c r="B49" t="s">
        <v>68</v>
      </c>
      <c r="C49">
        <f>'rockfish harvests'!D215</f>
        <v>60735</v>
      </c>
      <c r="D49">
        <f>'rockfish harvests'!E215</f>
        <v>49080</v>
      </c>
      <c r="E49">
        <f>'rockfish harvests'!F215</f>
        <v>12607924.147123162</v>
      </c>
      <c r="F49">
        <f t="shared" si="0"/>
        <v>3550.76388219819</v>
      </c>
      <c r="G49">
        <f t="shared" si="1"/>
        <v>6959.4972091084519</v>
      </c>
    </row>
    <row r="50" spans="1:7">
      <c r="A50">
        <v>2014</v>
      </c>
      <c r="B50" t="s">
        <v>68</v>
      </c>
      <c r="C50">
        <f>'rockfish harvests'!D216</f>
        <v>73709</v>
      </c>
      <c r="D50">
        <f>'rockfish harvests'!E216</f>
        <v>66961</v>
      </c>
      <c r="E50">
        <f>'rockfish harvests'!F216</f>
        <v>20277301.63682786</v>
      </c>
      <c r="F50">
        <f t="shared" si="0"/>
        <v>4503.0324934234995</v>
      </c>
      <c r="G50">
        <f t="shared" si="1"/>
        <v>8825.9436871100588</v>
      </c>
    </row>
    <row r="51" spans="1:7">
      <c r="A51">
        <v>2015</v>
      </c>
      <c r="B51" t="s">
        <v>68</v>
      </c>
      <c r="C51">
        <f>'rockfish harvests'!D217</f>
        <v>80105</v>
      </c>
      <c r="D51">
        <f>'rockfish harvests'!E217</f>
        <v>69569</v>
      </c>
      <c r="E51">
        <f>'rockfish harvests'!F217</f>
        <v>21055774.694533534</v>
      </c>
      <c r="F51">
        <f t="shared" si="0"/>
        <v>4588.65717770826</v>
      </c>
      <c r="G51">
        <f t="shared" si="1"/>
        <v>8993.768068308189</v>
      </c>
    </row>
    <row r="52" spans="1:7">
      <c r="A52">
        <v>2016</v>
      </c>
      <c r="B52" t="s">
        <v>68</v>
      </c>
      <c r="C52">
        <f>'rockfish harvests'!D218</f>
        <v>54908</v>
      </c>
      <c r="D52">
        <f>'rockfish harvests'!E218</f>
        <v>54929</v>
      </c>
      <c r="E52">
        <f>'rockfish harvests'!F218</f>
        <v>12343701.534990964</v>
      </c>
      <c r="F52">
        <f t="shared" si="0"/>
        <v>3513.3604334014699</v>
      </c>
      <c r="G52">
        <f t="shared" si="1"/>
        <v>6886.1864494668807</v>
      </c>
    </row>
    <row r="53" spans="1:7">
      <c r="A53">
        <v>2017</v>
      </c>
      <c r="B53" t="s">
        <v>68</v>
      </c>
      <c r="C53">
        <f>'rockfish harvests'!D219</f>
        <v>57388</v>
      </c>
      <c r="D53">
        <f>'rockfish harvests'!E219</f>
        <v>44003</v>
      </c>
      <c r="E53">
        <f>'rockfish harvests'!F219</f>
        <v>10063359.055830875</v>
      </c>
      <c r="F53">
        <f t="shared" si="0"/>
        <v>3172.2797883905</v>
      </c>
      <c r="G53">
        <f t="shared" si="1"/>
        <v>6217.6683852453798</v>
      </c>
    </row>
    <row r="54" spans="1:7">
      <c r="A54">
        <v>2018</v>
      </c>
      <c r="B54" t="s">
        <v>68</v>
      </c>
      <c r="C54">
        <f>'rockfish harvests'!D220</f>
        <v>55460</v>
      </c>
      <c r="D54">
        <f>'rockfish harvests'!E220</f>
        <v>47886</v>
      </c>
      <c r="E54">
        <f>'rockfish harvests'!F220</f>
        <v>14252941.161912879</v>
      </c>
      <c r="F54">
        <f t="shared" si="0"/>
        <v>3775.3067639481801</v>
      </c>
      <c r="G54">
        <f t="shared" si="1"/>
        <v>7399.6012573384332</v>
      </c>
    </row>
    <row r="55" spans="1:7">
      <c r="A55">
        <v>2019</v>
      </c>
      <c r="B55" t="s">
        <v>68</v>
      </c>
      <c r="C55">
        <f>'rockfish harvests'!D221</f>
        <v>59842</v>
      </c>
      <c r="D55">
        <f>'rockfish harvests'!E221</f>
        <v>44354</v>
      </c>
      <c r="E55">
        <f>'rockfish harvests'!F221</f>
        <v>9559839.3355916012</v>
      </c>
      <c r="F55">
        <f t="shared" ref="F55" si="12">SQRT(E55)</f>
        <v>3091.8989853472899</v>
      </c>
      <c r="G55">
        <f t="shared" ref="G55" si="13">1.96*F55</f>
        <v>6060.1220112806877</v>
      </c>
    </row>
    <row r="56" spans="1:7">
      <c r="A56">
        <v>2011</v>
      </c>
      <c r="B56" t="s">
        <v>56</v>
      </c>
      <c r="C56">
        <f>'rockfish harvests'!D15</f>
        <v>3052</v>
      </c>
      <c r="D56">
        <f>'rockfish harvests'!E15</f>
        <v>1879</v>
      </c>
      <c r="E56">
        <f>'rockfish harvests'!F15</f>
        <v>363784.7037397403</v>
      </c>
      <c r="F56">
        <f t="shared" si="0"/>
        <v>603.14567373043496</v>
      </c>
      <c r="G56">
        <f t="shared" si="1"/>
        <v>1182.1655205116524</v>
      </c>
    </row>
    <row r="57" spans="1:7">
      <c r="A57">
        <v>2012</v>
      </c>
      <c r="B57" t="s">
        <v>56</v>
      </c>
      <c r="C57">
        <f>'rockfish harvests'!D16</f>
        <v>3025</v>
      </c>
      <c r="D57">
        <f>'rockfish harvests'!E16</f>
        <v>1969</v>
      </c>
      <c r="E57">
        <f>'rockfish harvests'!F16</f>
        <v>185157.30107707661</v>
      </c>
      <c r="F57">
        <f t="shared" si="0"/>
        <v>430.299083286354</v>
      </c>
      <c r="G57">
        <f t="shared" si="1"/>
        <v>843.38620324125384</v>
      </c>
    </row>
    <row r="58" spans="1:7">
      <c r="A58">
        <v>2013</v>
      </c>
      <c r="B58" t="s">
        <v>56</v>
      </c>
      <c r="C58">
        <f>'rockfish harvests'!D17</f>
        <v>2487</v>
      </c>
      <c r="D58">
        <f>'rockfish harvests'!E17</f>
        <v>3854</v>
      </c>
      <c r="E58">
        <f>'rockfish harvests'!F17</f>
        <v>627331.7504664677</v>
      </c>
      <c r="F58">
        <f t="shared" si="0"/>
        <v>792.04277060425704</v>
      </c>
      <c r="G58">
        <f t="shared" si="1"/>
        <v>1552.4038303843438</v>
      </c>
    </row>
    <row r="59" spans="1:7">
      <c r="A59">
        <v>2014</v>
      </c>
      <c r="B59" t="s">
        <v>56</v>
      </c>
      <c r="C59">
        <f>'rockfish harvests'!D18</f>
        <v>2843</v>
      </c>
      <c r="D59">
        <f>'rockfish harvests'!E18</f>
        <v>2246</v>
      </c>
      <c r="E59">
        <f>'rockfish harvests'!F18</f>
        <v>393472.21569970029</v>
      </c>
      <c r="F59">
        <f t="shared" si="0"/>
        <v>627.27363701952299</v>
      </c>
      <c r="G59">
        <f t="shared" si="1"/>
        <v>1229.4563285582651</v>
      </c>
    </row>
    <row r="60" spans="1:7">
      <c r="A60">
        <v>2015</v>
      </c>
      <c r="B60" t="s">
        <v>56</v>
      </c>
      <c r="C60">
        <f>'rockfish harvests'!D19</f>
        <v>3919</v>
      </c>
      <c r="D60">
        <f>'rockfish harvests'!E19</f>
        <v>2803</v>
      </c>
      <c r="E60">
        <f>'rockfish harvests'!F19</f>
        <v>433491.106097096</v>
      </c>
      <c r="F60">
        <f t="shared" si="0"/>
        <v>658.40041471516099</v>
      </c>
      <c r="G60">
        <f t="shared" si="1"/>
        <v>1290.4648128417155</v>
      </c>
    </row>
    <row r="61" spans="1:7">
      <c r="A61">
        <v>2016</v>
      </c>
      <c r="B61" t="s">
        <v>56</v>
      </c>
      <c r="C61">
        <f>'rockfish harvests'!D20</f>
        <v>5287</v>
      </c>
      <c r="D61">
        <f>'rockfish harvests'!E20</f>
        <v>5009</v>
      </c>
      <c r="E61">
        <f>'rockfish harvests'!F20</f>
        <v>1202196.1427988084</v>
      </c>
      <c r="F61">
        <f t="shared" si="0"/>
        <v>1096.44705426154</v>
      </c>
      <c r="G61">
        <f t="shared" si="1"/>
        <v>2149.0362263526181</v>
      </c>
    </row>
    <row r="62" spans="1:7">
      <c r="A62">
        <v>2017</v>
      </c>
      <c r="B62" t="s">
        <v>56</v>
      </c>
      <c r="C62">
        <f>'rockfish harvests'!D21</f>
        <v>4756</v>
      </c>
      <c r="D62">
        <f>'rockfish harvests'!E21</f>
        <v>4033</v>
      </c>
      <c r="E62">
        <f>'rockfish harvests'!F21</f>
        <v>807947.31687587558</v>
      </c>
      <c r="F62">
        <f t="shared" si="0"/>
        <v>898.85889708890102</v>
      </c>
      <c r="G62">
        <f t="shared" si="1"/>
        <v>1761.763438294246</v>
      </c>
    </row>
    <row r="63" spans="1:7">
      <c r="A63">
        <v>2018</v>
      </c>
      <c r="B63" t="s">
        <v>56</v>
      </c>
      <c r="C63">
        <f>'rockfish harvests'!D22</f>
        <v>5694</v>
      </c>
      <c r="D63">
        <f>'rockfish harvests'!E22</f>
        <v>4452</v>
      </c>
      <c r="E63">
        <f>'rockfish harvests'!F22</f>
        <v>1148849.8470910951</v>
      </c>
      <c r="F63">
        <f t="shared" si="0"/>
        <v>1071.84413376717</v>
      </c>
      <c r="G63">
        <f t="shared" si="1"/>
        <v>2100.8145021836531</v>
      </c>
    </row>
    <row r="64" spans="1:7">
      <c r="A64">
        <v>2019</v>
      </c>
      <c r="B64" t="s">
        <v>56</v>
      </c>
      <c r="C64">
        <f>'rockfish harvests'!D23</f>
        <v>6782</v>
      </c>
      <c r="D64">
        <f>'rockfish harvests'!E23</f>
        <v>4471</v>
      </c>
      <c r="E64">
        <f>'rockfish harvests'!F23</f>
        <v>1079051.1470470487</v>
      </c>
      <c r="F64">
        <f t="shared" ref="F64" si="14">SQRT(E64)</f>
        <v>1038.7738671371401</v>
      </c>
      <c r="G64">
        <f t="shared" ref="G64" si="15">1.96*F64</f>
        <v>2035.9967795887944</v>
      </c>
    </row>
    <row r="65" spans="1:7">
      <c r="A65">
        <v>2011</v>
      </c>
      <c r="B65" t="s">
        <v>162</v>
      </c>
      <c r="C65">
        <v>5</v>
      </c>
      <c r="D65">
        <v>0</v>
      </c>
      <c r="E65">
        <v>0</v>
      </c>
      <c r="F65">
        <f t="shared" si="0"/>
        <v>0</v>
      </c>
      <c r="G65">
        <f t="shared" si="1"/>
        <v>0</v>
      </c>
    </row>
    <row r="66" spans="1:7">
      <c r="A66">
        <v>2012</v>
      </c>
      <c r="B66" t="s">
        <v>162</v>
      </c>
      <c r="C66">
        <v>13</v>
      </c>
      <c r="D66">
        <v>70</v>
      </c>
      <c r="E66">
        <v>5074.1533373373331</v>
      </c>
      <c r="F66">
        <f t="shared" si="0"/>
        <v>71.233091589073496</v>
      </c>
      <c r="G66">
        <f t="shared" si="1"/>
        <v>139.61685951458404</v>
      </c>
    </row>
    <row r="67" spans="1:7">
      <c r="A67">
        <v>2013</v>
      </c>
      <c r="B67" t="s">
        <v>162</v>
      </c>
      <c r="C67">
        <v>0</v>
      </c>
      <c r="D67">
        <v>137</v>
      </c>
      <c r="E67">
        <v>18419.363338338266</v>
      </c>
      <c r="F67">
        <f t="shared" si="0"/>
        <v>135.717955106678</v>
      </c>
      <c r="G67">
        <f t="shared" si="1"/>
        <v>266.0071920090889</v>
      </c>
    </row>
    <row r="68" spans="1:7">
      <c r="A68">
        <v>2014</v>
      </c>
      <c r="B68" t="s">
        <v>162</v>
      </c>
      <c r="C68">
        <v>44</v>
      </c>
      <c r="D68">
        <v>71</v>
      </c>
      <c r="E68">
        <v>4782.3895805805823</v>
      </c>
      <c r="F68">
        <f t="shared" si="0"/>
        <v>69.1548232633168</v>
      </c>
      <c r="G68">
        <f t="shared" si="1"/>
        <v>135.54345359610093</v>
      </c>
    </row>
    <row r="69" spans="1:7">
      <c r="A69">
        <v>2015</v>
      </c>
      <c r="B69" t="s">
        <v>162</v>
      </c>
      <c r="C69">
        <v>21</v>
      </c>
      <c r="D69">
        <v>274</v>
      </c>
      <c r="E69">
        <v>70467.053772772779</v>
      </c>
      <c r="F69">
        <f t="shared" si="0"/>
        <v>265.45631236188899</v>
      </c>
      <c r="G69">
        <f t="shared" si="1"/>
        <v>520.29437222930244</v>
      </c>
    </row>
    <row r="70" spans="1:7">
      <c r="A70">
        <v>2016</v>
      </c>
      <c r="B70" t="s">
        <v>162</v>
      </c>
      <c r="C70">
        <v>1</v>
      </c>
      <c r="D70">
        <v>81</v>
      </c>
      <c r="E70">
        <v>6742.6158918919045</v>
      </c>
      <c r="F70">
        <f t="shared" si="0"/>
        <v>82.113433078223593</v>
      </c>
      <c r="G70">
        <f t="shared" si="1"/>
        <v>160.94232883331824</v>
      </c>
    </row>
    <row r="71" spans="1:7">
      <c r="A71">
        <v>2017</v>
      </c>
      <c r="B71" t="s">
        <v>162</v>
      </c>
      <c r="C71">
        <f>6+1</f>
        <v>7</v>
      </c>
      <c r="D71">
        <v>0</v>
      </c>
      <c r="E71">
        <v>0</v>
      </c>
      <c r="F71">
        <f t="shared" si="0"/>
        <v>0</v>
      </c>
      <c r="G71">
        <f t="shared" si="1"/>
        <v>0</v>
      </c>
    </row>
    <row r="72" spans="1:7">
      <c r="A72">
        <v>2018</v>
      </c>
      <c r="B72" t="s">
        <v>162</v>
      </c>
      <c r="C72">
        <f>13+92</f>
        <v>105</v>
      </c>
      <c r="D72">
        <v>35</v>
      </c>
      <c r="E72">
        <v>1320.36672572573</v>
      </c>
      <c r="F72">
        <f t="shared" si="0"/>
        <v>36.3368507953803</v>
      </c>
      <c r="G72">
        <f t="shared" si="1"/>
        <v>71.220227558945382</v>
      </c>
    </row>
    <row r="73" spans="1:7">
      <c r="A73">
        <v>2019</v>
      </c>
      <c r="B73" t="s">
        <v>162</v>
      </c>
      <c r="C73" s="12">
        <v>91</v>
      </c>
      <c r="D73" s="12">
        <v>460</v>
      </c>
      <c r="E73" s="12">
        <v>64625.830934935024</v>
      </c>
      <c r="F73">
        <f t="shared" ref="F73" si="16">SQRT(E73)</f>
        <v>254.21611069114999</v>
      </c>
      <c r="G73">
        <f t="shared" ref="G73" si="17">1.96*F73</f>
        <v>498.26357695465396</v>
      </c>
    </row>
    <row r="74" spans="1:7">
      <c r="A74">
        <v>2011</v>
      </c>
      <c r="B74" t="s">
        <v>164</v>
      </c>
      <c r="C74">
        <f>689+60</f>
        <v>749</v>
      </c>
      <c r="D74">
        <v>77</v>
      </c>
      <c r="E74">
        <v>5927.6646396396372</v>
      </c>
      <c r="F74">
        <f t="shared" si="0"/>
        <v>76.991328340532206</v>
      </c>
      <c r="G74">
        <f t="shared" si="1"/>
        <v>150.90300354744312</v>
      </c>
    </row>
    <row r="75" spans="1:7">
      <c r="A75">
        <v>2012</v>
      </c>
      <c r="B75" t="s">
        <v>164</v>
      </c>
      <c r="C75">
        <f>918+121</f>
        <v>1039</v>
      </c>
      <c r="D75">
        <v>257</v>
      </c>
      <c r="E75">
        <v>34927.817717717902</v>
      </c>
      <c r="F75">
        <f t="shared" ref="F75:F144" si="18">SQRT(E75)</f>
        <v>186.88985450718801</v>
      </c>
      <c r="G75">
        <f t="shared" ref="G75:G144" si="19">1.96*F75</f>
        <v>366.30411483408847</v>
      </c>
    </row>
    <row r="76" spans="1:7">
      <c r="A76">
        <v>2013</v>
      </c>
      <c r="B76" t="s">
        <v>164</v>
      </c>
      <c r="C76">
        <f>1035+69</f>
        <v>1104</v>
      </c>
      <c r="D76">
        <v>396</v>
      </c>
      <c r="E76">
        <v>125493.79963563567</v>
      </c>
      <c r="F76">
        <f t="shared" si="18"/>
        <v>354.25104041574201</v>
      </c>
      <c r="G76">
        <f t="shared" si="19"/>
        <v>694.33203921485438</v>
      </c>
    </row>
    <row r="77" spans="1:7">
      <c r="A77">
        <v>2014</v>
      </c>
      <c r="B77" t="s">
        <v>164</v>
      </c>
      <c r="C77">
        <f>653+62</f>
        <v>715</v>
      </c>
      <c r="D77">
        <v>390</v>
      </c>
      <c r="E77">
        <v>113569.70467967985</v>
      </c>
      <c r="F77">
        <f t="shared" si="18"/>
        <v>337.00104551719102</v>
      </c>
      <c r="G77">
        <f t="shared" si="19"/>
        <v>660.52204921369434</v>
      </c>
    </row>
    <row r="78" spans="1:7">
      <c r="A78">
        <v>2015</v>
      </c>
      <c r="B78" t="s">
        <v>164</v>
      </c>
      <c r="C78">
        <f>619+43</f>
        <v>662</v>
      </c>
      <c r="D78">
        <v>107</v>
      </c>
      <c r="E78">
        <v>10932.453569569478</v>
      </c>
      <c r="F78">
        <f t="shared" si="18"/>
        <v>104.55837398109</v>
      </c>
      <c r="G78">
        <f t="shared" si="19"/>
        <v>204.9344130029364</v>
      </c>
    </row>
    <row r="79" spans="1:7">
      <c r="A79">
        <v>2016</v>
      </c>
      <c r="B79" t="s">
        <v>164</v>
      </c>
      <c r="C79">
        <f>774+7+30</f>
        <v>811</v>
      </c>
      <c r="D79">
        <v>18</v>
      </c>
      <c r="E79">
        <v>331.22710610610517</v>
      </c>
      <c r="F79">
        <f t="shared" si="18"/>
        <v>18.199645768698499</v>
      </c>
      <c r="G79">
        <f t="shared" si="19"/>
        <v>35.671305706649058</v>
      </c>
    </row>
    <row r="80" spans="1:7">
      <c r="A80">
        <v>2017</v>
      </c>
      <c r="B80" t="s">
        <v>164</v>
      </c>
      <c r="C80">
        <f>666+61</f>
        <v>727</v>
      </c>
      <c r="D80">
        <v>0</v>
      </c>
      <c r="E80">
        <v>0</v>
      </c>
      <c r="F80">
        <f t="shared" si="18"/>
        <v>0</v>
      </c>
      <c r="G80">
        <f t="shared" si="19"/>
        <v>0</v>
      </c>
    </row>
    <row r="81" spans="1:7">
      <c r="A81">
        <v>2018</v>
      </c>
      <c r="B81" t="s">
        <v>164</v>
      </c>
      <c r="C81">
        <f>100+10+652+19</f>
        <v>781</v>
      </c>
      <c r="D81">
        <v>0</v>
      </c>
      <c r="E81">
        <v>0</v>
      </c>
      <c r="F81">
        <f t="shared" si="18"/>
        <v>0</v>
      </c>
      <c r="G81">
        <f t="shared" si="19"/>
        <v>0</v>
      </c>
    </row>
    <row r="82" spans="1:7">
      <c r="A82">
        <v>2019</v>
      </c>
      <c r="B82" t="s">
        <v>164</v>
      </c>
      <c r="C82" s="12">
        <v>762</v>
      </c>
      <c r="D82" s="12">
        <v>325</v>
      </c>
      <c r="E82" s="12">
        <v>45534.35425425414</v>
      </c>
      <c r="F82">
        <f t="shared" ref="F82" si="20">SQRT(E82)</f>
        <v>213.38780249642701</v>
      </c>
      <c r="G82">
        <f t="shared" ref="G82" si="21">1.96*F82</f>
        <v>418.24009289299693</v>
      </c>
    </row>
    <row r="83" spans="1:7">
      <c r="A83">
        <v>2011</v>
      </c>
      <c r="B83" t="s">
        <v>61</v>
      </c>
      <c r="C83">
        <f>'rockfish harvests'!D81</f>
        <v>3046</v>
      </c>
      <c r="D83">
        <f>'rockfish harvests'!E81</f>
        <v>3090</v>
      </c>
      <c r="E83">
        <f>'rockfish harvests'!F81</f>
        <v>271781.70067567605</v>
      </c>
      <c r="F83">
        <f t="shared" si="18"/>
        <v>521.32686548429103</v>
      </c>
      <c r="G83">
        <f t="shared" si="19"/>
        <v>1021.8006563492104</v>
      </c>
    </row>
    <row r="84" spans="1:7">
      <c r="A84">
        <v>2012</v>
      </c>
      <c r="B84" t="s">
        <v>61</v>
      </c>
      <c r="C84">
        <f>'rockfish harvests'!D82</f>
        <v>4677</v>
      </c>
      <c r="D84">
        <f>'rockfish harvests'!E82</f>
        <v>3725</v>
      </c>
      <c r="E84">
        <f>'rockfish harvests'!F82</f>
        <v>397497.76136136171</v>
      </c>
      <c r="F84">
        <f t="shared" si="18"/>
        <v>630.47423528750301</v>
      </c>
      <c r="G84">
        <f t="shared" si="19"/>
        <v>1235.7295011635058</v>
      </c>
    </row>
    <row r="85" spans="1:7">
      <c r="A85">
        <v>2013</v>
      </c>
      <c r="B85" t="s">
        <v>61</v>
      </c>
      <c r="C85">
        <f>'rockfish harvests'!D83</f>
        <v>4808</v>
      </c>
      <c r="D85">
        <f>'rockfish harvests'!E83</f>
        <v>4037</v>
      </c>
      <c r="E85">
        <f>'rockfish harvests'!F83</f>
        <v>420611.36510910874</v>
      </c>
      <c r="F85">
        <f t="shared" si="18"/>
        <v>648.54557674006901</v>
      </c>
      <c r="G85">
        <f t="shared" si="19"/>
        <v>1271.1493304105352</v>
      </c>
    </row>
    <row r="86" spans="1:7">
      <c r="A86">
        <v>2014</v>
      </c>
      <c r="B86" t="s">
        <v>61</v>
      </c>
      <c r="C86">
        <f>'rockfish harvests'!D84</f>
        <v>4731</v>
      </c>
      <c r="D86">
        <f>'rockfish harvests'!E84</f>
        <v>6907</v>
      </c>
      <c r="E86">
        <f>'rockfish harvests'!F84</f>
        <v>856869.26777878113</v>
      </c>
      <c r="F86">
        <f t="shared" si="18"/>
        <v>925.67233283639905</v>
      </c>
      <c r="G86">
        <f t="shared" si="19"/>
        <v>1814.3177723593421</v>
      </c>
    </row>
    <row r="87" spans="1:7">
      <c r="A87">
        <v>2015</v>
      </c>
      <c r="B87" t="s">
        <v>61</v>
      </c>
      <c r="C87">
        <f>'rockfish harvests'!D85</f>
        <v>6321</v>
      </c>
      <c r="D87">
        <f>'rockfish harvests'!E85</f>
        <v>6611</v>
      </c>
      <c r="E87">
        <f>'rockfish harvests'!F85</f>
        <v>769997.81975575699</v>
      </c>
      <c r="F87">
        <f t="shared" si="18"/>
        <v>877.49519642887901</v>
      </c>
      <c r="G87">
        <f t="shared" si="19"/>
        <v>1719.8905850006029</v>
      </c>
    </row>
    <row r="88" spans="1:7">
      <c r="A88">
        <v>2016</v>
      </c>
      <c r="B88" t="s">
        <v>61</v>
      </c>
      <c r="C88">
        <f>'rockfish harvests'!D86</f>
        <v>10123</v>
      </c>
      <c r="D88">
        <f>'rockfish harvests'!E86</f>
        <v>9545</v>
      </c>
      <c r="E88">
        <f>'rockfish harvests'!F86</f>
        <v>1166196.6307867859</v>
      </c>
      <c r="F88">
        <f t="shared" si="18"/>
        <v>1079.9058434821</v>
      </c>
      <c r="G88">
        <f t="shared" si="19"/>
        <v>2116.6154532249157</v>
      </c>
    </row>
    <row r="89" spans="1:7">
      <c r="A89">
        <v>2017</v>
      </c>
      <c r="B89" t="s">
        <v>61</v>
      </c>
      <c r="C89">
        <f>'rockfish harvests'!D87</f>
        <v>8376</v>
      </c>
      <c r="D89">
        <f>'rockfish harvests'!E87</f>
        <v>8163</v>
      </c>
      <c r="E89">
        <f>'rockfish harvests'!F87</f>
        <v>988291.94354254159</v>
      </c>
      <c r="F89">
        <f t="shared" si="18"/>
        <v>994.12873590020604</v>
      </c>
      <c r="G89">
        <f t="shared" si="19"/>
        <v>1948.4923223644039</v>
      </c>
    </row>
    <row r="90" spans="1:7">
      <c r="A90">
        <v>2018</v>
      </c>
      <c r="B90" t="s">
        <v>61</v>
      </c>
      <c r="C90">
        <f>'rockfish harvests'!D88</f>
        <v>13009</v>
      </c>
      <c r="D90">
        <f>'rockfish harvests'!E88</f>
        <v>8296</v>
      </c>
      <c r="E90">
        <f>'rockfish harvests'!F88</f>
        <v>1244537.532476468</v>
      </c>
      <c r="F90">
        <f t="shared" si="18"/>
        <v>1115.58842431986</v>
      </c>
      <c r="G90">
        <f t="shared" si="19"/>
        <v>2186.5533116669258</v>
      </c>
    </row>
    <row r="91" spans="1:7">
      <c r="A91">
        <v>2019</v>
      </c>
      <c r="B91" t="s">
        <v>61</v>
      </c>
      <c r="C91">
        <f>'rockfish harvests'!D89</f>
        <v>16061</v>
      </c>
      <c r="D91">
        <f>'rockfish harvests'!E89</f>
        <v>7349</v>
      </c>
      <c r="E91">
        <f>'rockfish harvests'!F89</f>
        <v>1026108.003002</v>
      </c>
      <c r="F91">
        <f t="shared" ref="F91" si="22">SQRT(E91)</f>
        <v>1012.96989244597</v>
      </c>
      <c r="G91">
        <f t="shared" ref="G91" si="23">1.96*F91</f>
        <v>1985.4209891941011</v>
      </c>
    </row>
    <row r="92" spans="1:7">
      <c r="A92">
        <v>2011</v>
      </c>
      <c r="B92" t="s">
        <v>62</v>
      </c>
      <c r="C92">
        <f>'rockfish harvests'!D103</f>
        <v>1928</v>
      </c>
      <c r="D92">
        <f>'rockfish harvests'!E103</f>
        <v>1611</v>
      </c>
      <c r="E92">
        <f>'rockfish harvests'!F103</f>
        <v>234019.09331731763</v>
      </c>
      <c r="F92">
        <f t="shared" si="18"/>
        <v>483.75519978323501</v>
      </c>
      <c r="G92">
        <f t="shared" si="19"/>
        <v>948.16019157514063</v>
      </c>
    </row>
    <row r="93" spans="1:7">
      <c r="A93">
        <v>2012</v>
      </c>
      <c r="B93" t="s">
        <v>62</v>
      </c>
      <c r="C93">
        <f>'rockfish harvests'!D104</f>
        <v>3433</v>
      </c>
      <c r="D93">
        <f>'rockfish harvests'!E104</f>
        <v>3279</v>
      </c>
      <c r="E93">
        <f>'rockfish harvests'!F104</f>
        <v>722961.9843593596</v>
      </c>
      <c r="F93">
        <f t="shared" si="18"/>
        <v>850.27171207759204</v>
      </c>
      <c r="G93">
        <f t="shared" si="19"/>
        <v>1666.5325556720804</v>
      </c>
    </row>
    <row r="94" spans="1:7">
      <c r="A94">
        <v>2013</v>
      </c>
      <c r="B94" t="s">
        <v>62</v>
      </c>
      <c r="C94">
        <f>'rockfish harvests'!D105</f>
        <v>2207</v>
      </c>
      <c r="D94">
        <f>'rockfish harvests'!E105</f>
        <v>2108</v>
      </c>
      <c r="E94">
        <f>'rockfish harvests'!F105</f>
        <v>348619.63040540554</v>
      </c>
      <c r="F94">
        <f t="shared" si="18"/>
        <v>590.44020053296299</v>
      </c>
      <c r="G94">
        <f t="shared" si="19"/>
        <v>1157.2627930446074</v>
      </c>
    </row>
    <row r="95" spans="1:7">
      <c r="A95">
        <v>2014</v>
      </c>
      <c r="B95" t="s">
        <v>62</v>
      </c>
      <c r="C95">
        <f>'rockfish harvests'!D106</f>
        <v>3551</v>
      </c>
      <c r="D95">
        <f>'rockfish harvests'!E106</f>
        <v>3029</v>
      </c>
      <c r="E95">
        <f>'rockfish harvests'!F106</f>
        <v>593307.65881781862</v>
      </c>
      <c r="F95">
        <f t="shared" si="18"/>
        <v>770.26466803159201</v>
      </c>
      <c r="G95">
        <f t="shared" si="19"/>
        <v>1509.7187493419203</v>
      </c>
    </row>
    <row r="96" spans="1:7">
      <c r="A96">
        <v>2015</v>
      </c>
      <c r="B96" t="s">
        <v>62</v>
      </c>
      <c r="C96">
        <f>'rockfish harvests'!D107</f>
        <v>2787</v>
      </c>
      <c r="D96">
        <f>'rockfish harvests'!E107</f>
        <v>2033</v>
      </c>
      <c r="E96">
        <f>'rockfish harvests'!F107</f>
        <v>412089.59622022061</v>
      </c>
      <c r="F96">
        <f t="shared" si="18"/>
        <v>641.94205051563699</v>
      </c>
      <c r="G96">
        <f t="shared" si="19"/>
        <v>1258.2064190106485</v>
      </c>
    </row>
    <row r="97" spans="1:7">
      <c r="A97">
        <v>2016</v>
      </c>
      <c r="B97" t="s">
        <v>62</v>
      </c>
      <c r="C97">
        <f>'rockfish harvests'!D108</f>
        <v>3561</v>
      </c>
      <c r="D97">
        <f>'rockfish harvests'!E108</f>
        <v>2512</v>
      </c>
      <c r="E97">
        <f>'rockfish harvests'!F108</f>
        <v>737293.04611712019</v>
      </c>
      <c r="F97">
        <f t="shared" si="18"/>
        <v>858.65770020254297</v>
      </c>
      <c r="G97">
        <f t="shared" si="19"/>
        <v>1682.9690923969843</v>
      </c>
    </row>
    <row r="98" spans="1:7">
      <c r="A98">
        <v>2017</v>
      </c>
      <c r="B98" t="s">
        <v>62</v>
      </c>
      <c r="C98">
        <f>'rockfish harvests'!D109</f>
        <v>3933</v>
      </c>
      <c r="D98">
        <f>'rockfish harvests'!E109</f>
        <v>1897</v>
      </c>
      <c r="E98">
        <f>'rockfish harvests'!F109</f>
        <v>631555.82802702743</v>
      </c>
      <c r="F98">
        <f t="shared" si="18"/>
        <v>794.70486850592999</v>
      </c>
      <c r="G98">
        <f t="shared" si="19"/>
        <v>1557.6215422716227</v>
      </c>
    </row>
    <row r="99" spans="1:7">
      <c r="A99">
        <v>2018</v>
      </c>
      <c r="B99" t="s">
        <v>62</v>
      </c>
      <c r="C99">
        <f>'rockfish harvests'!D110</f>
        <v>3914</v>
      </c>
      <c r="D99">
        <f>'rockfish harvests'!E110</f>
        <v>3004</v>
      </c>
      <c r="E99">
        <f>'rockfish harvests'!F110</f>
        <v>672614.38643043162</v>
      </c>
      <c r="F99">
        <f t="shared" si="18"/>
        <v>820.13071301496302</v>
      </c>
      <c r="G99">
        <f t="shared" si="19"/>
        <v>1607.4561975093275</v>
      </c>
    </row>
    <row r="100" spans="1:7">
      <c r="A100">
        <v>2019</v>
      </c>
      <c r="B100" t="s">
        <v>62</v>
      </c>
      <c r="C100">
        <f>'rockfish harvests'!D111</f>
        <v>5680</v>
      </c>
      <c r="D100">
        <f>'rockfish harvests'!E111</f>
        <v>1831</v>
      </c>
      <c r="E100">
        <f>'rockfish harvests'!F111</f>
        <v>541050.77915415505</v>
      </c>
      <c r="F100">
        <f t="shared" ref="F100" si="24">SQRT(E100)</f>
        <v>735.56154001834204</v>
      </c>
      <c r="G100">
        <f t="shared" ref="G100" si="25">1.96*F100</f>
        <v>1441.7006184359504</v>
      </c>
    </row>
    <row r="101" spans="1:7">
      <c r="A101">
        <v>2011</v>
      </c>
      <c r="B101" t="s">
        <v>59</v>
      </c>
      <c r="C101">
        <f>'rockfish harvests'!D37</f>
        <v>1366</v>
      </c>
      <c r="D101">
        <f>'rockfish harvests'!E37</f>
        <v>991</v>
      </c>
      <c r="E101">
        <f>'rockfish harvests'!F37</f>
        <v>93606.430714714777</v>
      </c>
      <c r="F101">
        <f t="shared" si="18"/>
        <v>305.95168035935802</v>
      </c>
      <c r="G101">
        <f t="shared" si="19"/>
        <v>599.66529350434166</v>
      </c>
    </row>
    <row r="102" spans="1:7">
      <c r="A102">
        <v>2012</v>
      </c>
      <c r="B102" t="s">
        <v>59</v>
      </c>
      <c r="C102">
        <f>'rockfish harvests'!D38</f>
        <v>1747</v>
      </c>
      <c r="D102">
        <f>'rockfish harvests'!E38</f>
        <v>612</v>
      </c>
      <c r="E102">
        <f>'rockfish harvests'!F38</f>
        <v>37368.602801802022</v>
      </c>
      <c r="F102">
        <f t="shared" si="18"/>
        <v>193.30960349088201</v>
      </c>
      <c r="G102">
        <f t="shared" si="19"/>
        <v>378.88682284212871</v>
      </c>
    </row>
    <row r="103" spans="1:7">
      <c r="A103">
        <v>2013</v>
      </c>
      <c r="B103" t="s">
        <v>59</v>
      </c>
      <c r="C103">
        <f>'rockfish harvests'!D39</f>
        <v>1983</v>
      </c>
      <c r="D103">
        <f>'rockfish harvests'!E39</f>
        <v>2072</v>
      </c>
      <c r="E103">
        <f>'rockfish harvests'!F39</f>
        <v>290813.90840440401</v>
      </c>
      <c r="F103">
        <f t="shared" si="18"/>
        <v>539.27164620847998</v>
      </c>
      <c r="G103">
        <f t="shared" si="19"/>
        <v>1056.9724265686207</v>
      </c>
    </row>
    <row r="104" spans="1:7">
      <c r="A104">
        <v>2014</v>
      </c>
      <c r="B104" t="s">
        <v>59</v>
      </c>
      <c r="C104">
        <f>'rockfish harvests'!D40</f>
        <v>2396</v>
      </c>
      <c r="D104">
        <f>'rockfish harvests'!E40</f>
        <v>2239</v>
      </c>
      <c r="E104">
        <f>'rockfish harvests'!F40</f>
        <v>356324.55903003004</v>
      </c>
      <c r="F104">
        <f t="shared" si="18"/>
        <v>596.92927473028999</v>
      </c>
      <c r="G104">
        <f t="shared" si="19"/>
        <v>1169.9813784713683</v>
      </c>
    </row>
    <row r="105" spans="1:7">
      <c r="A105">
        <v>2015</v>
      </c>
      <c r="B105" t="s">
        <v>59</v>
      </c>
      <c r="C105">
        <f>'rockfish harvests'!D41</f>
        <v>2031</v>
      </c>
      <c r="D105">
        <f>'rockfish harvests'!E41</f>
        <v>1753</v>
      </c>
      <c r="E105">
        <f>'rockfish harvests'!F41</f>
        <v>589204.68546046084</v>
      </c>
      <c r="F105">
        <f t="shared" si="18"/>
        <v>767.59669453461095</v>
      </c>
      <c r="G105">
        <f t="shared" si="19"/>
        <v>1504.4895212878375</v>
      </c>
    </row>
    <row r="106" spans="1:7">
      <c r="A106">
        <v>2016</v>
      </c>
      <c r="B106" t="s">
        <v>59</v>
      </c>
      <c r="C106">
        <f>'rockfish harvests'!D42</f>
        <v>3337</v>
      </c>
      <c r="D106">
        <f>'rockfish harvests'!E42</f>
        <v>2979</v>
      </c>
      <c r="E106">
        <f>'rockfish harvests'!F42</f>
        <v>598837.12335435429</v>
      </c>
      <c r="F106">
        <f t="shared" si="18"/>
        <v>773.845671535581</v>
      </c>
      <c r="G106">
        <f t="shared" si="19"/>
        <v>1516.7375162097387</v>
      </c>
    </row>
    <row r="107" spans="1:7">
      <c r="A107">
        <v>2017</v>
      </c>
      <c r="B107" t="s">
        <v>59</v>
      </c>
      <c r="C107">
        <f>'rockfish harvests'!D43</f>
        <v>2899</v>
      </c>
      <c r="D107">
        <f>'rockfish harvests'!E43</f>
        <v>2144</v>
      </c>
      <c r="E107">
        <f>'rockfish harvests'!F43</f>
        <v>280432.76311411388</v>
      </c>
      <c r="F107">
        <f t="shared" si="18"/>
        <v>529.55902703486595</v>
      </c>
      <c r="G107">
        <f t="shared" si="19"/>
        <v>1037.9356929883372</v>
      </c>
    </row>
    <row r="108" spans="1:7">
      <c r="A108">
        <v>2018</v>
      </c>
      <c r="B108" t="s">
        <v>59</v>
      </c>
      <c r="C108">
        <f>'rockfish harvests'!D44</f>
        <v>4291</v>
      </c>
      <c r="D108">
        <f>'rockfish harvests'!E44</f>
        <v>3896</v>
      </c>
      <c r="E108">
        <f>'rockfish harvests'!F44</f>
        <v>1060621.9609919984</v>
      </c>
      <c r="F108">
        <f t="shared" si="18"/>
        <v>1029.8650207634</v>
      </c>
      <c r="G108">
        <f t="shared" si="19"/>
        <v>2018.535440696264</v>
      </c>
    </row>
    <row r="109" spans="1:7">
      <c r="A109">
        <v>2019</v>
      </c>
      <c r="B109" t="s">
        <v>59</v>
      </c>
      <c r="C109">
        <f>'rockfish harvests'!D45</f>
        <v>6954</v>
      </c>
      <c r="D109">
        <f>'rockfish harvests'!E45</f>
        <v>1932</v>
      </c>
      <c r="E109">
        <f>'rockfish harvests'!F45</f>
        <v>455532.99353753775</v>
      </c>
      <c r="F109">
        <f t="shared" ref="F109" si="26">SQRT(E109)</f>
        <v>674.93184362388604</v>
      </c>
      <c r="G109">
        <f t="shared" ref="G109" si="27">1.96*F109</f>
        <v>1322.8664135028166</v>
      </c>
    </row>
    <row r="110" spans="1:7">
      <c r="A110">
        <v>2011</v>
      </c>
      <c r="B110" t="s">
        <v>63</v>
      </c>
      <c r="C110">
        <f>'rockfish harvests'!D125</f>
        <v>30322</v>
      </c>
      <c r="D110">
        <f>'rockfish harvests'!E125</f>
        <v>26745</v>
      </c>
      <c r="E110">
        <f>'rockfish harvests'!F125</f>
        <v>3371338.2992552528</v>
      </c>
      <c r="F110">
        <f t="shared" si="18"/>
        <v>1836.1204479160001</v>
      </c>
      <c r="G110">
        <f t="shared" si="19"/>
        <v>3598.79607791536</v>
      </c>
    </row>
    <row r="111" spans="1:7">
      <c r="A111">
        <v>2012</v>
      </c>
      <c r="B111" t="s">
        <v>63</v>
      </c>
      <c r="C111">
        <f>'rockfish harvests'!D126</f>
        <v>27771</v>
      </c>
      <c r="D111">
        <f>'rockfish harvests'!E126</f>
        <v>25298</v>
      </c>
      <c r="E111">
        <f>'rockfish harvests'!F126</f>
        <v>2451631.8439079095</v>
      </c>
      <c r="F111">
        <f t="shared" si="18"/>
        <v>1565.7687708943199</v>
      </c>
      <c r="G111">
        <f t="shared" si="19"/>
        <v>3068.9067909528671</v>
      </c>
    </row>
    <row r="112" spans="1:7">
      <c r="A112">
        <v>2013</v>
      </c>
      <c r="B112" t="s">
        <v>63</v>
      </c>
      <c r="C112">
        <f>'rockfish harvests'!D127</f>
        <v>30558</v>
      </c>
      <c r="D112">
        <f>'rockfish harvests'!E127</f>
        <v>29220</v>
      </c>
      <c r="E112">
        <f>'rockfish harvests'!F127</f>
        <v>2940937.0897137322</v>
      </c>
      <c r="F112">
        <f t="shared" si="18"/>
        <v>1714.91605908678</v>
      </c>
      <c r="G112">
        <f t="shared" si="19"/>
        <v>3361.2354758100887</v>
      </c>
    </row>
    <row r="113" spans="1:7">
      <c r="A113">
        <v>2014</v>
      </c>
      <c r="B113" t="s">
        <v>63</v>
      </c>
      <c r="C113">
        <f>'rockfish harvests'!D128</f>
        <v>37025</v>
      </c>
      <c r="D113">
        <f>'rockfish harvests'!E128</f>
        <v>32841</v>
      </c>
      <c r="E113">
        <f>'rockfish harvests'!F128</f>
        <v>4288839.5662702508</v>
      </c>
      <c r="F113">
        <f t="shared" si="18"/>
        <v>2070.9513674324298</v>
      </c>
      <c r="G113">
        <f t="shared" si="19"/>
        <v>4059.0646801675625</v>
      </c>
    </row>
    <row r="114" spans="1:7">
      <c r="A114">
        <v>2015</v>
      </c>
      <c r="B114" t="s">
        <v>63</v>
      </c>
      <c r="C114">
        <f>'rockfish harvests'!D129</f>
        <v>45883</v>
      </c>
      <c r="D114">
        <f>'rockfish harvests'!E129</f>
        <v>38015</v>
      </c>
      <c r="E114">
        <f>'rockfish harvests'!F129</f>
        <v>4690504.2996746805</v>
      </c>
      <c r="F114">
        <f t="shared" si="18"/>
        <v>2165.7572116178399</v>
      </c>
      <c r="G114">
        <f t="shared" si="19"/>
        <v>4244.8841347709658</v>
      </c>
    </row>
    <row r="115" spans="1:7">
      <c r="A115">
        <v>2016</v>
      </c>
      <c r="B115" t="s">
        <v>63</v>
      </c>
      <c r="C115">
        <f>'rockfish harvests'!D130</f>
        <v>56991</v>
      </c>
      <c r="D115">
        <f>'rockfish harvests'!E130</f>
        <v>54312</v>
      </c>
      <c r="E115">
        <f>'rockfish harvests'!F130</f>
        <v>6811053.1334925136</v>
      </c>
      <c r="F115">
        <f t="shared" si="18"/>
        <v>2609.7994431550701</v>
      </c>
      <c r="G115">
        <f t="shared" si="19"/>
        <v>5115.2069085839375</v>
      </c>
    </row>
    <row r="116" spans="1:7">
      <c r="A116">
        <v>2017</v>
      </c>
      <c r="B116" t="s">
        <v>63</v>
      </c>
      <c r="C116">
        <f>'rockfish harvests'!D131</f>
        <v>38626</v>
      </c>
      <c r="D116">
        <f>'rockfish harvests'!E131</f>
        <v>39626</v>
      </c>
      <c r="E116">
        <f>'rockfish harvests'!F131</f>
        <v>6115880.0231071012</v>
      </c>
      <c r="F116">
        <f t="shared" si="18"/>
        <v>2473.0305342043598</v>
      </c>
      <c r="G116">
        <f t="shared" si="19"/>
        <v>4847.1398470405447</v>
      </c>
    </row>
    <row r="117" spans="1:7">
      <c r="A117">
        <v>2018</v>
      </c>
      <c r="B117" t="s">
        <v>63</v>
      </c>
      <c r="C117">
        <f>'rockfish harvests'!D132</f>
        <v>50115</v>
      </c>
      <c r="D117">
        <f>'rockfish harvests'!E132</f>
        <v>44958</v>
      </c>
      <c r="E117">
        <f>'rockfish harvests'!F132</f>
        <v>6589196.3836226137</v>
      </c>
      <c r="F117">
        <f t="shared" si="18"/>
        <v>2566.9430035788901</v>
      </c>
      <c r="G117">
        <f t="shared" si="19"/>
        <v>5031.2082870146241</v>
      </c>
    </row>
    <row r="118" spans="1:7">
      <c r="A118">
        <v>2019</v>
      </c>
      <c r="B118" t="s">
        <v>63</v>
      </c>
      <c r="C118">
        <f>'rockfish harvests'!D133</f>
        <v>64565</v>
      </c>
      <c r="D118">
        <f>'rockfish harvests'!E133</f>
        <v>54358</v>
      </c>
      <c r="E118">
        <f>'rockfish harvests'!F133</f>
        <v>7817619.6806716658</v>
      </c>
      <c r="F118">
        <f t="shared" ref="F118" si="28">SQRT(E118)</f>
        <v>2796.0006582030101</v>
      </c>
      <c r="G118">
        <f t="shared" ref="G118" si="29">1.96*F118</f>
        <v>5480.1612900779</v>
      </c>
    </row>
    <row r="119" spans="1:7">
      <c r="A119">
        <v>2011</v>
      </c>
      <c r="B119" t="s">
        <v>64</v>
      </c>
      <c r="C119">
        <f>'rockfish harvests'!D147</f>
        <v>6904</v>
      </c>
      <c r="D119">
        <f>'rockfish harvests'!E147</f>
        <v>5586</v>
      </c>
      <c r="E119">
        <f>'rockfish harvests'!F147</f>
        <v>1018027.7018928905</v>
      </c>
      <c r="F119">
        <f t="shared" si="18"/>
        <v>1008.97358830293</v>
      </c>
      <c r="G119">
        <f t="shared" si="19"/>
        <v>1977.5882330737427</v>
      </c>
    </row>
    <row r="120" spans="1:7">
      <c r="A120">
        <v>2012</v>
      </c>
      <c r="B120" t="s">
        <v>64</v>
      </c>
      <c r="C120">
        <f>'rockfish harvests'!D148</f>
        <v>6813</v>
      </c>
      <c r="D120">
        <f>'rockfish harvests'!E148</f>
        <v>6484</v>
      </c>
      <c r="E120">
        <f>'rockfish harvests'!F148</f>
        <v>1240637.6038428419</v>
      </c>
      <c r="F120">
        <f t="shared" si="18"/>
        <v>1113.8391283497101</v>
      </c>
      <c r="G120">
        <f t="shared" si="19"/>
        <v>2183.1246915654319</v>
      </c>
    </row>
    <row r="121" spans="1:7">
      <c r="A121">
        <v>2013</v>
      </c>
      <c r="B121" t="s">
        <v>64</v>
      </c>
      <c r="C121">
        <f>'rockfish harvests'!D149</f>
        <v>9965</v>
      </c>
      <c r="D121">
        <f>'rockfish harvests'!E149</f>
        <v>5313</v>
      </c>
      <c r="E121">
        <f>'rockfish harvests'!F149</f>
        <v>736780.25336436427</v>
      </c>
      <c r="F121">
        <f t="shared" si="18"/>
        <v>858.35904688210996</v>
      </c>
      <c r="G121">
        <f t="shared" si="19"/>
        <v>1682.3837318889355</v>
      </c>
    </row>
    <row r="122" spans="1:7">
      <c r="A122">
        <v>2014</v>
      </c>
      <c r="B122" t="s">
        <v>64</v>
      </c>
      <c r="C122">
        <f>'rockfish harvests'!D150</f>
        <v>11896</v>
      </c>
      <c r="D122">
        <f>'rockfish harvests'!E150</f>
        <v>14189</v>
      </c>
      <c r="E122">
        <f>'rockfish harvests'!F150</f>
        <v>3624990.0104104094</v>
      </c>
      <c r="F122">
        <f t="shared" si="18"/>
        <v>1903.94065306942</v>
      </c>
      <c r="G122">
        <f t="shared" si="19"/>
        <v>3731.7236800160631</v>
      </c>
    </row>
    <row r="123" spans="1:7">
      <c r="A123">
        <v>2015</v>
      </c>
      <c r="B123" t="s">
        <v>64</v>
      </c>
      <c r="C123">
        <f>'rockfish harvests'!D151</f>
        <v>12377</v>
      </c>
      <c r="D123">
        <f>'rockfish harvests'!E151</f>
        <v>8808</v>
      </c>
      <c r="E123">
        <f>'rockfish harvests'!F151</f>
        <v>1555658.3352462491</v>
      </c>
      <c r="F123">
        <f t="shared" si="18"/>
        <v>1247.2603317857299</v>
      </c>
      <c r="G123">
        <f t="shared" si="19"/>
        <v>2444.6302503000306</v>
      </c>
    </row>
    <row r="124" spans="1:7">
      <c r="A124">
        <v>2016</v>
      </c>
      <c r="B124" t="s">
        <v>64</v>
      </c>
      <c r="C124">
        <f>'rockfish harvests'!D152</f>
        <v>13580</v>
      </c>
      <c r="D124">
        <f>'rockfish harvests'!E152</f>
        <v>7013</v>
      </c>
      <c r="E124">
        <f>'rockfish harvests'!F152</f>
        <v>1611474.156360368</v>
      </c>
      <c r="F124">
        <f t="shared" si="18"/>
        <v>1269.43852011839</v>
      </c>
      <c r="G124">
        <f t="shared" si="19"/>
        <v>2488.0994994320445</v>
      </c>
    </row>
    <row r="125" spans="1:7">
      <c r="A125">
        <v>2017</v>
      </c>
      <c r="B125" t="s">
        <v>64</v>
      </c>
      <c r="C125">
        <f>'rockfish harvests'!D153</f>
        <v>6719</v>
      </c>
      <c r="D125">
        <f>'rockfish harvests'!E153</f>
        <v>8635</v>
      </c>
      <c r="E125">
        <f>'rockfish harvests'!F153</f>
        <v>2065818.5137577469</v>
      </c>
      <c r="F125">
        <f t="shared" si="18"/>
        <v>1437.29555546441</v>
      </c>
      <c r="G125">
        <f t="shared" si="19"/>
        <v>2817.0992887102434</v>
      </c>
    </row>
    <row r="126" spans="1:7">
      <c r="A126">
        <v>2018</v>
      </c>
      <c r="B126" t="s">
        <v>64</v>
      </c>
      <c r="C126">
        <f>'rockfish harvests'!D154</f>
        <v>8479</v>
      </c>
      <c r="D126">
        <f>'rockfish harvests'!E154</f>
        <v>6486</v>
      </c>
      <c r="E126">
        <f>'rockfish harvests'!F154</f>
        <v>1145866.3617056981</v>
      </c>
      <c r="F126">
        <f t="shared" si="18"/>
        <v>1070.45147564273</v>
      </c>
      <c r="G126">
        <f t="shared" si="19"/>
        <v>2098.0848922597506</v>
      </c>
    </row>
    <row r="127" spans="1:7">
      <c r="A127">
        <v>2019</v>
      </c>
      <c r="B127" t="s">
        <v>64</v>
      </c>
      <c r="C127">
        <f>'rockfish harvests'!D155</f>
        <v>9881</v>
      </c>
      <c r="D127">
        <f>'rockfish harvests'!E155</f>
        <v>7481</v>
      </c>
      <c r="E127">
        <f>'rockfish harvests'!F155</f>
        <v>975394.6246156171</v>
      </c>
      <c r="F127">
        <f t="shared" ref="F127" si="30">SQRT(E127)</f>
        <v>987.62068863284605</v>
      </c>
      <c r="G127">
        <f t="shared" ref="G127" si="31">1.96*F127</f>
        <v>1935.7365497203782</v>
      </c>
    </row>
    <row r="128" spans="1:7">
      <c r="A128">
        <v>2011</v>
      </c>
      <c r="B128" t="s">
        <v>65</v>
      </c>
      <c r="C128">
        <f>'rockfish harvests'!D169</f>
        <v>11367</v>
      </c>
      <c r="D128">
        <f>'rockfish harvests'!E169</f>
        <v>3774</v>
      </c>
      <c r="E128">
        <f>'rockfish harvests'!F169</f>
        <v>242434.32982982989</v>
      </c>
      <c r="F128">
        <f t="shared" si="18"/>
        <v>492.37620761956998</v>
      </c>
      <c r="G128">
        <f t="shared" si="19"/>
        <v>965.05736693435711</v>
      </c>
    </row>
    <row r="129" spans="1:7">
      <c r="A129">
        <v>2012</v>
      </c>
      <c r="B129" t="s">
        <v>65</v>
      </c>
      <c r="C129">
        <f>'rockfish harvests'!D170</f>
        <v>13580</v>
      </c>
      <c r="D129">
        <f>'rockfish harvests'!E170</f>
        <v>6613</v>
      </c>
      <c r="E129">
        <f>'rockfish harvests'!F170</f>
        <v>843123.71126226336</v>
      </c>
      <c r="F129">
        <f t="shared" si="18"/>
        <v>918.21768185015003</v>
      </c>
      <c r="G129">
        <f t="shared" si="19"/>
        <v>1799.7066564262941</v>
      </c>
    </row>
    <row r="130" spans="1:7">
      <c r="A130">
        <v>2013</v>
      </c>
      <c r="B130" t="s">
        <v>65</v>
      </c>
      <c r="C130">
        <f>'rockfish harvests'!D171</f>
        <v>14209</v>
      </c>
      <c r="D130">
        <f>'rockfish harvests'!E171</f>
        <v>6102</v>
      </c>
      <c r="E130">
        <f>'rockfish harvests'!F171</f>
        <v>488966.8653613613</v>
      </c>
      <c r="F130">
        <f t="shared" si="18"/>
        <v>699.261657293864</v>
      </c>
      <c r="G130">
        <f t="shared" si="19"/>
        <v>1370.5528482959735</v>
      </c>
    </row>
    <row r="131" spans="1:7">
      <c r="A131">
        <v>2014</v>
      </c>
      <c r="B131" t="s">
        <v>65</v>
      </c>
      <c r="C131">
        <f>'rockfish harvests'!D172</f>
        <v>14913</v>
      </c>
      <c r="D131">
        <f>'rockfish harvests'!E172</f>
        <v>9046</v>
      </c>
      <c r="E131">
        <f>'rockfish harvests'!F172</f>
        <v>1666839.6055055037</v>
      </c>
      <c r="F131">
        <f t="shared" si="18"/>
        <v>1291.06142592268</v>
      </c>
      <c r="G131">
        <f t="shared" si="19"/>
        <v>2530.4803948084527</v>
      </c>
    </row>
    <row r="132" spans="1:7">
      <c r="A132">
        <v>2015</v>
      </c>
      <c r="B132" t="s">
        <v>65</v>
      </c>
      <c r="C132">
        <f>'rockfish harvests'!D173</f>
        <v>20073</v>
      </c>
      <c r="D132">
        <f>'rockfish harvests'!E173</f>
        <v>8996</v>
      </c>
      <c r="E132">
        <f>'rockfish harvests'!F173</f>
        <v>892984.73656756792</v>
      </c>
      <c r="F132">
        <f t="shared" si="18"/>
        <v>944.97869635646703</v>
      </c>
      <c r="G132">
        <f t="shared" si="19"/>
        <v>1852.1582448586753</v>
      </c>
    </row>
    <row r="133" spans="1:7">
      <c r="A133">
        <v>2016</v>
      </c>
      <c r="B133" t="s">
        <v>65</v>
      </c>
      <c r="C133">
        <f>'rockfish harvests'!D174</f>
        <v>28893</v>
      </c>
      <c r="D133">
        <f>'rockfish harvests'!E174</f>
        <v>10302</v>
      </c>
      <c r="E133">
        <f>'rockfish harvests'!F174</f>
        <v>1365515.0305345249</v>
      </c>
      <c r="F133">
        <f t="shared" si="18"/>
        <v>1168.5525364888499</v>
      </c>
      <c r="G133">
        <f t="shared" si="19"/>
        <v>2290.362971518146</v>
      </c>
    </row>
    <row r="134" spans="1:7">
      <c r="A134">
        <v>2017</v>
      </c>
      <c r="B134" t="s">
        <v>65</v>
      </c>
      <c r="C134">
        <f>'rockfish harvests'!D175</f>
        <v>16300</v>
      </c>
      <c r="D134">
        <f>'rockfish harvests'!E175</f>
        <v>8241</v>
      </c>
      <c r="E134">
        <f>'rockfish harvests'!F175</f>
        <v>868708.97628728708</v>
      </c>
      <c r="F134">
        <f t="shared" si="18"/>
        <v>932.04558702205497</v>
      </c>
      <c r="G134">
        <f t="shared" si="19"/>
        <v>1826.8093505632278</v>
      </c>
    </row>
    <row r="135" spans="1:7">
      <c r="A135">
        <v>2018</v>
      </c>
      <c r="B135" t="s">
        <v>65</v>
      </c>
      <c r="C135">
        <f>'rockfish harvests'!D176</f>
        <v>12107</v>
      </c>
      <c r="D135">
        <f>'rockfish harvests'!E176</f>
        <v>9514</v>
      </c>
      <c r="E135">
        <f>'rockfish harvests'!F176</f>
        <v>1343205.7000110077</v>
      </c>
      <c r="F135">
        <f t="shared" si="18"/>
        <v>1158.96751464871</v>
      </c>
      <c r="G135">
        <f t="shared" si="19"/>
        <v>2271.5763287114714</v>
      </c>
    </row>
    <row r="136" spans="1:7">
      <c r="A136">
        <v>2019</v>
      </c>
      <c r="B136" t="s">
        <v>65</v>
      </c>
      <c r="C136">
        <f>'rockfish harvests'!D177</f>
        <v>15083</v>
      </c>
      <c r="D136">
        <f>'rockfish harvests'!E177</f>
        <v>13138</v>
      </c>
      <c r="E136">
        <f>'rockfish harvests'!F177</f>
        <v>1542503.0820410531</v>
      </c>
      <c r="F136">
        <f t="shared" ref="F136" si="32">SQRT(E136)</f>
        <v>1241.9754756198099</v>
      </c>
      <c r="G136">
        <f t="shared" ref="G136" si="33">1.96*F136</f>
        <v>2434.2719322148273</v>
      </c>
    </row>
    <row r="137" spans="1:7">
      <c r="A137">
        <v>2011</v>
      </c>
      <c r="B137" t="s">
        <v>66</v>
      </c>
      <c r="C137">
        <f>'rockfish harvests'!D191</f>
        <v>15590</v>
      </c>
      <c r="D137">
        <f>'rockfish harvests'!E191</f>
        <v>9523</v>
      </c>
      <c r="E137">
        <f>'rockfish harvests'!F191</f>
        <v>1000086.8635795786</v>
      </c>
      <c r="F137">
        <f t="shared" si="18"/>
        <v>1000.04343084667</v>
      </c>
      <c r="G137">
        <f t="shared" si="19"/>
        <v>1960.0851244594733</v>
      </c>
    </row>
    <row r="138" spans="1:7">
      <c r="A138">
        <v>2012</v>
      </c>
      <c r="B138" t="s">
        <v>66</v>
      </c>
      <c r="C138">
        <f>'rockfish harvests'!D192</f>
        <v>16566</v>
      </c>
      <c r="D138">
        <f>'rockfish harvests'!E192</f>
        <v>11672</v>
      </c>
      <c r="E138">
        <f>'rockfish harvests'!F192</f>
        <v>1684349.2401111166</v>
      </c>
      <c r="F138">
        <f t="shared" si="18"/>
        <v>1297.82481102463</v>
      </c>
      <c r="G138">
        <f t="shared" si="19"/>
        <v>2543.7366296082746</v>
      </c>
    </row>
    <row r="139" spans="1:7">
      <c r="A139">
        <v>2013</v>
      </c>
      <c r="B139" t="s">
        <v>66</v>
      </c>
      <c r="C139">
        <f>'rockfish harvests'!D193</f>
        <v>19818</v>
      </c>
      <c r="D139">
        <f>'rockfish harvests'!E193</f>
        <v>12255</v>
      </c>
      <c r="E139">
        <f>'rockfish harvests'!F193</f>
        <v>1635681.2696055952</v>
      </c>
      <c r="F139">
        <f t="shared" si="18"/>
        <v>1278.9375550063401</v>
      </c>
      <c r="G139">
        <f t="shared" si="19"/>
        <v>2506.7176078124266</v>
      </c>
    </row>
    <row r="140" spans="1:7">
      <c r="A140">
        <v>2014</v>
      </c>
      <c r="B140" t="s">
        <v>66</v>
      </c>
      <c r="C140">
        <f>'rockfish harvests'!D194</f>
        <v>21309</v>
      </c>
      <c r="D140">
        <f>'rockfish harvests'!E194</f>
        <v>10778</v>
      </c>
      <c r="E140">
        <f>'rockfish harvests'!F194</f>
        <v>1179415.2438478486</v>
      </c>
      <c r="F140">
        <f t="shared" si="18"/>
        <v>1086.00885993064</v>
      </c>
      <c r="G140">
        <f t="shared" si="19"/>
        <v>2128.5773654640543</v>
      </c>
    </row>
    <row r="141" spans="1:7">
      <c r="A141">
        <v>2015</v>
      </c>
      <c r="B141" t="s">
        <v>66</v>
      </c>
      <c r="C141">
        <f>'rockfish harvests'!D195</f>
        <v>24516</v>
      </c>
      <c r="D141">
        <f>'rockfish harvests'!E195</f>
        <v>14327</v>
      </c>
      <c r="E141">
        <f>'rockfish harvests'!F195</f>
        <v>2243009.0109109143</v>
      </c>
      <c r="F141">
        <f t="shared" si="18"/>
        <v>1497.66785734051</v>
      </c>
      <c r="G141">
        <f t="shared" si="19"/>
        <v>2935.4290003873994</v>
      </c>
    </row>
    <row r="142" spans="1:7">
      <c r="A142">
        <v>2016</v>
      </c>
      <c r="B142" t="s">
        <v>66</v>
      </c>
      <c r="C142">
        <f>'rockfish harvests'!D196</f>
        <v>29349</v>
      </c>
      <c r="D142">
        <f>'rockfish harvests'!E196</f>
        <v>19835</v>
      </c>
      <c r="E142">
        <f>'rockfish harvests'!F196</f>
        <v>2640694.0164164146</v>
      </c>
      <c r="F142">
        <f t="shared" si="18"/>
        <v>1625.0212356816801</v>
      </c>
      <c r="G142">
        <f t="shared" si="19"/>
        <v>3185.0416219360927</v>
      </c>
    </row>
    <row r="143" spans="1:7">
      <c r="A143">
        <v>2017</v>
      </c>
      <c r="B143" t="s">
        <v>66</v>
      </c>
      <c r="C143">
        <f>'rockfish harvests'!D197</f>
        <v>28647</v>
      </c>
      <c r="D143">
        <f>'rockfish harvests'!E197</f>
        <v>10418</v>
      </c>
      <c r="E143">
        <f>'rockfish harvests'!F197</f>
        <v>1578689.6600600502</v>
      </c>
      <c r="F143">
        <f t="shared" si="18"/>
        <v>1256.45917564402</v>
      </c>
      <c r="G143">
        <f t="shared" si="19"/>
        <v>2462.6599842622791</v>
      </c>
    </row>
    <row r="144" spans="1:7">
      <c r="A144">
        <v>2018</v>
      </c>
      <c r="B144" t="s">
        <v>66</v>
      </c>
      <c r="C144">
        <f>'rockfish harvests'!D198</f>
        <v>27142</v>
      </c>
      <c r="D144">
        <f>'rockfish harvests'!E198</f>
        <v>11327</v>
      </c>
      <c r="E144">
        <f>'rockfish harvests'!F198</f>
        <v>3278882.3630991206</v>
      </c>
      <c r="F144">
        <f t="shared" si="18"/>
        <v>1810.76844546704</v>
      </c>
      <c r="G144">
        <f t="shared" si="19"/>
        <v>3549.1061531153982</v>
      </c>
    </row>
    <row r="145" spans="1:7">
      <c r="A145">
        <v>2019</v>
      </c>
      <c r="B145" t="s">
        <v>66</v>
      </c>
      <c r="C145">
        <f>'rockfish harvests'!D199</f>
        <v>33682</v>
      </c>
      <c r="D145">
        <f>'rockfish harvests'!E199</f>
        <v>9235</v>
      </c>
      <c r="E145">
        <f>'rockfish harvests'!F199</f>
        <v>1570889.8454044154</v>
      </c>
      <c r="F145">
        <f t="shared" ref="F145" si="34">SQRT(E145)</f>
        <v>1253.35144528756</v>
      </c>
      <c r="G145">
        <f t="shared" ref="G145" si="35">1.96*F145</f>
        <v>2456.5688327636176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7DBA8-6E17-4622-A858-33AEC9BC7FC1}">
  <sheetPr>
    <tabColor theme="0" tint="-0.499984740745262"/>
  </sheetPr>
  <dimension ref="A1:K208"/>
  <sheetViews>
    <sheetView topLeftCell="A151" zoomScale="80" zoomScaleNormal="80" workbookViewId="0">
      <selection activeCell="N210" sqref="N210"/>
    </sheetView>
  </sheetViews>
  <sheetFormatPr defaultRowHeight="15"/>
  <sheetData>
    <row r="1" spans="1:11">
      <c r="B1" t="s">
        <v>166</v>
      </c>
      <c r="C1" t="s">
        <v>167</v>
      </c>
    </row>
    <row r="2" spans="1:11">
      <c r="B2" s="44" t="s">
        <v>68</v>
      </c>
      <c r="G2" s="44" t="s">
        <v>168</v>
      </c>
      <c r="H2" s="44" t="s">
        <v>56</v>
      </c>
      <c r="I2" s="44" t="s">
        <v>169</v>
      </c>
    </row>
    <row r="3" spans="1:11">
      <c r="A3" s="45">
        <v>1996</v>
      </c>
      <c r="B3" s="15">
        <v>8489</v>
      </c>
      <c r="G3" s="45">
        <v>1996</v>
      </c>
      <c r="H3" s="15">
        <v>843</v>
      </c>
      <c r="I3" s="15"/>
    </row>
    <row r="4" spans="1:11">
      <c r="A4" s="45">
        <v>1997</v>
      </c>
      <c r="B4" s="15">
        <v>9593</v>
      </c>
      <c r="G4" s="45">
        <v>1997</v>
      </c>
      <c r="H4" s="15">
        <v>1826</v>
      </c>
      <c r="I4" s="15"/>
    </row>
    <row r="5" spans="1:11">
      <c r="A5" s="45">
        <v>1998</v>
      </c>
      <c r="B5" s="15">
        <v>12979</v>
      </c>
      <c r="C5">
        <f>'rockfish harvests'!D200</f>
        <v>9366</v>
      </c>
      <c r="D5" s="47">
        <f>C5-B5</f>
        <v>-3613</v>
      </c>
      <c r="G5" s="45">
        <v>1998</v>
      </c>
      <c r="H5" s="15">
        <v>1540</v>
      </c>
      <c r="I5" s="15">
        <f>'rockfish harvests'!D2</f>
        <v>416</v>
      </c>
      <c r="J5" s="47">
        <f>I5-H5</f>
        <v>-1124</v>
      </c>
    </row>
    <row r="6" spans="1:11">
      <c r="A6" s="45">
        <v>1999</v>
      </c>
      <c r="B6" s="15">
        <v>18327</v>
      </c>
      <c r="C6">
        <f>'rockfish harvests'!D201</f>
        <v>9636</v>
      </c>
      <c r="D6" s="47">
        <f t="shared" ref="D6:D25" si="0">C6-B6</f>
        <v>-8691</v>
      </c>
      <c r="G6" s="45">
        <v>1999</v>
      </c>
      <c r="H6" s="15">
        <v>1454</v>
      </c>
      <c r="I6" s="15">
        <f>'rockfish harvests'!D3</f>
        <v>506</v>
      </c>
      <c r="J6" s="47">
        <f t="shared" ref="J6:J26" si="1">I6-H6</f>
        <v>-948</v>
      </c>
    </row>
    <row r="7" spans="1:11">
      <c r="A7" s="45">
        <v>2000</v>
      </c>
      <c r="B7" s="15">
        <v>15815</v>
      </c>
      <c r="C7">
        <f>'rockfish harvests'!D202</f>
        <v>16855</v>
      </c>
      <c r="D7" s="47">
        <f t="shared" si="0"/>
        <v>1040</v>
      </c>
      <c r="E7" s="21">
        <f>D7/B7</f>
        <v>6.5760354094214352E-2</v>
      </c>
      <c r="G7" s="45">
        <v>2000</v>
      </c>
      <c r="H7" s="15">
        <v>1169</v>
      </c>
      <c r="I7" s="15">
        <f>'rockfish harvests'!D4</f>
        <v>1412</v>
      </c>
      <c r="J7" s="47">
        <f t="shared" si="1"/>
        <v>243</v>
      </c>
      <c r="K7" s="21">
        <f>J7/H7</f>
        <v>0.20786997433704021</v>
      </c>
    </row>
    <row r="8" spans="1:11">
      <c r="A8" s="45">
        <v>2001</v>
      </c>
      <c r="B8" s="15">
        <v>14843</v>
      </c>
      <c r="C8">
        <f>'rockfish harvests'!D203</f>
        <v>15083</v>
      </c>
      <c r="D8" s="47">
        <f t="shared" si="0"/>
        <v>240</v>
      </c>
      <c r="E8" s="21">
        <f t="shared" ref="E8:E26" si="2">D8/B8</f>
        <v>1.6169238024658087E-2</v>
      </c>
      <c r="G8" s="45">
        <v>2001</v>
      </c>
      <c r="H8" s="15">
        <v>706</v>
      </c>
      <c r="I8" s="15">
        <f>'rockfish harvests'!D5</f>
        <v>535</v>
      </c>
      <c r="J8" s="47">
        <f t="shared" si="1"/>
        <v>-171</v>
      </c>
      <c r="K8" s="21"/>
    </row>
    <row r="9" spans="1:11">
      <c r="A9" s="45">
        <v>2002</v>
      </c>
      <c r="B9" s="15">
        <v>13808</v>
      </c>
      <c r="C9">
        <f>'rockfish harvests'!D204</f>
        <v>14004</v>
      </c>
      <c r="D9" s="47">
        <f t="shared" si="0"/>
        <v>196</v>
      </c>
      <c r="E9" s="21">
        <f t="shared" si="2"/>
        <v>1.4194669756662804E-2</v>
      </c>
      <c r="G9" s="45">
        <v>2002</v>
      </c>
      <c r="H9" s="15">
        <v>1287</v>
      </c>
      <c r="I9" s="15">
        <f>'rockfish harvests'!D6</f>
        <v>345</v>
      </c>
      <c r="J9" s="47">
        <f t="shared" si="1"/>
        <v>-942</v>
      </c>
      <c r="K9" s="21"/>
    </row>
    <row r="10" spans="1:11">
      <c r="A10" s="45">
        <v>2003</v>
      </c>
      <c r="B10" s="15">
        <v>13730</v>
      </c>
      <c r="C10">
        <f>'rockfish harvests'!D205</f>
        <v>15272</v>
      </c>
      <c r="D10" s="47">
        <f t="shared" si="0"/>
        <v>1542</v>
      </c>
      <c r="E10" s="21">
        <f t="shared" si="2"/>
        <v>0.1123088128186453</v>
      </c>
      <c r="G10" s="45">
        <v>2003</v>
      </c>
      <c r="H10" s="15">
        <v>1787</v>
      </c>
      <c r="I10" s="15">
        <f>'rockfish harvests'!D7</f>
        <v>567</v>
      </c>
      <c r="J10" s="47">
        <f t="shared" si="1"/>
        <v>-1220</v>
      </c>
      <c r="K10" s="21"/>
    </row>
    <row r="11" spans="1:11">
      <c r="A11" s="45">
        <v>2004</v>
      </c>
      <c r="B11" s="15">
        <v>25516</v>
      </c>
      <c r="C11">
        <f>'rockfish harvests'!D206</f>
        <v>21796</v>
      </c>
      <c r="D11" s="47">
        <f t="shared" si="0"/>
        <v>-3720</v>
      </c>
      <c r="G11" s="45">
        <v>2004</v>
      </c>
      <c r="H11" s="15">
        <v>2169</v>
      </c>
      <c r="I11" s="15">
        <f>'rockfish harvests'!D8</f>
        <v>468</v>
      </c>
      <c r="J11" s="47">
        <f t="shared" si="1"/>
        <v>-1701</v>
      </c>
    </row>
    <row r="12" spans="1:11">
      <c r="A12" s="45">
        <v>2005</v>
      </c>
      <c r="B12" s="15">
        <v>26687</v>
      </c>
      <c r="C12">
        <f>'rockfish harvests'!D207</f>
        <v>27304</v>
      </c>
      <c r="D12" s="47">
        <f t="shared" si="0"/>
        <v>617</v>
      </c>
      <c r="E12" s="21">
        <f t="shared" si="2"/>
        <v>2.3119871098287555E-2</v>
      </c>
      <c r="G12" s="45">
        <v>2005</v>
      </c>
      <c r="H12" s="15">
        <v>1990</v>
      </c>
      <c r="I12" s="15">
        <f>'rockfish harvests'!D9</f>
        <v>1385</v>
      </c>
      <c r="J12" s="47">
        <f t="shared" si="1"/>
        <v>-605</v>
      </c>
      <c r="K12" s="21"/>
    </row>
    <row r="13" spans="1:11">
      <c r="A13" s="45">
        <v>2006</v>
      </c>
      <c r="B13" s="15">
        <v>30575</v>
      </c>
      <c r="C13">
        <f>'rockfish harvests'!D208</f>
        <v>33748</v>
      </c>
      <c r="D13" s="47">
        <f t="shared" si="0"/>
        <v>3173</v>
      </c>
      <c r="E13" s="21">
        <f t="shared" si="2"/>
        <v>0.10377759607522485</v>
      </c>
      <c r="G13" s="45">
        <v>2006</v>
      </c>
      <c r="H13" s="15">
        <v>4342</v>
      </c>
      <c r="I13" s="15">
        <f>'rockfish harvests'!D10</f>
        <v>925</v>
      </c>
      <c r="J13" s="47">
        <f t="shared" si="1"/>
        <v>-3417</v>
      </c>
      <c r="K13" s="21"/>
    </row>
    <row r="14" spans="1:11">
      <c r="A14" s="45">
        <v>2007</v>
      </c>
      <c r="B14" s="15">
        <v>33077</v>
      </c>
      <c r="C14">
        <f>'rockfish harvests'!D209</f>
        <v>38443</v>
      </c>
      <c r="D14" s="47">
        <f t="shared" si="0"/>
        <v>5366</v>
      </c>
      <c r="E14" s="21">
        <f t="shared" si="2"/>
        <v>0.1622275297034193</v>
      </c>
      <c r="G14" s="45">
        <v>2007</v>
      </c>
      <c r="H14" s="15">
        <v>1846</v>
      </c>
      <c r="I14" s="15">
        <f>'rockfish harvests'!D11</f>
        <v>2488</v>
      </c>
      <c r="J14" s="47">
        <f t="shared" si="1"/>
        <v>642</v>
      </c>
      <c r="K14" s="21">
        <f>J14/H14</f>
        <v>0.34777898158179849</v>
      </c>
    </row>
    <row r="15" spans="1:11">
      <c r="A15" s="45">
        <v>2008</v>
      </c>
      <c r="B15" s="15">
        <v>50492</v>
      </c>
      <c r="C15">
        <f>'rockfish harvests'!D210</f>
        <v>52901</v>
      </c>
      <c r="D15" s="47">
        <f t="shared" si="0"/>
        <v>2409</v>
      </c>
      <c r="E15" s="21">
        <f t="shared" si="2"/>
        <v>4.7710528400538701E-2</v>
      </c>
      <c r="G15" s="45">
        <v>2008</v>
      </c>
      <c r="H15" s="15">
        <v>2622</v>
      </c>
      <c r="I15" s="15">
        <f>'rockfish harvests'!D12</f>
        <v>2670</v>
      </c>
      <c r="J15" s="47">
        <f t="shared" si="1"/>
        <v>48</v>
      </c>
      <c r="K15" s="21">
        <f>J15/H15</f>
        <v>1.8306636155606407E-2</v>
      </c>
    </row>
    <row r="16" spans="1:11">
      <c r="A16" s="45">
        <v>2009</v>
      </c>
      <c r="B16" s="15">
        <v>28473</v>
      </c>
      <c r="C16">
        <f>'rockfish harvests'!D211</f>
        <v>31717</v>
      </c>
      <c r="D16" s="47">
        <f t="shared" si="0"/>
        <v>3244</v>
      </c>
      <c r="E16" s="21">
        <f t="shared" si="2"/>
        <v>0.11393249745372809</v>
      </c>
      <c r="G16" s="45">
        <v>2009</v>
      </c>
      <c r="H16" s="15">
        <v>2827</v>
      </c>
      <c r="I16" s="15">
        <f>'rockfish harvests'!D13</f>
        <v>3763</v>
      </c>
      <c r="J16" s="47">
        <f t="shared" si="1"/>
        <v>936</v>
      </c>
      <c r="K16" s="21">
        <f>J16/H16</f>
        <v>0.33109303148213654</v>
      </c>
    </row>
    <row r="17" spans="1:11">
      <c r="A17" s="45">
        <v>2010</v>
      </c>
      <c r="B17" s="15">
        <v>41136</v>
      </c>
      <c r="C17">
        <f>'rockfish harvests'!D212</f>
        <v>43813</v>
      </c>
      <c r="D17" s="47">
        <f t="shared" si="0"/>
        <v>2677</v>
      </c>
      <c r="E17" s="21">
        <f t="shared" si="2"/>
        <v>6.5076818358615326E-2</v>
      </c>
      <c r="G17" s="45">
        <v>2010</v>
      </c>
      <c r="H17" s="15">
        <v>4473</v>
      </c>
      <c r="I17" s="15">
        <f>'rockfish harvests'!D14</f>
        <v>3032</v>
      </c>
      <c r="J17" s="47">
        <f t="shared" si="1"/>
        <v>-1441</v>
      </c>
      <c r="K17" s="21"/>
    </row>
    <row r="18" spans="1:11">
      <c r="A18" s="45">
        <v>2011</v>
      </c>
      <c r="B18">
        <f>'rockfish harvests'!E213+'rockfish harvests'!G213</f>
        <v>48501</v>
      </c>
      <c r="C18">
        <f>'rockfish harvests'!D213</f>
        <v>58843</v>
      </c>
      <c r="D18" s="47">
        <f t="shared" si="0"/>
        <v>10342</v>
      </c>
      <c r="E18" s="21">
        <f t="shared" si="2"/>
        <v>0.21323271685119893</v>
      </c>
      <c r="G18" s="45">
        <v>2011</v>
      </c>
      <c r="H18">
        <f>'rockfish harvests'!E15+'rockfish harvests'!G15</f>
        <v>2404</v>
      </c>
      <c r="I18" s="15">
        <f>'rockfish harvests'!D15</f>
        <v>3052</v>
      </c>
      <c r="J18" s="47">
        <f t="shared" si="1"/>
        <v>648</v>
      </c>
      <c r="K18" s="21">
        <f>J18/H18</f>
        <v>0.26955074875207985</v>
      </c>
    </row>
    <row r="19" spans="1:11">
      <c r="A19" s="45">
        <v>2012</v>
      </c>
      <c r="B19">
        <f>'rockfish harvests'!E214+'rockfish harvests'!G214</f>
        <v>57929</v>
      </c>
      <c r="C19">
        <f>'rockfish harvests'!D214</f>
        <v>57675</v>
      </c>
      <c r="D19" s="47">
        <f t="shared" si="0"/>
        <v>-254</v>
      </c>
      <c r="G19" s="45">
        <v>2012</v>
      </c>
      <c r="H19">
        <f>'rockfish harvests'!E16+'rockfish harvests'!G16</f>
        <v>2692</v>
      </c>
      <c r="I19" s="15">
        <f>'rockfish harvests'!D16</f>
        <v>3025</v>
      </c>
      <c r="J19" s="47">
        <f t="shared" si="1"/>
        <v>333</v>
      </c>
    </row>
    <row r="20" spans="1:11">
      <c r="A20" s="45">
        <v>2013</v>
      </c>
      <c r="B20">
        <f>'rockfish harvests'!E215+'rockfish harvests'!G215</f>
        <v>56862</v>
      </c>
      <c r="C20">
        <f>'rockfish harvests'!D215</f>
        <v>60735</v>
      </c>
      <c r="D20" s="47">
        <f t="shared" si="0"/>
        <v>3873</v>
      </c>
      <c r="E20" s="21">
        <f t="shared" si="2"/>
        <v>6.8112271815975525E-2</v>
      </c>
      <c r="G20" s="45">
        <v>2013</v>
      </c>
      <c r="H20">
        <f>'rockfish harvests'!E17+'rockfish harvests'!G17</f>
        <v>4987</v>
      </c>
      <c r="I20" s="15">
        <f>'rockfish harvests'!D17</f>
        <v>2487</v>
      </c>
      <c r="J20" s="47">
        <f t="shared" si="1"/>
        <v>-2500</v>
      </c>
      <c r="K20" s="21"/>
    </row>
    <row r="21" spans="1:11">
      <c r="A21" s="45">
        <v>2014</v>
      </c>
      <c r="B21">
        <f>'rockfish harvests'!E216+'rockfish harvests'!G216</f>
        <v>78770</v>
      </c>
      <c r="C21">
        <f>'rockfish harvests'!D216</f>
        <v>73709</v>
      </c>
      <c r="D21" s="47">
        <f t="shared" si="0"/>
        <v>-5061</v>
      </c>
      <c r="G21" s="45">
        <v>2014</v>
      </c>
      <c r="H21">
        <f>'rockfish harvests'!E18+'rockfish harvests'!G18</f>
        <v>3221</v>
      </c>
      <c r="I21" s="15">
        <f>'rockfish harvests'!D18</f>
        <v>2843</v>
      </c>
      <c r="J21" s="47">
        <f t="shared" si="1"/>
        <v>-378</v>
      </c>
    </row>
    <row r="22" spans="1:11">
      <c r="A22" s="45">
        <v>2015</v>
      </c>
      <c r="B22">
        <f>'rockfish harvests'!E217+'rockfish harvests'!G217</f>
        <v>76651</v>
      </c>
      <c r="C22">
        <f>'rockfish harvests'!D217</f>
        <v>80105</v>
      </c>
      <c r="D22" s="47">
        <f t="shared" si="0"/>
        <v>3454</v>
      </c>
      <c r="E22" s="21">
        <f t="shared" si="2"/>
        <v>4.5061382108517831E-2</v>
      </c>
      <c r="G22" s="45">
        <v>2015</v>
      </c>
      <c r="H22">
        <f>'rockfish harvests'!E19+'rockfish harvests'!G19</f>
        <v>4045</v>
      </c>
      <c r="I22" s="15">
        <f>'rockfish harvests'!D19</f>
        <v>3919</v>
      </c>
      <c r="J22" s="47">
        <f t="shared" si="1"/>
        <v>-126</v>
      </c>
      <c r="K22" s="21"/>
    </row>
    <row r="23" spans="1:11">
      <c r="A23" s="45">
        <v>2016</v>
      </c>
      <c r="B23">
        <f>'rockfish harvests'!E218+'rockfish harvests'!G218</f>
        <v>63372</v>
      </c>
      <c r="C23">
        <f>'rockfish harvests'!D218</f>
        <v>54908</v>
      </c>
      <c r="D23" s="47">
        <f t="shared" si="0"/>
        <v>-8464</v>
      </c>
      <c r="G23" s="45">
        <v>2016</v>
      </c>
      <c r="H23">
        <f>'rockfish harvests'!E20+'rockfish harvests'!G20</f>
        <v>5452</v>
      </c>
      <c r="I23" s="15">
        <f>'rockfish harvests'!D20</f>
        <v>5287</v>
      </c>
      <c r="J23" s="47">
        <f t="shared" si="1"/>
        <v>-165</v>
      </c>
    </row>
    <row r="24" spans="1:11">
      <c r="A24" s="45">
        <v>2017</v>
      </c>
      <c r="B24">
        <f>'rockfish harvests'!E219+'rockfish harvests'!G219</f>
        <v>55161</v>
      </c>
      <c r="C24">
        <f>'rockfish harvests'!D219</f>
        <v>57388</v>
      </c>
      <c r="D24" s="47">
        <f t="shared" si="0"/>
        <v>2227</v>
      </c>
      <c r="E24" s="21">
        <f t="shared" si="2"/>
        <v>4.0372727107920454E-2</v>
      </c>
      <c r="G24" s="45">
        <v>2017</v>
      </c>
      <c r="H24">
        <f>'rockfish harvests'!E21+'rockfish harvests'!G21</f>
        <v>4489</v>
      </c>
      <c r="I24" s="15">
        <f>'rockfish harvests'!D21</f>
        <v>4756</v>
      </c>
      <c r="J24" s="47">
        <f t="shared" si="1"/>
        <v>267</v>
      </c>
      <c r="K24" s="21">
        <f>J24/H24</f>
        <v>5.9478725774114505E-2</v>
      </c>
    </row>
    <row r="25" spans="1:11">
      <c r="A25" s="45">
        <v>2018</v>
      </c>
      <c r="B25">
        <f>'rockfish harvests'!E220+'rockfish harvests'!G220</f>
        <v>53273</v>
      </c>
      <c r="C25">
        <f>'rockfish harvests'!D220</f>
        <v>55460</v>
      </c>
      <c r="D25" s="47">
        <f t="shared" si="0"/>
        <v>2187</v>
      </c>
      <c r="E25" s="21">
        <f t="shared" si="2"/>
        <v>4.1052690856531453E-2</v>
      </c>
      <c r="G25" s="45">
        <v>2018</v>
      </c>
      <c r="H25">
        <f>'rockfish harvests'!E22+'rockfish harvests'!G22</f>
        <v>5622</v>
      </c>
      <c r="I25" s="15">
        <f>'rockfish harvests'!D22</f>
        <v>5694</v>
      </c>
      <c r="J25" s="47">
        <f t="shared" si="1"/>
        <v>72</v>
      </c>
      <c r="K25" s="21">
        <f>J25/H25</f>
        <v>1.2806830309498399E-2</v>
      </c>
    </row>
    <row r="26" spans="1:11">
      <c r="A26" s="45">
        <v>2019</v>
      </c>
      <c r="B26">
        <f>'rockfish harvests'!E221+'rockfish harvests'!G221</f>
        <v>51643</v>
      </c>
      <c r="C26">
        <f>'rockfish harvests'!D221</f>
        <v>59842</v>
      </c>
      <c r="D26" s="47">
        <f t="shared" ref="D26" si="3">C26-B26</f>
        <v>8199</v>
      </c>
      <c r="E26" s="21">
        <f t="shared" si="2"/>
        <v>0.15876304629862711</v>
      </c>
      <c r="G26" s="45">
        <v>2019</v>
      </c>
      <c r="H26">
        <f>'rockfish harvests'!E23+'rockfish harvests'!G23</f>
        <v>7395</v>
      </c>
      <c r="I26" s="15">
        <f>'rockfish harvests'!D23</f>
        <v>6782</v>
      </c>
      <c r="J26" s="47">
        <f t="shared" si="1"/>
        <v>-613</v>
      </c>
      <c r="K26" s="21"/>
    </row>
    <row r="27" spans="1:11">
      <c r="A27" s="71"/>
      <c r="D27" s="47"/>
      <c r="E27" s="21"/>
      <c r="G27" s="71"/>
      <c r="J27" s="47"/>
      <c r="K27" s="21"/>
    </row>
    <row r="28" spans="1:11">
      <c r="B28" s="44" t="s">
        <v>69</v>
      </c>
      <c r="D28" s="47"/>
      <c r="H28" s="44" t="s">
        <v>61</v>
      </c>
    </row>
    <row r="29" spans="1:11">
      <c r="A29" s="45">
        <v>1996</v>
      </c>
      <c r="B29" s="15">
        <v>599</v>
      </c>
      <c r="G29" s="45">
        <v>1996</v>
      </c>
      <c r="H29" s="15">
        <v>4052</v>
      </c>
    </row>
    <row r="30" spans="1:11">
      <c r="A30" s="45">
        <v>1997</v>
      </c>
      <c r="B30" s="15">
        <v>1396</v>
      </c>
      <c r="G30" s="45">
        <v>1997</v>
      </c>
      <c r="H30" s="15">
        <v>3608</v>
      </c>
    </row>
    <row r="31" spans="1:11">
      <c r="A31" s="45">
        <v>1998</v>
      </c>
      <c r="B31" s="15">
        <v>1223</v>
      </c>
      <c r="C31">
        <f>'rockfish harvests'!D222</f>
        <v>1305</v>
      </c>
      <c r="D31" s="47">
        <f>C31-B31</f>
        <v>82</v>
      </c>
      <c r="E31" s="21">
        <f>D31/B31</f>
        <v>6.7048242027800492E-2</v>
      </c>
      <c r="G31" s="45">
        <v>1998</v>
      </c>
      <c r="H31" s="15">
        <v>3159</v>
      </c>
      <c r="I31">
        <f>'rockfish harvests'!D68</f>
        <v>994</v>
      </c>
      <c r="J31" s="47">
        <f>I31-H31</f>
        <v>-2165</v>
      </c>
    </row>
    <row r="32" spans="1:11">
      <c r="A32" s="45">
        <v>1999</v>
      </c>
      <c r="B32" s="15">
        <v>772</v>
      </c>
      <c r="C32">
        <f>'rockfish harvests'!D223</f>
        <v>663</v>
      </c>
      <c r="D32" s="47">
        <f t="shared" ref="D32:D52" si="4">C32-B32</f>
        <v>-109</v>
      </c>
      <c r="G32" s="45">
        <v>1999</v>
      </c>
      <c r="H32" s="15">
        <v>5105</v>
      </c>
      <c r="I32">
        <f>'rockfish harvests'!D69</f>
        <v>911</v>
      </c>
      <c r="J32" s="47">
        <f t="shared" ref="J32:J52" si="5">I32-H32</f>
        <v>-4194</v>
      </c>
    </row>
    <row r="33" spans="1:11">
      <c r="A33" s="45">
        <v>2000</v>
      </c>
      <c r="B33" s="15">
        <v>858</v>
      </c>
      <c r="C33">
        <f>'rockfish harvests'!D224</f>
        <v>1199</v>
      </c>
      <c r="D33" s="47">
        <f t="shared" si="4"/>
        <v>341</v>
      </c>
      <c r="E33" s="21">
        <f>D33/B33</f>
        <v>0.39743589743589741</v>
      </c>
      <c r="G33" s="45">
        <v>2000</v>
      </c>
      <c r="H33" s="15">
        <v>3435</v>
      </c>
      <c r="I33">
        <f>'rockfish harvests'!D70</f>
        <v>1400</v>
      </c>
      <c r="J33" s="47">
        <f t="shared" si="5"/>
        <v>-2035</v>
      </c>
      <c r="K33" s="21"/>
    </row>
    <row r="34" spans="1:11">
      <c r="A34" s="45">
        <v>2001</v>
      </c>
      <c r="B34" s="15">
        <v>668</v>
      </c>
      <c r="C34">
        <f>'rockfish harvests'!D225</f>
        <v>1043</v>
      </c>
      <c r="D34" s="47">
        <f t="shared" si="4"/>
        <v>375</v>
      </c>
      <c r="E34" s="21">
        <f>D34/B34</f>
        <v>0.56137724550898205</v>
      </c>
      <c r="G34" s="45">
        <v>2001</v>
      </c>
      <c r="H34" s="15">
        <v>3811</v>
      </c>
      <c r="I34">
        <f>'rockfish harvests'!D71</f>
        <v>763</v>
      </c>
      <c r="J34" s="47">
        <f t="shared" si="5"/>
        <v>-3048</v>
      </c>
      <c r="K34" s="21"/>
    </row>
    <row r="35" spans="1:11">
      <c r="A35" s="45">
        <v>2002</v>
      </c>
      <c r="B35" s="15">
        <v>737</v>
      </c>
      <c r="C35">
        <f>'rockfish harvests'!D226</f>
        <v>893</v>
      </c>
      <c r="D35" s="47">
        <f t="shared" si="4"/>
        <v>156</v>
      </c>
      <c r="E35" s="21">
        <f>D35/B35</f>
        <v>0.21166892808683854</v>
      </c>
      <c r="G35" s="45">
        <v>2002</v>
      </c>
      <c r="H35" s="15">
        <v>4318</v>
      </c>
      <c r="I35">
        <f>'rockfish harvests'!D72</f>
        <v>2378</v>
      </c>
      <c r="J35" s="47">
        <f t="shared" si="5"/>
        <v>-1940</v>
      </c>
      <c r="K35" s="21"/>
    </row>
    <row r="36" spans="1:11">
      <c r="A36" s="45">
        <v>2003</v>
      </c>
      <c r="B36" s="15">
        <v>1615</v>
      </c>
      <c r="C36">
        <f>'rockfish harvests'!D227</f>
        <v>1627</v>
      </c>
      <c r="D36" s="47">
        <f t="shared" si="4"/>
        <v>12</v>
      </c>
      <c r="E36" s="21">
        <f>D36/B36</f>
        <v>7.4303405572755414E-3</v>
      </c>
      <c r="G36" s="45">
        <v>2003</v>
      </c>
      <c r="H36" s="15">
        <v>3932</v>
      </c>
      <c r="I36">
        <f>'rockfish harvests'!D73</f>
        <v>4623</v>
      </c>
      <c r="J36" s="47">
        <f t="shared" si="5"/>
        <v>691</v>
      </c>
      <c r="K36" s="21">
        <f>J36/H36</f>
        <v>0.17573753814852491</v>
      </c>
    </row>
    <row r="37" spans="1:11">
      <c r="A37" s="45">
        <v>2004</v>
      </c>
      <c r="B37" s="15">
        <v>1413</v>
      </c>
      <c r="C37">
        <f>'rockfish harvests'!D228</f>
        <v>1501</v>
      </c>
      <c r="D37" s="47">
        <f t="shared" si="4"/>
        <v>88</v>
      </c>
      <c r="E37" s="21">
        <f>D37/B37</f>
        <v>6.2278839348903041E-2</v>
      </c>
      <c r="G37" s="45">
        <v>2004</v>
      </c>
      <c r="H37" s="15">
        <v>4941</v>
      </c>
      <c r="I37">
        <f>'rockfish harvests'!D74</f>
        <v>4736</v>
      </c>
      <c r="J37" s="47">
        <f t="shared" si="5"/>
        <v>-205</v>
      </c>
      <c r="K37" s="21"/>
    </row>
    <row r="38" spans="1:11">
      <c r="A38" s="45">
        <v>2005</v>
      </c>
      <c r="B38" s="15">
        <v>2371</v>
      </c>
      <c r="C38">
        <f>'rockfish harvests'!D229</f>
        <v>1676</v>
      </c>
      <c r="D38" s="47">
        <f t="shared" si="4"/>
        <v>-695</v>
      </c>
      <c r="G38" s="45">
        <v>2005</v>
      </c>
      <c r="H38" s="15">
        <v>7035</v>
      </c>
      <c r="I38">
        <f>'rockfish harvests'!D75</f>
        <v>3615</v>
      </c>
      <c r="J38" s="47">
        <f t="shared" si="5"/>
        <v>-3420</v>
      </c>
      <c r="K38" s="21"/>
    </row>
    <row r="39" spans="1:11">
      <c r="A39" s="45">
        <v>2006</v>
      </c>
      <c r="B39" s="15">
        <v>2800</v>
      </c>
      <c r="C39">
        <f>'rockfish harvests'!D230</f>
        <v>2529</v>
      </c>
      <c r="D39" s="47">
        <f t="shared" si="4"/>
        <v>-271</v>
      </c>
      <c r="G39" s="45">
        <v>2006</v>
      </c>
      <c r="H39" s="15">
        <v>5286</v>
      </c>
      <c r="I39">
        <f>'rockfish harvests'!D76</f>
        <v>2463</v>
      </c>
      <c r="J39" s="47">
        <f t="shared" si="5"/>
        <v>-2823</v>
      </c>
      <c r="K39" s="21"/>
    </row>
    <row r="40" spans="1:11">
      <c r="A40" s="45">
        <v>2007</v>
      </c>
      <c r="B40" s="15">
        <v>2013</v>
      </c>
      <c r="C40">
        <f>'rockfish harvests'!D231</f>
        <v>2290</v>
      </c>
      <c r="D40" s="47">
        <f t="shared" si="4"/>
        <v>277</v>
      </c>
      <c r="E40" s="21">
        <f>D40/B40</f>
        <v>0.13760556383507203</v>
      </c>
      <c r="G40" s="45">
        <v>2007</v>
      </c>
      <c r="H40" s="15">
        <v>5543</v>
      </c>
      <c r="I40">
        <f>'rockfish harvests'!D77</f>
        <v>2559</v>
      </c>
      <c r="J40" s="47">
        <f t="shared" si="5"/>
        <v>-2984</v>
      </c>
      <c r="K40" s="21"/>
    </row>
    <row r="41" spans="1:11">
      <c r="A41" s="45">
        <v>2008</v>
      </c>
      <c r="B41" s="15">
        <v>2636</v>
      </c>
      <c r="C41">
        <f>'rockfish harvests'!D232</f>
        <v>2857</v>
      </c>
      <c r="D41" s="47">
        <f t="shared" si="4"/>
        <v>221</v>
      </c>
      <c r="E41" s="21">
        <f>D41/B41</f>
        <v>8.3839150227617606E-2</v>
      </c>
      <c r="G41" s="45">
        <v>2008</v>
      </c>
      <c r="H41" s="15">
        <v>4896</v>
      </c>
      <c r="I41">
        <f>'rockfish harvests'!D78</f>
        <v>2163</v>
      </c>
      <c r="J41" s="47">
        <f t="shared" si="5"/>
        <v>-2733</v>
      </c>
      <c r="K41" s="21"/>
    </row>
    <row r="42" spans="1:11">
      <c r="A42" s="45">
        <v>2009</v>
      </c>
      <c r="B42" s="15">
        <v>2372</v>
      </c>
      <c r="C42">
        <f>'rockfish harvests'!D233</f>
        <v>2494</v>
      </c>
      <c r="D42" s="47">
        <f t="shared" si="4"/>
        <v>122</v>
      </c>
      <c r="E42" s="21">
        <f>D42/B42</f>
        <v>5.1433389544688027E-2</v>
      </c>
      <c r="G42" s="45">
        <v>2009</v>
      </c>
      <c r="H42" s="15">
        <v>6852</v>
      </c>
      <c r="I42">
        <f>'rockfish harvests'!D79</f>
        <v>2918</v>
      </c>
      <c r="J42" s="47">
        <f t="shared" si="5"/>
        <v>-3934</v>
      </c>
      <c r="K42" s="21"/>
    </row>
    <row r="43" spans="1:11">
      <c r="A43" s="45">
        <v>2010</v>
      </c>
      <c r="B43" s="15">
        <v>3723</v>
      </c>
      <c r="C43">
        <f>'rockfish harvests'!D234</f>
        <v>2435</v>
      </c>
      <c r="D43" s="47">
        <f t="shared" si="4"/>
        <v>-1288</v>
      </c>
      <c r="G43" s="45">
        <v>2010</v>
      </c>
      <c r="H43" s="15">
        <v>7819</v>
      </c>
      <c r="I43">
        <f>'rockfish harvests'!D80</f>
        <v>4422</v>
      </c>
      <c r="J43" s="47">
        <f t="shared" si="5"/>
        <v>-3397</v>
      </c>
      <c r="K43" s="21"/>
    </row>
    <row r="44" spans="1:11">
      <c r="A44" s="45">
        <v>2011</v>
      </c>
      <c r="B44">
        <f>'rockfish harvests'!E235+'rockfish harvests'!G235</f>
        <v>2756</v>
      </c>
      <c r="C44">
        <f>'rockfish harvests'!D235</f>
        <v>2848</v>
      </c>
      <c r="D44" s="47">
        <f t="shared" si="4"/>
        <v>92</v>
      </c>
      <c r="E44" s="21">
        <f>D44/B44</f>
        <v>3.3381712626995644E-2</v>
      </c>
      <c r="G44" s="45">
        <v>2011</v>
      </c>
      <c r="H44">
        <f>'rockfish harvests'!E81+'rockfish harvests'!G81</f>
        <v>5317</v>
      </c>
      <c r="I44">
        <f>'rockfish harvests'!D81</f>
        <v>3046</v>
      </c>
      <c r="J44" s="47">
        <f t="shared" si="5"/>
        <v>-2271</v>
      </c>
      <c r="K44" s="21"/>
    </row>
    <row r="45" spans="1:11">
      <c r="A45" s="45">
        <v>2012</v>
      </c>
      <c r="B45">
        <f>'rockfish harvests'!E236+'rockfish harvests'!G236</f>
        <v>3634</v>
      </c>
      <c r="C45">
        <f>'rockfish harvests'!D236</f>
        <v>3241</v>
      </c>
      <c r="D45" s="47">
        <f t="shared" si="4"/>
        <v>-393</v>
      </c>
      <c r="G45" s="45">
        <v>2012</v>
      </c>
      <c r="H45">
        <f>'rockfish harvests'!E82+'rockfish harvests'!G82</f>
        <v>7978</v>
      </c>
      <c r="I45">
        <f>'rockfish harvests'!D82</f>
        <v>4677</v>
      </c>
      <c r="J45" s="47">
        <f t="shared" si="5"/>
        <v>-3301</v>
      </c>
      <c r="K45" s="21"/>
    </row>
    <row r="46" spans="1:11">
      <c r="A46" s="45">
        <v>2013</v>
      </c>
      <c r="B46">
        <f>'rockfish harvests'!E237+'rockfish harvests'!G237</f>
        <v>4518</v>
      </c>
      <c r="C46">
        <f>'rockfish harvests'!D237</f>
        <v>3884</v>
      </c>
      <c r="D46" s="47">
        <f t="shared" si="4"/>
        <v>-634</v>
      </c>
      <c r="G46" s="45">
        <v>2013</v>
      </c>
      <c r="H46">
        <f>'rockfish harvests'!E83+'rockfish harvests'!G83</f>
        <v>6961</v>
      </c>
      <c r="I46">
        <f>'rockfish harvests'!D83</f>
        <v>4808</v>
      </c>
      <c r="J46" s="47">
        <f t="shared" si="5"/>
        <v>-2153</v>
      </c>
      <c r="K46" s="21"/>
    </row>
    <row r="47" spans="1:11">
      <c r="A47" s="45">
        <v>2014</v>
      </c>
      <c r="B47">
        <f>'rockfish harvests'!E238+'rockfish harvests'!G238</f>
        <v>6796</v>
      </c>
      <c r="C47">
        <f>'rockfish harvests'!D238</f>
        <v>4695</v>
      </c>
      <c r="D47" s="47">
        <f t="shared" si="4"/>
        <v>-2101</v>
      </c>
      <c r="G47" s="45">
        <v>2014</v>
      </c>
      <c r="H47">
        <f>'rockfish harvests'!E84+'rockfish harvests'!G84</f>
        <v>11936</v>
      </c>
      <c r="I47">
        <f>'rockfish harvests'!D84</f>
        <v>4731</v>
      </c>
      <c r="J47" s="47">
        <f t="shared" si="5"/>
        <v>-7205</v>
      </c>
      <c r="K47" s="21"/>
    </row>
    <row r="48" spans="1:11">
      <c r="A48" s="45">
        <v>2015</v>
      </c>
      <c r="B48">
        <f>'rockfish harvests'!E239+'rockfish harvests'!G239</f>
        <v>4586</v>
      </c>
      <c r="C48">
        <f>'rockfish harvests'!D239</f>
        <v>5729</v>
      </c>
      <c r="D48" s="47">
        <f t="shared" si="4"/>
        <v>1143</v>
      </c>
      <c r="E48" s="21">
        <f>D48/B48</f>
        <v>0.24923680767553424</v>
      </c>
      <c r="G48" s="45">
        <v>2015</v>
      </c>
      <c r="H48">
        <f>'rockfish harvests'!E85+'rockfish harvests'!G85</f>
        <v>10797</v>
      </c>
      <c r="I48">
        <f>'rockfish harvests'!D85</f>
        <v>6321</v>
      </c>
      <c r="J48" s="47">
        <f t="shared" si="5"/>
        <v>-4476</v>
      </c>
      <c r="K48" s="21"/>
    </row>
    <row r="49" spans="1:11">
      <c r="A49" s="45">
        <v>2016</v>
      </c>
      <c r="B49">
        <f>'rockfish harvests'!E240+'rockfish harvests'!G240</f>
        <v>5141</v>
      </c>
      <c r="C49">
        <f>'rockfish harvests'!D240</f>
        <v>7499</v>
      </c>
      <c r="D49" s="47">
        <f t="shared" si="4"/>
        <v>2358</v>
      </c>
      <c r="E49" s="21">
        <f>D49/B49</f>
        <v>0.45866562925500876</v>
      </c>
      <c r="G49" s="45">
        <v>2016</v>
      </c>
      <c r="H49">
        <f>'rockfish harvests'!E86+'rockfish harvests'!G86</f>
        <v>15507</v>
      </c>
      <c r="I49">
        <f>'rockfish harvests'!D86</f>
        <v>10123</v>
      </c>
      <c r="J49" s="47">
        <f t="shared" si="5"/>
        <v>-5384</v>
      </c>
      <c r="K49" s="21"/>
    </row>
    <row r="50" spans="1:11">
      <c r="A50" s="45">
        <v>2017</v>
      </c>
      <c r="B50">
        <f>'rockfish harvests'!E241+'rockfish harvests'!G241</f>
        <v>5890</v>
      </c>
      <c r="C50">
        <f>'rockfish harvests'!D241</f>
        <v>6324</v>
      </c>
      <c r="D50" s="47">
        <f t="shared" si="4"/>
        <v>434</v>
      </c>
      <c r="E50" s="21">
        <f>D50/B50</f>
        <v>7.3684210526315783E-2</v>
      </c>
      <c r="G50" s="45">
        <v>2017</v>
      </c>
      <c r="H50">
        <f>'rockfish harvests'!E87+'rockfish harvests'!G87</f>
        <v>11401</v>
      </c>
      <c r="I50">
        <f>'rockfish harvests'!D87</f>
        <v>8376</v>
      </c>
      <c r="J50" s="47">
        <f t="shared" si="5"/>
        <v>-3025</v>
      </c>
      <c r="K50" s="21"/>
    </row>
    <row r="51" spans="1:11">
      <c r="A51" s="45">
        <v>2018</v>
      </c>
      <c r="B51">
        <f>'rockfish harvests'!E242+'rockfish harvests'!G242</f>
        <v>6913</v>
      </c>
      <c r="C51">
        <f>'rockfish harvests'!D242</f>
        <v>8659</v>
      </c>
      <c r="D51" s="47">
        <f t="shared" si="4"/>
        <v>1746</v>
      </c>
      <c r="E51" s="21">
        <f>D51/B51</f>
        <v>0.2525676262114856</v>
      </c>
      <c r="G51" s="45">
        <v>2018</v>
      </c>
      <c r="H51">
        <f>'rockfish harvests'!E88+'rockfish harvests'!G88</f>
        <v>14692</v>
      </c>
      <c r="I51">
        <f>'rockfish harvests'!D88</f>
        <v>13009</v>
      </c>
      <c r="J51" s="47">
        <f t="shared" si="5"/>
        <v>-1683</v>
      </c>
      <c r="K51" s="21"/>
    </row>
    <row r="52" spans="1:11">
      <c r="A52" s="45">
        <v>2019</v>
      </c>
      <c r="B52">
        <f>'rockfish harvests'!E243+'rockfish harvests'!G243</f>
        <v>7115</v>
      </c>
      <c r="C52">
        <f>'rockfish harvests'!D243</f>
        <v>7908</v>
      </c>
      <c r="D52" s="47">
        <f t="shared" si="4"/>
        <v>793</v>
      </c>
      <c r="E52" s="21">
        <f>D52/B52</f>
        <v>0.11145467322557977</v>
      </c>
      <c r="G52" s="45">
        <v>2019</v>
      </c>
      <c r="H52">
        <f>'rockfish harvests'!E89+'rockfish harvests'!G89</f>
        <v>12641</v>
      </c>
      <c r="I52">
        <f>'rockfish harvests'!D89</f>
        <v>16061</v>
      </c>
      <c r="J52" s="47">
        <f t="shared" si="5"/>
        <v>3420</v>
      </c>
      <c r="K52" s="21">
        <f t="shared" ref="K52" si="6">J52/H52</f>
        <v>0.27054821612214225</v>
      </c>
    </row>
    <row r="53" spans="1:11">
      <c r="A53" s="71"/>
      <c r="D53" s="47"/>
      <c r="E53" s="21"/>
      <c r="G53" s="71"/>
      <c r="J53" s="47"/>
      <c r="K53" s="21"/>
    </row>
    <row r="54" spans="1:11">
      <c r="B54" s="44" t="s">
        <v>70</v>
      </c>
      <c r="H54" s="44" t="s">
        <v>59</v>
      </c>
    </row>
    <row r="55" spans="1:11">
      <c r="A55" s="45">
        <v>1996</v>
      </c>
      <c r="B55" s="15">
        <v>5693</v>
      </c>
      <c r="G55" s="45">
        <v>1996</v>
      </c>
      <c r="H55" s="15">
        <v>26</v>
      </c>
    </row>
    <row r="56" spans="1:11">
      <c r="A56" s="45">
        <v>1997</v>
      </c>
      <c r="B56" s="15">
        <v>7693</v>
      </c>
      <c r="G56" s="45">
        <v>1997</v>
      </c>
      <c r="H56" s="15">
        <v>164</v>
      </c>
    </row>
    <row r="57" spans="1:11">
      <c r="A57" s="45">
        <v>1998</v>
      </c>
      <c r="B57" s="15">
        <v>10337</v>
      </c>
      <c r="C57">
        <f>'rockfish harvests'!D244</f>
        <v>5285</v>
      </c>
      <c r="D57" s="47">
        <f>C57-B57</f>
        <v>-5052</v>
      </c>
      <c r="G57" s="45">
        <v>1998</v>
      </c>
      <c r="H57" s="15">
        <v>144</v>
      </c>
      <c r="I57">
        <f>'rockfish harvests'!D24</f>
        <v>148</v>
      </c>
      <c r="J57" s="47">
        <f>I57-H57</f>
        <v>4</v>
      </c>
      <c r="K57" s="21">
        <f>J57/H57</f>
        <v>2.7777777777777776E-2</v>
      </c>
    </row>
    <row r="58" spans="1:11">
      <c r="A58" s="45">
        <v>1999</v>
      </c>
      <c r="B58" s="15">
        <v>14478</v>
      </c>
      <c r="C58">
        <f>'rockfish harvests'!D245</f>
        <v>6363</v>
      </c>
      <c r="D58" s="47">
        <f t="shared" ref="D58:D78" si="7">C58-B58</f>
        <v>-8115</v>
      </c>
      <c r="G58" s="45">
        <v>1999</v>
      </c>
      <c r="H58" s="15">
        <v>470</v>
      </c>
      <c r="I58">
        <f>'rockfish harvests'!D25</f>
        <v>228</v>
      </c>
      <c r="J58" s="47">
        <f t="shared" ref="J58:J78" si="8">I58-H58</f>
        <v>-242</v>
      </c>
    </row>
    <row r="59" spans="1:11">
      <c r="A59" s="45">
        <v>2000</v>
      </c>
      <c r="B59" s="15">
        <v>16762</v>
      </c>
      <c r="C59">
        <f>'rockfish harvests'!D246</f>
        <v>9746</v>
      </c>
      <c r="D59" s="47">
        <f t="shared" si="7"/>
        <v>-7016</v>
      </c>
      <c r="G59" s="45">
        <v>2000</v>
      </c>
      <c r="H59" s="15">
        <v>519</v>
      </c>
      <c r="I59">
        <f>'rockfish harvests'!D26</f>
        <v>386</v>
      </c>
      <c r="J59" s="47">
        <f t="shared" si="8"/>
        <v>-133</v>
      </c>
      <c r="K59" s="21"/>
    </row>
    <row r="60" spans="1:11">
      <c r="A60" s="45">
        <v>2001</v>
      </c>
      <c r="B60" s="15">
        <v>12712</v>
      </c>
      <c r="C60">
        <f>'rockfish harvests'!D247</f>
        <v>7242</v>
      </c>
      <c r="D60" s="47">
        <f t="shared" si="7"/>
        <v>-5470</v>
      </c>
      <c r="G60" s="45">
        <v>2001</v>
      </c>
      <c r="H60" s="15">
        <v>409</v>
      </c>
      <c r="I60">
        <f>'rockfish harvests'!D27</f>
        <v>1182</v>
      </c>
      <c r="J60" s="47">
        <f t="shared" si="8"/>
        <v>773</v>
      </c>
      <c r="K60" s="21">
        <f t="shared" ref="K60:K66" si="9">J60/H60</f>
        <v>1.8899755501222495</v>
      </c>
    </row>
    <row r="61" spans="1:11">
      <c r="A61" s="45">
        <v>2002</v>
      </c>
      <c r="B61" s="15">
        <v>10076</v>
      </c>
      <c r="C61">
        <f>'rockfish harvests'!D248</f>
        <v>4958</v>
      </c>
      <c r="D61" s="47">
        <f t="shared" si="7"/>
        <v>-5118</v>
      </c>
      <c r="G61" s="45">
        <v>2002</v>
      </c>
      <c r="H61" s="15">
        <v>471</v>
      </c>
      <c r="I61">
        <f>'rockfish harvests'!D28</f>
        <v>880</v>
      </c>
      <c r="J61" s="47">
        <f t="shared" si="8"/>
        <v>409</v>
      </c>
      <c r="K61" s="21">
        <f t="shared" si="9"/>
        <v>0.86836518046709132</v>
      </c>
    </row>
    <row r="62" spans="1:11">
      <c r="A62" s="45">
        <v>2003</v>
      </c>
      <c r="B62" s="15">
        <v>13309</v>
      </c>
      <c r="C62">
        <f>'rockfish harvests'!D249</f>
        <v>6069</v>
      </c>
      <c r="D62" s="47">
        <f t="shared" si="7"/>
        <v>-7240</v>
      </c>
      <c r="G62" s="45">
        <v>2003</v>
      </c>
      <c r="H62" s="15">
        <v>359</v>
      </c>
      <c r="I62">
        <f>'rockfish harvests'!D29</f>
        <v>1107</v>
      </c>
      <c r="J62" s="47">
        <f t="shared" si="8"/>
        <v>748</v>
      </c>
      <c r="K62" s="21">
        <f t="shared" si="9"/>
        <v>2.0835654596100279</v>
      </c>
    </row>
    <row r="63" spans="1:11">
      <c r="A63" s="45">
        <v>2004</v>
      </c>
      <c r="B63" s="15">
        <v>14280</v>
      </c>
      <c r="C63">
        <f>'rockfish harvests'!D250</f>
        <v>6052</v>
      </c>
      <c r="D63" s="47">
        <f t="shared" si="7"/>
        <v>-8228</v>
      </c>
      <c r="G63" s="45">
        <v>2004</v>
      </c>
      <c r="H63" s="15">
        <v>692</v>
      </c>
      <c r="I63">
        <f>'rockfish harvests'!D30</f>
        <v>810</v>
      </c>
      <c r="J63" s="47">
        <f t="shared" si="8"/>
        <v>118</v>
      </c>
      <c r="K63" s="21">
        <f t="shared" si="9"/>
        <v>0.17052023121387283</v>
      </c>
    </row>
    <row r="64" spans="1:11">
      <c r="A64" s="45">
        <v>2005</v>
      </c>
      <c r="B64" s="15">
        <v>17786</v>
      </c>
      <c r="C64">
        <f>'rockfish harvests'!D251</f>
        <v>7678</v>
      </c>
      <c r="D64" s="47">
        <f t="shared" si="7"/>
        <v>-10108</v>
      </c>
      <c r="G64" s="45">
        <v>2005</v>
      </c>
      <c r="H64" s="15">
        <v>727</v>
      </c>
      <c r="I64">
        <f>'rockfish harvests'!D31</f>
        <v>1266</v>
      </c>
      <c r="J64" s="47">
        <f t="shared" si="8"/>
        <v>539</v>
      </c>
      <c r="K64" s="21">
        <f t="shared" si="9"/>
        <v>0.74140302613480058</v>
      </c>
    </row>
    <row r="65" spans="1:11">
      <c r="A65" s="45">
        <v>2006</v>
      </c>
      <c r="B65" s="15">
        <v>11005</v>
      </c>
      <c r="C65">
        <f>'rockfish harvests'!D252</f>
        <v>6437</v>
      </c>
      <c r="D65" s="47">
        <f t="shared" si="7"/>
        <v>-4568</v>
      </c>
      <c r="G65" s="45">
        <v>2006</v>
      </c>
      <c r="H65" s="15">
        <v>527</v>
      </c>
      <c r="I65">
        <f>'rockfish harvests'!D32</f>
        <v>737</v>
      </c>
      <c r="J65" s="47">
        <f t="shared" si="8"/>
        <v>210</v>
      </c>
      <c r="K65" s="21">
        <f t="shared" si="9"/>
        <v>0.39848197343453512</v>
      </c>
    </row>
    <row r="66" spans="1:11">
      <c r="A66" s="45">
        <v>2007</v>
      </c>
      <c r="B66" s="15">
        <v>14332</v>
      </c>
      <c r="C66">
        <f>'rockfish harvests'!D253</f>
        <v>7499</v>
      </c>
      <c r="D66" s="47">
        <f t="shared" si="7"/>
        <v>-6833</v>
      </c>
      <c r="G66" s="45">
        <v>2007</v>
      </c>
      <c r="H66" s="15">
        <v>901</v>
      </c>
      <c r="I66">
        <f>'rockfish harvests'!D33</f>
        <v>1645</v>
      </c>
      <c r="J66" s="47">
        <f t="shared" si="8"/>
        <v>744</v>
      </c>
      <c r="K66" s="21">
        <f t="shared" si="9"/>
        <v>0.82574916759156491</v>
      </c>
    </row>
    <row r="67" spans="1:11">
      <c r="A67" s="45">
        <v>2008</v>
      </c>
      <c r="B67" s="15">
        <v>13424</v>
      </c>
      <c r="C67">
        <f>'rockfish harvests'!D254</f>
        <v>10923</v>
      </c>
      <c r="D67" s="47">
        <f t="shared" si="7"/>
        <v>-2501</v>
      </c>
      <c r="G67" s="45">
        <v>2008</v>
      </c>
      <c r="H67" s="15">
        <v>1394</v>
      </c>
      <c r="I67">
        <f>'rockfish harvests'!D34</f>
        <v>1196</v>
      </c>
      <c r="J67" s="47">
        <f t="shared" si="8"/>
        <v>-198</v>
      </c>
      <c r="K67" s="21"/>
    </row>
    <row r="68" spans="1:11">
      <c r="A68" s="45">
        <v>2009</v>
      </c>
      <c r="B68" s="15">
        <v>17139</v>
      </c>
      <c r="C68">
        <f>'rockfish harvests'!D255</f>
        <v>9325</v>
      </c>
      <c r="D68" s="47">
        <f t="shared" si="7"/>
        <v>-7814</v>
      </c>
      <c r="G68" s="45">
        <v>2009</v>
      </c>
      <c r="H68" s="15">
        <v>539</v>
      </c>
      <c r="I68">
        <f>'rockfish harvests'!D35</f>
        <v>1849</v>
      </c>
      <c r="J68" s="47">
        <f t="shared" si="8"/>
        <v>1310</v>
      </c>
      <c r="K68" s="21">
        <f>J68/H68</f>
        <v>2.4304267161410018</v>
      </c>
    </row>
    <row r="69" spans="1:11">
      <c r="A69" s="45">
        <v>2010</v>
      </c>
      <c r="B69" s="15">
        <v>15425</v>
      </c>
      <c r="C69">
        <f>'rockfish harvests'!D256</f>
        <v>11942</v>
      </c>
      <c r="D69" s="47">
        <f t="shared" si="7"/>
        <v>-3483</v>
      </c>
      <c r="G69" s="45">
        <v>2010</v>
      </c>
      <c r="H69" s="15">
        <v>760</v>
      </c>
      <c r="I69">
        <f>'rockfish harvests'!D36</f>
        <v>1266</v>
      </c>
      <c r="J69" s="47">
        <f t="shared" si="8"/>
        <v>506</v>
      </c>
      <c r="K69" s="21">
        <f>J69/H69</f>
        <v>0.66578947368421049</v>
      </c>
    </row>
    <row r="70" spans="1:11">
      <c r="A70" s="45">
        <v>2011</v>
      </c>
      <c r="B70">
        <f>'rockfish harvests'!E257+'rockfish harvests'!G257</f>
        <v>11825</v>
      </c>
      <c r="C70">
        <f>'rockfish harvests'!D257</f>
        <v>13281</v>
      </c>
      <c r="D70" s="47">
        <f t="shared" si="7"/>
        <v>1456</v>
      </c>
      <c r="E70" s="21">
        <f>D70/B70</f>
        <v>0.12312896405919661</v>
      </c>
      <c r="G70" s="45">
        <v>2011</v>
      </c>
      <c r="H70">
        <f>'rockfish harvests'!E37+'rockfish harvests'!G37</f>
        <v>1224</v>
      </c>
      <c r="I70">
        <f>'rockfish harvests'!D37</f>
        <v>1366</v>
      </c>
      <c r="J70" s="47">
        <f t="shared" si="8"/>
        <v>142</v>
      </c>
      <c r="K70" s="21">
        <f>J70/H70</f>
        <v>0.11601307189542484</v>
      </c>
    </row>
    <row r="71" spans="1:11">
      <c r="A71" s="45">
        <v>2012</v>
      </c>
      <c r="B71">
        <f>'rockfish harvests'!E258+'rockfish harvests'!G258</f>
        <v>17511</v>
      </c>
      <c r="C71">
        <f>'rockfish harvests'!D258</f>
        <v>15243</v>
      </c>
      <c r="D71" s="47">
        <f t="shared" si="7"/>
        <v>-2268</v>
      </c>
      <c r="G71" s="45">
        <v>2012</v>
      </c>
      <c r="H71">
        <f>'rockfish harvests'!E38+'rockfish harvests'!G38</f>
        <v>1006</v>
      </c>
      <c r="I71">
        <f>'rockfish harvests'!D38</f>
        <v>1747</v>
      </c>
      <c r="J71" s="47">
        <f t="shared" si="8"/>
        <v>741</v>
      </c>
      <c r="K71" s="21">
        <f>J71/H71</f>
        <v>0.73658051689860837</v>
      </c>
    </row>
    <row r="72" spans="1:11">
      <c r="A72" s="45">
        <v>2013</v>
      </c>
      <c r="B72">
        <f>'rockfish harvests'!E259+'rockfish harvests'!G259</f>
        <v>21959</v>
      </c>
      <c r="C72">
        <f>'rockfish harvests'!D259</f>
        <v>14770</v>
      </c>
      <c r="D72" s="47">
        <f t="shared" si="7"/>
        <v>-7189</v>
      </c>
      <c r="G72" s="45">
        <v>2013</v>
      </c>
      <c r="H72">
        <f>'rockfish harvests'!E39+'rockfish harvests'!G39</f>
        <v>2492</v>
      </c>
      <c r="I72">
        <f>'rockfish harvests'!D39</f>
        <v>1983</v>
      </c>
      <c r="J72" s="47">
        <f t="shared" si="8"/>
        <v>-509</v>
      </c>
      <c r="K72" s="21"/>
    </row>
    <row r="73" spans="1:11">
      <c r="A73" s="45">
        <v>2014</v>
      </c>
      <c r="B73">
        <f>'rockfish harvests'!E260+'rockfish harvests'!G260</f>
        <v>35145</v>
      </c>
      <c r="C73">
        <f>'rockfish harvests'!D260</f>
        <v>19857</v>
      </c>
      <c r="D73" s="47">
        <f t="shared" si="7"/>
        <v>-15288</v>
      </c>
      <c r="G73" s="45">
        <v>2014</v>
      </c>
      <c r="H73">
        <f>'rockfish harvests'!E40+'rockfish harvests'!G40</f>
        <v>2993</v>
      </c>
      <c r="I73">
        <f>'rockfish harvests'!D40</f>
        <v>2396</v>
      </c>
      <c r="J73" s="47">
        <f t="shared" si="8"/>
        <v>-597</v>
      </c>
    </row>
    <row r="74" spans="1:11">
      <c r="A74" s="45">
        <v>2015</v>
      </c>
      <c r="B74">
        <f>'rockfish harvests'!E261+'rockfish harvests'!G261</f>
        <v>29054</v>
      </c>
      <c r="C74">
        <f>'rockfish harvests'!D261</f>
        <v>22095</v>
      </c>
      <c r="D74" s="47">
        <f t="shared" si="7"/>
        <v>-6959</v>
      </c>
      <c r="G74" s="45">
        <v>2015</v>
      </c>
      <c r="H74">
        <f>'rockfish harvests'!E41+'rockfish harvests'!G41</f>
        <v>2551</v>
      </c>
      <c r="I74">
        <f>'rockfish harvests'!D41</f>
        <v>2031</v>
      </c>
      <c r="J74" s="47">
        <f t="shared" si="8"/>
        <v>-520</v>
      </c>
      <c r="K74" s="21"/>
    </row>
    <row r="75" spans="1:11">
      <c r="A75" s="45">
        <v>2016</v>
      </c>
      <c r="B75">
        <f>'rockfish harvests'!E262+'rockfish harvests'!G262</f>
        <v>35220</v>
      </c>
      <c r="C75">
        <f>'rockfish harvests'!D262</f>
        <v>25877</v>
      </c>
      <c r="D75" s="47">
        <f t="shared" si="7"/>
        <v>-9343</v>
      </c>
      <c r="G75" s="45">
        <v>2016</v>
      </c>
      <c r="H75">
        <f>'rockfish harvests'!E42+'rockfish harvests'!G42</f>
        <v>3510</v>
      </c>
      <c r="I75">
        <f>'rockfish harvests'!D42</f>
        <v>3337</v>
      </c>
      <c r="J75" s="47">
        <f t="shared" si="8"/>
        <v>-173</v>
      </c>
    </row>
    <row r="76" spans="1:11">
      <c r="A76" s="45">
        <v>2017</v>
      </c>
      <c r="B76">
        <f>'rockfish harvests'!E263+'rockfish harvests'!G263</f>
        <v>29117</v>
      </c>
      <c r="C76">
        <f>'rockfish harvests'!D263</f>
        <v>24305</v>
      </c>
      <c r="D76" s="47">
        <f t="shared" si="7"/>
        <v>-4812</v>
      </c>
      <c r="G76" s="45">
        <v>2017</v>
      </c>
      <c r="H76">
        <f>'rockfish harvests'!E43+'rockfish harvests'!G43</f>
        <v>2882</v>
      </c>
      <c r="I76">
        <f>'rockfish harvests'!D43</f>
        <v>2899</v>
      </c>
      <c r="J76" s="47">
        <f t="shared" si="8"/>
        <v>17</v>
      </c>
      <c r="K76" s="21">
        <f>J76/H76</f>
        <v>5.8986814712005554E-3</v>
      </c>
    </row>
    <row r="77" spans="1:11">
      <c r="A77" s="45">
        <v>2018</v>
      </c>
      <c r="B77">
        <f>'rockfish harvests'!E264+'rockfish harvests'!G264</f>
        <v>32006</v>
      </c>
      <c r="C77">
        <f>'rockfish harvests'!D264</f>
        <v>34673</v>
      </c>
      <c r="D77" s="47">
        <f t="shared" si="7"/>
        <v>2667</v>
      </c>
      <c r="E77" s="21">
        <f>D77/B77</f>
        <v>8.3328125976379425E-2</v>
      </c>
      <c r="G77" s="45">
        <v>2018</v>
      </c>
      <c r="H77">
        <f>'rockfish harvests'!E44+'rockfish harvests'!G44</f>
        <v>4521</v>
      </c>
      <c r="I77">
        <f>'rockfish harvests'!D44</f>
        <v>4291</v>
      </c>
      <c r="J77" s="47">
        <f t="shared" si="8"/>
        <v>-230</v>
      </c>
      <c r="K77" s="21"/>
    </row>
    <row r="78" spans="1:11">
      <c r="A78" s="45">
        <v>2019</v>
      </c>
      <c r="B78">
        <f>'rockfish harvests'!E265+'rockfish harvests'!G265</f>
        <v>24998</v>
      </c>
      <c r="C78">
        <f>'rockfish harvests'!D265</f>
        <v>36293</v>
      </c>
      <c r="D78" s="47">
        <f t="shared" si="7"/>
        <v>11295</v>
      </c>
      <c r="E78" s="21">
        <f>D78/B78</f>
        <v>0.45183614689175133</v>
      </c>
      <c r="G78" s="45">
        <v>2019</v>
      </c>
      <c r="H78">
        <f>'rockfish harvests'!E45+'rockfish harvests'!G45</f>
        <v>2244</v>
      </c>
      <c r="I78">
        <f>'rockfish harvests'!D45</f>
        <v>6954</v>
      </c>
      <c r="J78" s="47">
        <f t="shared" si="8"/>
        <v>4710</v>
      </c>
      <c r="K78" s="21">
        <f t="shared" ref="K78" si="10">J78/H78</f>
        <v>2.0989304812834226</v>
      </c>
    </row>
    <row r="79" spans="1:11">
      <c r="A79" s="71"/>
      <c r="D79" s="47"/>
      <c r="E79" s="21"/>
      <c r="G79" s="71"/>
      <c r="J79" s="47"/>
      <c r="K79" s="21"/>
    </row>
    <row r="80" spans="1:11">
      <c r="B80" s="44" t="s">
        <v>71</v>
      </c>
      <c r="H80" s="44" t="s">
        <v>62</v>
      </c>
    </row>
    <row r="81" spans="1:11">
      <c r="A81" s="45">
        <v>1996</v>
      </c>
      <c r="B81" s="15">
        <v>772</v>
      </c>
      <c r="G81" s="45">
        <v>1996</v>
      </c>
      <c r="H81" s="15">
        <v>526</v>
      </c>
    </row>
    <row r="82" spans="1:11">
      <c r="A82" s="45">
        <v>1997</v>
      </c>
      <c r="B82" s="15">
        <v>1193</v>
      </c>
      <c r="G82" s="45">
        <v>1997</v>
      </c>
      <c r="H82" s="15">
        <v>118</v>
      </c>
    </row>
    <row r="83" spans="1:11">
      <c r="A83" s="45">
        <v>1998</v>
      </c>
      <c r="B83" s="15">
        <v>1044</v>
      </c>
      <c r="C83">
        <f>'rockfish harvests'!D266</f>
        <v>1123</v>
      </c>
      <c r="D83" s="47">
        <f>C83-B83</f>
        <v>79</v>
      </c>
      <c r="E83" s="21">
        <f>D83/B83</f>
        <v>7.5670498084291188E-2</v>
      </c>
      <c r="G83" s="45">
        <v>1998</v>
      </c>
      <c r="H83" s="15">
        <v>320</v>
      </c>
      <c r="I83">
        <f>'rockfish harvests'!D90</f>
        <v>157</v>
      </c>
      <c r="J83" s="47">
        <f>I83-H83</f>
        <v>-163</v>
      </c>
      <c r="K83" s="21"/>
    </row>
    <row r="84" spans="1:11">
      <c r="A84" s="45">
        <v>1999</v>
      </c>
      <c r="B84" s="15">
        <v>1352</v>
      </c>
      <c r="C84">
        <f>'rockfish harvests'!D267</f>
        <v>1071</v>
      </c>
      <c r="D84" s="47">
        <f t="shared" ref="D84:D104" si="11">C84-B84</f>
        <v>-281</v>
      </c>
      <c r="G84" s="45">
        <v>1999</v>
      </c>
      <c r="H84" s="15">
        <v>175</v>
      </c>
      <c r="I84">
        <f>'rockfish harvests'!D91</f>
        <v>121</v>
      </c>
      <c r="J84" s="47">
        <f t="shared" ref="J84:J104" si="12">I84-H84</f>
        <v>-54</v>
      </c>
    </row>
    <row r="85" spans="1:11">
      <c r="A85" s="45">
        <v>2000</v>
      </c>
      <c r="B85" s="15">
        <v>3817</v>
      </c>
      <c r="C85">
        <f>'rockfish harvests'!D268</f>
        <v>2883</v>
      </c>
      <c r="D85" s="47">
        <f t="shared" si="11"/>
        <v>-934</v>
      </c>
      <c r="G85" s="45">
        <v>2000</v>
      </c>
      <c r="H85" s="15">
        <v>528</v>
      </c>
      <c r="I85">
        <f>'rockfish harvests'!D92</f>
        <v>423</v>
      </c>
      <c r="J85" s="47">
        <f t="shared" si="12"/>
        <v>-105</v>
      </c>
      <c r="K85" s="21"/>
    </row>
    <row r="86" spans="1:11">
      <c r="A86" s="45">
        <v>2001</v>
      </c>
      <c r="B86" s="15">
        <v>2106</v>
      </c>
      <c r="C86">
        <f>'rockfish harvests'!D269</f>
        <v>2839</v>
      </c>
      <c r="D86" s="47">
        <f t="shared" si="11"/>
        <v>733</v>
      </c>
      <c r="E86" s="21">
        <f>D86/B86</f>
        <v>0.3480531813865147</v>
      </c>
      <c r="G86" s="45">
        <v>2001</v>
      </c>
      <c r="H86" s="15">
        <v>217</v>
      </c>
      <c r="I86">
        <f>'rockfish harvests'!D93</f>
        <v>298</v>
      </c>
      <c r="J86" s="47">
        <f t="shared" si="12"/>
        <v>81</v>
      </c>
      <c r="K86" s="21">
        <f t="shared" ref="K86:K96" si="13">J86/H86</f>
        <v>0.37327188940092165</v>
      </c>
    </row>
    <row r="87" spans="1:11">
      <c r="A87" s="45">
        <v>2002</v>
      </c>
      <c r="B87" s="15">
        <v>1760</v>
      </c>
      <c r="C87">
        <f>'rockfish harvests'!D270</f>
        <v>2029</v>
      </c>
      <c r="D87" s="47">
        <f t="shared" si="11"/>
        <v>269</v>
      </c>
      <c r="E87" s="21">
        <f>D87/B87</f>
        <v>0.15284090909090908</v>
      </c>
      <c r="G87" s="45">
        <v>2002</v>
      </c>
      <c r="H87" s="15">
        <v>386</v>
      </c>
      <c r="I87">
        <f>'rockfish harvests'!D94</f>
        <v>319</v>
      </c>
      <c r="J87" s="47">
        <f t="shared" si="12"/>
        <v>-67</v>
      </c>
      <c r="K87" s="21"/>
    </row>
    <row r="88" spans="1:11">
      <c r="A88" s="45">
        <v>2003</v>
      </c>
      <c r="B88" s="15">
        <v>2934</v>
      </c>
      <c r="C88">
        <f>'rockfish harvests'!D271</f>
        <v>3083</v>
      </c>
      <c r="D88" s="47">
        <f t="shared" si="11"/>
        <v>149</v>
      </c>
      <c r="E88" s="21">
        <f>D88/B88</f>
        <v>5.0783912747102929E-2</v>
      </c>
      <c r="G88" s="45">
        <v>2003</v>
      </c>
      <c r="H88" s="15">
        <v>633</v>
      </c>
      <c r="I88">
        <f>'rockfish harvests'!D95</f>
        <v>1012</v>
      </c>
      <c r="J88" s="47">
        <f t="shared" si="12"/>
        <v>379</v>
      </c>
      <c r="K88" s="21">
        <f t="shared" si="13"/>
        <v>0.59873617693522907</v>
      </c>
    </row>
    <row r="89" spans="1:11">
      <c r="A89" s="45">
        <v>2004</v>
      </c>
      <c r="B89" s="15">
        <v>2439</v>
      </c>
      <c r="C89">
        <f>'rockfish harvests'!D272</f>
        <v>2923</v>
      </c>
      <c r="D89" s="47">
        <f t="shared" si="11"/>
        <v>484</v>
      </c>
      <c r="E89" s="21">
        <f>D89/B89</f>
        <v>0.1984419844198442</v>
      </c>
      <c r="G89" s="45">
        <v>2004</v>
      </c>
      <c r="H89" s="15">
        <v>292</v>
      </c>
      <c r="I89">
        <f>'rockfish harvests'!D96</f>
        <v>730</v>
      </c>
      <c r="J89" s="47">
        <f t="shared" si="12"/>
        <v>438</v>
      </c>
      <c r="K89" s="21">
        <f t="shared" si="13"/>
        <v>1.5</v>
      </c>
    </row>
    <row r="90" spans="1:11">
      <c r="A90" s="45">
        <v>2005</v>
      </c>
      <c r="B90" s="15">
        <v>4496</v>
      </c>
      <c r="C90">
        <f>'rockfish harvests'!D273</f>
        <v>2796</v>
      </c>
      <c r="D90" s="47">
        <f t="shared" si="11"/>
        <v>-1700</v>
      </c>
      <c r="G90" s="45">
        <v>2005</v>
      </c>
      <c r="H90" s="15">
        <v>1772</v>
      </c>
      <c r="I90">
        <f>'rockfish harvests'!D97</f>
        <v>1242</v>
      </c>
      <c r="J90" s="47">
        <f t="shared" si="12"/>
        <v>-530</v>
      </c>
      <c r="K90" s="21"/>
    </row>
    <row r="91" spans="1:11">
      <c r="A91" s="45">
        <v>2006</v>
      </c>
      <c r="B91" s="15">
        <v>2138</v>
      </c>
      <c r="C91">
        <f>'rockfish harvests'!D274</f>
        <v>3058</v>
      </c>
      <c r="D91" s="47">
        <f t="shared" si="11"/>
        <v>920</v>
      </c>
      <c r="E91" s="21">
        <f>D91/B91</f>
        <v>0.43030869971936392</v>
      </c>
      <c r="G91" s="45">
        <v>2006</v>
      </c>
      <c r="H91" s="15">
        <v>412</v>
      </c>
      <c r="I91">
        <f>'rockfish harvests'!D98</f>
        <v>1516</v>
      </c>
      <c r="J91" s="47">
        <f t="shared" si="12"/>
        <v>1104</v>
      </c>
      <c r="K91" s="21">
        <f t="shared" si="13"/>
        <v>2.679611650485437</v>
      </c>
    </row>
    <row r="92" spans="1:11">
      <c r="A92" s="45">
        <v>2007</v>
      </c>
      <c r="B92" s="15">
        <v>2078</v>
      </c>
      <c r="C92">
        <f>'rockfish harvests'!D275</f>
        <v>4266</v>
      </c>
      <c r="D92" s="47">
        <f t="shared" si="11"/>
        <v>2188</v>
      </c>
      <c r="E92" s="21">
        <f>D92/B92</f>
        <v>1.0529355149181905</v>
      </c>
      <c r="G92" s="45">
        <v>2007</v>
      </c>
      <c r="H92" s="15">
        <v>1143</v>
      </c>
      <c r="I92">
        <f>'rockfish harvests'!D99</f>
        <v>3481</v>
      </c>
      <c r="J92" s="47">
        <f t="shared" si="12"/>
        <v>2338</v>
      </c>
      <c r="K92" s="21">
        <f t="shared" si="13"/>
        <v>2.0454943132108485</v>
      </c>
    </row>
    <row r="93" spans="1:11">
      <c r="A93" s="45">
        <v>2008</v>
      </c>
      <c r="B93" s="15">
        <v>3762</v>
      </c>
      <c r="C93">
        <f>'rockfish harvests'!D276</f>
        <v>5010</v>
      </c>
      <c r="D93" s="47">
        <f t="shared" si="11"/>
        <v>1248</v>
      </c>
      <c r="E93" s="21">
        <f>D93/B93</f>
        <v>0.33173843700159489</v>
      </c>
      <c r="G93" s="45">
        <v>2008</v>
      </c>
      <c r="H93" s="15">
        <v>1238</v>
      </c>
      <c r="I93">
        <f>'rockfish harvests'!D100</f>
        <v>2311</v>
      </c>
      <c r="J93" s="47">
        <f t="shared" si="12"/>
        <v>1073</v>
      </c>
      <c r="K93" s="21">
        <f t="shared" si="13"/>
        <v>0.86672051696284325</v>
      </c>
    </row>
    <row r="94" spans="1:11">
      <c r="A94" s="45">
        <v>2009</v>
      </c>
      <c r="B94" s="15">
        <v>3561</v>
      </c>
      <c r="C94">
        <f>'rockfish harvests'!D277</f>
        <v>2818</v>
      </c>
      <c r="D94" s="47">
        <f t="shared" si="11"/>
        <v>-743</v>
      </c>
      <c r="G94" s="45">
        <v>2009</v>
      </c>
      <c r="H94" s="15">
        <v>1035</v>
      </c>
      <c r="I94">
        <f>'rockfish harvests'!D101</f>
        <v>2296</v>
      </c>
      <c r="J94" s="47">
        <f t="shared" si="12"/>
        <v>1261</v>
      </c>
      <c r="K94" s="21">
        <f t="shared" si="13"/>
        <v>1.2183574879227053</v>
      </c>
    </row>
    <row r="95" spans="1:11">
      <c r="A95" s="45">
        <v>2010</v>
      </c>
      <c r="B95" s="15">
        <v>5301</v>
      </c>
      <c r="C95">
        <f>'rockfish harvests'!D278</f>
        <v>4613</v>
      </c>
      <c r="D95" s="47">
        <f t="shared" si="11"/>
        <v>-688</v>
      </c>
      <c r="G95" s="45">
        <v>2010</v>
      </c>
      <c r="H95" s="15">
        <v>1614</v>
      </c>
      <c r="I95">
        <f>'rockfish harvests'!D102</f>
        <v>2555</v>
      </c>
      <c r="J95" s="47">
        <f t="shared" si="12"/>
        <v>941</v>
      </c>
      <c r="K95" s="21">
        <f t="shared" si="13"/>
        <v>0.58302354399008671</v>
      </c>
    </row>
    <row r="96" spans="1:11">
      <c r="A96" s="45">
        <v>2011</v>
      </c>
      <c r="B96">
        <f>'rockfish harvests'!E279+'rockfish harvests'!G279</f>
        <v>5719</v>
      </c>
      <c r="C96">
        <f>'rockfish harvests'!D279</f>
        <v>8950</v>
      </c>
      <c r="D96" s="47">
        <f t="shared" si="11"/>
        <v>3231</v>
      </c>
      <c r="E96" s="21">
        <f>D96/B96</f>
        <v>0.56495890890015732</v>
      </c>
      <c r="G96" s="45">
        <v>2011</v>
      </c>
      <c r="H96">
        <f>'rockfish harvests'!E103+'rockfish harvests'!G103</f>
        <v>1654</v>
      </c>
      <c r="I96">
        <f>'rockfish harvests'!D103</f>
        <v>1928</v>
      </c>
      <c r="J96" s="47">
        <f t="shared" si="12"/>
        <v>274</v>
      </c>
      <c r="K96" s="21">
        <f t="shared" si="13"/>
        <v>0.16565900846432891</v>
      </c>
    </row>
    <row r="97" spans="1:11">
      <c r="A97" s="45">
        <v>2012</v>
      </c>
      <c r="B97">
        <f>'rockfish harvests'!E280+'rockfish harvests'!G280</f>
        <v>7214</v>
      </c>
      <c r="C97">
        <f>'rockfish harvests'!D280</f>
        <v>8600</v>
      </c>
      <c r="D97" s="47">
        <f t="shared" si="11"/>
        <v>1386</v>
      </c>
      <c r="E97" s="21">
        <f>D97/B97</f>
        <v>0.19212642084835044</v>
      </c>
      <c r="G97" s="45">
        <v>2012</v>
      </c>
      <c r="H97">
        <f>'rockfish harvests'!E104+'rockfish harvests'!G104</f>
        <v>3543</v>
      </c>
      <c r="I97">
        <f>'rockfish harvests'!D104</f>
        <v>3433</v>
      </c>
      <c r="J97" s="47">
        <f t="shared" si="12"/>
        <v>-110</v>
      </c>
      <c r="K97" s="21"/>
    </row>
    <row r="98" spans="1:11">
      <c r="A98" s="45">
        <v>2013</v>
      </c>
      <c r="B98">
        <f>'rockfish harvests'!E281+'rockfish harvests'!G281</f>
        <v>8726</v>
      </c>
      <c r="C98">
        <f>'rockfish harvests'!D281</f>
        <v>6970</v>
      </c>
      <c r="D98" s="47">
        <f t="shared" si="11"/>
        <v>-1756</v>
      </c>
      <c r="G98" s="45">
        <v>2013</v>
      </c>
      <c r="H98">
        <f>'rockfish harvests'!E105+'rockfish harvests'!G105</f>
        <v>2444</v>
      </c>
      <c r="I98">
        <f>'rockfish harvests'!D105</f>
        <v>2207</v>
      </c>
      <c r="J98" s="47">
        <f t="shared" si="12"/>
        <v>-237</v>
      </c>
      <c r="K98" s="21"/>
    </row>
    <row r="99" spans="1:11">
      <c r="A99" s="45">
        <v>2014</v>
      </c>
      <c r="B99">
        <f>'rockfish harvests'!E282+'rockfish harvests'!G282</f>
        <v>12585</v>
      </c>
      <c r="C99">
        <f>'rockfish harvests'!D282</f>
        <v>8688</v>
      </c>
      <c r="D99" s="47">
        <f t="shared" si="11"/>
        <v>-3897</v>
      </c>
      <c r="G99" s="45">
        <v>2014</v>
      </c>
      <c r="H99">
        <f>'rockfish harvests'!E106+'rockfish harvests'!G106</f>
        <v>3243</v>
      </c>
      <c r="I99">
        <f>'rockfish harvests'!D106</f>
        <v>3551</v>
      </c>
      <c r="J99" s="47">
        <f t="shared" si="12"/>
        <v>308</v>
      </c>
      <c r="K99" s="21">
        <f t="shared" ref="K99:K104" si="14">J99/H99</f>
        <v>9.4973789700894234E-2</v>
      </c>
    </row>
    <row r="100" spans="1:11">
      <c r="A100" s="45">
        <v>2015</v>
      </c>
      <c r="B100">
        <f>'rockfish harvests'!E283+'rockfish harvests'!G283</f>
        <v>13962</v>
      </c>
      <c r="C100">
        <f>'rockfish harvests'!D283</f>
        <v>9156</v>
      </c>
      <c r="D100" s="47">
        <f t="shared" si="11"/>
        <v>-4806</v>
      </c>
      <c r="G100" s="45">
        <v>2015</v>
      </c>
      <c r="H100">
        <f>'rockfish harvests'!E107+'rockfish harvests'!G107</f>
        <v>2713</v>
      </c>
      <c r="I100">
        <f>'rockfish harvests'!D107</f>
        <v>2787</v>
      </c>
      <c r="J100" s="47">
        <f t="shared" si="12"/>
        <v>74</v>
      </c>
      <c r="K100" s="21">
        <f t="shared" si="14"/>
        <v>2.7276078142277921E-2</v>
      </c>
    </row>
    <row r="101" spans="1:11">
      <c r="A101" s="45">
        <v>2016</v>
      </c>
      <c r="B101">
        <f>'rockfish harvests'!E284+'rockfish harvests'!G284</f>
        <v>13291</v>
      </c>
      <c r="C101">
        <f>'rockfish harvests'!D284</f>
        <v>5839</v>
      </c>
      <c r="D101" s="47">
        <f t="shared" si="11"/>
        <v>-7452</v>
      </c>
      <c r="G101" s="45">
        <v>2016</v>
      </c>
      <c r="H101">
        <f>'rockfish harvests'!E108+'rockfish harvests'!G108</f>
        <v>2807</v>
      </c>
      <c r="I101">
        <f>'rockfish harvests'!D108</f>
        <v>3561</v>
      </c>
      <c r="J101" s="47">
        <f t="shared" si="12"/>
        <v>754</v>
      </c>
      <c r="K101" s="21">
        <f t="shared" si="14"/>
        <v>0.26861417883861777</v>
      </c>
    </row>
    <row r="102" spans="1:11">
      <c r="A102" s="45">
        <v>2017</v>
      </c>
      <c r="B102">
        <f>'rockfish harvests'!E285+'rockfish harvests'!G285</f>
        <v>11503</v>
      </c>
      <c r="C102">
        <f>'rockfish harvests'!D285</f>
        <v>9211</v>
      </c>
      <c r="D102" s="47">
        <f t="shared" si="11"/>
        <v>-2292</v>
      </c>
      <c r="G102" s="45">
        <v>2017</v>
      </c>
      <c r="H102">
        <f>'rockfish harvests'!E109+'rockfish harvests'!G109</f>
        <v>2490</v>
      </c>
      <c r="I102">
        <f>'rockfish harvests'!D109</f>
        <v>3933</v>
      </c>
      <c r="J102" s="47">
        <f t="shared" si="12"/>
        <v>1443</v>
      </c>
      <c r="K102" s="21">
        <f t="shared" si="14"/>
        <v>0.57951807228915664</v>
      </c>
    </row>
    <row r="103" spans="1:11">
      <c r="A103" s="45">
        <v>2018</v>
      </c>
      <c r="B103">
        <f>'rockfish harvests'!E286+'rockfish harvests'!G286</f>
        <v>12895</v>
      </c>
      <c r="C103">
        <f>'rockfish harvests'!D286</f>
        <v>11024</v>
      </c>
      <c r="D103" s="47">
        <f t="shared" si="11"/>
        <v>-1871</v>
      </c>
      <c r="G103" s="45">
        <v>2018</v>
      </c>
      <c r="H103">
        <f>'rockfish harvests'!E110+'rockfish harvests'!G110</f>
        <v>3236</v>
      </c>
      <c r="I103">
        <f>'rockfish harvests'!D110</f>
        <v>3914</v>
      </c>
      <c r="J103" s="47">
        <f t="shared" si="12"/>
        <v>678</v>
      </c>
      <c r="K103" s="21">
        <f t="shared" si="14"/>
        <v>0.20951792336217553</v>
      </c>
    </row>
    <row r="104" spans="1:11">
      <c r="A104" s="45">
        <v>2019</v>
      </c>
      <c r="B104">
        <f>'rockfish harvests'!E287+'rockfish harvests'!G287</f>
        <v>15348</v>
      </c>
      <c r="C104">
        <f>'rockfish harvests'!D287</f>
        <v>11553</v>
      </c>
      <c r="D104" s="47">
        <f t="shared" si="11"/>
        <v>-3795</v>
      </c>
      <c r="G104" s="45">
        <v>2019</v>
      </c>
      <c r="H104">
        <f>'rockfish harvests'!E111+'rockfish harvests'!G111</f>
        <v>2420</v>
      </c>
      <c r="I104">
        <f>'rockfish harvests'!D111</f>
        <v>5680</v>
      </c>
      <c r="J104" s="47">
        <f t="shared" si="12"/>
        <v>3260</v>
      </c>
      <c r="K104" s="21">
        <f t="shared" si="14"/>
        <v>1.3471074380165289</v>
      </c>
    </row>
    <row r="105" spans="1:11">
      <c r="A105" s="71"/>
      <c r="D105" s="47"/>
      <c r="G105" s="71"/>
      <c r="J105" s="47"/>
      <c r="K105" s="21"/>
    </row>
    <row r="106" spans="1:11">
      <c r="B106" t="s">
        <v>72</v>
      </c>
      <c r="H106" s="44" t="s">
        <v>63</v>
      </c>
    </row>
    <row r="107" spans="1:11">
      <c r="A107" s="45">
        <v>1996</v>
      </c>
      <c r="B107" s="46">
        <v>13178</v>
      </c>
      <c r="G107" s="45">
        <v>1996</v>
      </c>
      <c r="H107" s="15">
        <v>22470</v>
      </c>
    </row>
    <row r="108" spans="1:11">
      <c r="A108" s="45">
        <v>1997</v>
      </c>
      <c r="B108" s="46">
        <v>14873</v>
      </c>
      <c r="G108" s="45">
        <v>1997</v>
      </c>
      <c r="H108" s="15">
        <v>21203</v>
      </c>
    </row>
    <row r="109" spans="1:11">
      <c r="A109" s="45">
        <v>1998</v>
      </c>
      <c r="B109" s="46">
        <v>12291</v>
      </c>
      <c r="C109">
        <f>'rockfish harvests'!D288</f>
        <v>6261</v>
      </c>
      <c r="D109" s="47">
        <f>C109-B109</f>
        <v>-6030</v>
      </c>
      <c r="G109" s="45">
        <v>1998</v>
      </c>
      <c r="H109" s="15">
        <v>21573</v>
      </c>
      <c r="I109">
        <f>'rockfish harvests'!D112</f>
        <v>5169</v>
      </c>
      <c r="J109" s="47">
        <f>I109-H109</f>
        <v>-16404</v>
      </c>
      <c r="K109" s="21"/>
    </row>
    <row r="110" spans="1:11">
      <c r="A110" s="45">
        <v>1999</v>
      </c>
      <c r="B110" s="46">
        <v>21884</v>
      </c>
      <c r="C110">
        <f>'rockfish harvests'!D289</f>
        <v>7370</v>
      </c>
      <c r="D110" s="47">
        <f t="shared" ref="D110:D130" si="15">C110-B110</f>
        <v>-14514</v>
      </c>
      <c r="G110" s="45">
        <v>1999</v>
      </c>
      <c r="H110" s="15">
        <v>24798</v>
      </c>
      <c r="I110">
        <f>'rockfish harvests'!D113</f>
        <v>9276</v>
      </c>
      <c r="J110" s="47">
        <f t="shared" ref="J110:J130" si="16">I110-H110</f>
        <v>-15522</v>
      </c>
    </row>
    <row r="111" spans="1:11">
      <c r="A111" s="45">
        <v>2000</v>
      </c>
      <c r="B111" s="46">
        <v>21692</v>
      </c>
      <c r="C111">
        <f>'rockfish harvests'!D290</f>
        <v>11989</v>
      </c>
      <c r="D111" s="47">
        <f t="shared" si="15"/>
        <v>-9703</v>
      </c>
      <c r="G111" s="45">
        <v>2000</v>
      </c>
      <c r="H111" s="15">
        <v>33008</v>
      </c>
      <c r="I111">
        <f>'rockfish harvests'!D114</f>
        <v>13107</v>
      </c>
      <c r="J111" s="47">
        <f t="shared" si="16"/>
        <v>-19901</v>
      </c>
      <c r="K111" s="21"/>
    </row>
    <row r="112" spans="1:11">
      <c r="A112" s="45">
        <v>2001</v>
      </c>
      <c r="B112" s="46">
        <v>14897</v>
      </c>
      <c r="C112">
        <f>'rockfish harvests'!D291</f>
        <v>9348</v>
      </c>
      <c r="D112" s="47">
        <f t="shared" si="15"/>
        <v>-5549</v>
      </c>
      <c r="G112" s="45">
        <v>2001</v>
      </c>
      <c r="H112" s="15">
        <v>24676</v>
      </c>
      <c r="I112">
        <f>'rockfish harvests'!D115</f>
        <v>20907</v>
      </c>
      <c r="J112" s="47">
        <f t="shared" si="16"/>
        <v>-3769</v>
      </c>
      <c r="K112" s="21"/>
    </row>
    <row r="113" spans="1:11">
      <c r="A113" s="45">
        <v>2002</v>
      </c>
      <c r="B113" s="46">
        <v>14455</v>
      </c>
      <c r="C113">
        <f>'rockfish harvests'!D292</f>
        <v>8033</v>
      </c>
      <c r="D113" s="47">
        <f t="shared" si="15"/>
        <v>-6422</v>
      </c>
      <c r="G113" s="45">
        <v>2002</v>
      </c>
      <c r="H113" s="15">
        <v>26143</v>
      </c>
      <c r="I113">
        <f>'rockfish harvests'!D116</f>
        <v>17318</v>
      </c>
      <c r="J113" s="47">
        <f t="shared" si="16"/>
        <v>-8825</v>
      </c>
      <c r="K113" s="21"/>
    </row>
    <row r="114" spans="1:11">
      <c r="A114" s="45">
        <v>2003</v>
      </c>
      <c r="B114" s="46">
        <v>13343</v>
      </c>
      <c r="C114">
        <f>'rockfish harvests'!D293</f>
        <v>11263</v>
      </c>
      <c r="D114" s="47">
        <f t="shared" si="15"/>
        <v>-2080</v>
      </c>
      <c r="G114" s="45">
        <v>2003</v>
      </c>
      <c r="H114" s="15">
        <v>23471</v>
      </c>
      <c r="I114">
        <f>'rockfish harvests'!D117</f>
        <v>17020</v>
      </c>
      <c r="J114" s="47">
        <f t="shared" si="16"/>
        <v>-6451</v>
      </c>
      <c r="K114" s="21"/>
    </row>
    <row r="115" spans="1:11">
      <c r="A115" s="45">
        <v>2004</v>
      </c>
      <c r="B115" s="46">
        <v>26217</v>
      </c>
      <c r="C115">
        <f>'rockfish harvests'!D294</f>
        <v>13195</v>
      </c>
      <c r="D115" s="47">
        <f t="shared" si="15"/>
        <v>-13022</v>
      </c>
      <c r="G115" s="45">
        <v>2004</v>
      </c>
      <c r="H115" s="15">
        <v>34153</v>
      </c>
      <c r="I115">
        <f>'rockfish harvests'!D118</f>
        <v>19434</v>
      </c>
      <c r="J115" s="47">
        <f t="shared" si="16"/>
        <v>-14719</v>
      </c>
      <c r="K115" s="21"/>
    </row>
    <row r="116" spans="1:11">
      <c r="A116" s="45">
        <v>2005</v>
      </c>
      <c r="B116" s="46">
        <v>21699</v>
      </c>
      <c r="C116">
        <f>'rockfish harvests'!D295</f>
        <v>15329</v>
      </c>
      <c r="D116" s="47">
        <f t="shared" si="15"/>
        <v>-6370</v>
      </c>
      <c r="G116" s="45">
        <v>2005</v>
      </c>
      <c r="H116" s="15">
        <v>28779</v>
      </c>
      <c r="I116">
        <f>'rockfish harvests'!D119</f>
        <v>22792</v>
      </c>
      <c r="J116" s="47">
        <f t="shared" si="16"/>
        <v>-5987</v>
      </c>
      <c r="K116" s="21"/>
    </row>
    <row r="117" spans="1:11">
      <c r="A117" s="45">
        <v>2006</v>
      </c>
      <c r="B117" s="46">
        <v>25718</v>
      </c>
      <c r="C117">
        <f>'rockfish harvests'!D296</f>
        <v>17714</v>
      </c>
      <c r="D117" s="47">
        <f t="shared" si="15"/>
        <v>-8004</v>
      </c>
      <c r="G117" s="45">
        <v>2006</v>
      </c>
      <c r="H117" s="15">
        <v>26948</v>
      </c>
      <c r="I117">
        <f>'rockfish harvests'!D120</f>
        <v>19998</v>
      </c>
      <c r="J117" s="47">
        <f t="shared" si="16"/>
        <v>-6950</v>
      </c>
      <c r="K117" s="21"/>
    </row>
    <row r="118" spans="1:11">
      <c r="A118" s="45">
        <v>2007</v>
      </c>
      <c r="B118" s="46">
        <v>25693</v>
      </c>
      <c r="C118">
        <f>'rockfish harvests'!D297</f>
        <v>20368</v>
      </c>
      <c r="D118" s="47">
        <f t="shared" si="15"/>
        <v>-5325</v>
      </c>
      <c r="G118" s="45">
        <v>2007</v>
      </c>
      <c r="H118" s="15">
        <v>32843</v>
      </c>
      <c r="I118">
        <f>'rockfish harvests'!D121</f>
        <v>23861</v>
      </c>
      <c r="J118" s="47">
        <f t="shared" si="16"/>
        <v>-8982</v>
      </c>
      <c r="K118" s="21"/>
    </row>
    <row r="119" spans="1:11">
      <c r="A119" s="45">
        <v>2008</v>
      </c>
      <c r="B119" s="46">
        <v>28365</v>
      </c>
      <c r="C119">
        <f>'rockfish harvests'!D298</f>
        <v>18756</v>
      </c>
      <c r="D119" s="47">
        <f t="shared" si="15"/>
        <v>-9609</v>
      </c>
      <c r="G119" s="45">
        <v>2008</v>
      </c>
      <c r="H119" s="15">
        <v>45924</v>
      </c>
      <c r="I119">
        <f>'rockfish harvests'!D122</f>
        <v>25596</v>
      </c>
      <c r="J119" s="47">
        <f t="shared" si="16"/>
        <v>-20328</v>
      </c>
      <c r="K119" s="21"/>
    </row>
    <row r="120" spans="1:11">
      <c r="A120" s="45">
        <v>2009</v>
      </c>
      <c r="B120" s="46">
        <v>26828</v>
      </c>
      <c r="C120">
        <f>'rockfish harvests'!D299</f>
        <v>14837</v>
      </c>
      <c r="D120" s="47">
        <f t="shared" si="15"/>
        <v>-11991</v>
      </c>
      <c r="G120" s="45">
        <v>2009</v>
      </c>
      <c r="H120" s="15">
        <v>47940</v>
      </c>
      <c r="I120">
        <f>'rockfish harvests'!D123</f>
        <v>21909</v>
      </c>
      <c r="J120" s="47">
        <f t="shared" si="16"/>
        <v>-26031</v>
      </c>
      <c r="K120" s="21"/>
    </row>
    <row r="121" spans="1:11">
      <c r="A121" s="45">
        <v>2010</v>
      </c>
      <c r="B121" s="46">
        <v>22982</v>
      </c>
      <c r="C121">
        <f>'rockfish harvests'!D300</f>
        <v>20015</v>
      </c>
      <c r="D121" s="47">
        <f t="shared" si="15"/>
        <v>-2967</v>
      </c>
      <c r="G121" s="45">
        <v>2010</v>
      </c>
      <c r="H121" s="15">
        <v>50044</v>
      </c>
      <c r="I121">
        <f>'rockfish harvests'!D124</f>
        <v>27027</v>
      </c>
      <c r="J121" s="47">
        <f t="shared" si="16"/>
        <v>-23017</v>
      </c>
      <c r="K121" s="21"/>
    </row>
    <row r="122" spans="1:11">
      <c r="A122" s="45">
        <v>2011</v>
      </c>
      <c r="B122">
        <f>'rockfish harvests'!E301+'rockfish harvests'!G301</f>
        <v>24780</v>
      </c>
      <c r="C122">
        <f>'rockfish harvests'!D301</f>
        <v>17328</v>
      </c>
      <c r="D122" s="47">
        <f t="shared" si="15"/>
        <v>-7452</v>
      </c>
      <c r="G122" s="45">
        <v>2011</v>
      </c>
      <c r="H122">
        <f>'rockfish harvests'!E125+'rockfish harvests'!G125</f>
        <v>46046</v>
      </c>
      <c r="I122">
        <f>'rockfish harvests'!D125</f>
        <v>30322</v>
      </c>
      <c r="J122" s="47">
        <f t="shared" si="16"/>
        <v>-15724</v>
      </c>
      <c r="K122" s="21"/>
    </row>
    <row r="123" spans="1:11">
      <c r="A123" s="45">
        <v>2012</v>
      </c>
      <c r="B123">
        <f>'rockfish harvests'!E302+'rockfish harvests'!G302</f>
        <v>26385</v>
      </c>
      <c r="C123">
        <f>'rockfish harvests'!D302</f>
        <v>20908</v>
      </c>
      <c r="D123" s="47">
        <f t="shared" si="15"/>
        <v>-5477</v>
      </c>
      <c r="G123" s="45">
        <v>2012</v>
      </c>
      <c r="H123">
        <f>'rockfish harvests'!E126+'rockfish harvests'!G126</f>
        <v>37367</v>
      </c>
      <c r="I123">
        <f>'rockfish harvests'!D126</f>
        <v>27771</v>
      </c>
      <c r="J123" s="47">
        <f t="shared" si="16"/>
        <v>-9596</v>
      </c>
      <c r="K123" s="21"/>
    </row>
    <row r="124" spans="1:11">
      <c r="A124" s="45">
        <v>2013</v>
      </c>
      <c r="B124">
        <f>'rockfish harvests'!E303+'rockfish harvests'!G303</f>
        <v>38158</v>
      </c>
      <c r="C124">
        <f>'rockfish harvests'!D303</f>
        <v>24779</v>
      </c>
      <c r="D124" s="47">
        <f t="shared" si="15"/>
        <v>-13379</v>
      </c>
      <c r="G124" s="45">
        <v>2013</v>
      </c>
      <c r="H124">
        <f>'rockfish harvests'!E127+'rockfish harvests'!G127</f>
        <v>45626</v>
      </c>
      <c r="I124">
        <f>'rockfish harvests'!D127</f>
        <v>30558</v>
      </c>
      <c r="J124" s="47">
        <f t="shared" si="16"/>
        <v>-15068</v>
      </c>
      <c r="K124" s="21"/>
    </row>
    <row r="125" spans="1:11">
      <c r="A125" s="45">
        <v>2014</v>
      </c>
      <c r="B125">
        <f>'rockfish harvests'!E304+'rockfish harvests'!G304</f>
        <v>50413</v>
      </c>
      <c r="C125">
        <f>'rockfish harvests'!D304</f>
        <v>25686</v>
      </c>
      <c r="D125" s="47">
        <f t="shared" si="15"/>
        <v>-24727</v>
      </c>
      <c r="G125" s="45">
        <v>2014</v>
      </c>
      <c r="H125">
        <f>'rockfish harvests'!E128+'rockfish harvests'!G128</f>
        <v>52128</v>
      </c>
      <c r="I125">
        <f>'rockfish harvests'!D128</f>
        <v>37025</v>
      </c>
      <c r="J125" s="47">
        <f t="shared" si="16"/>
        <v>-15103</v>
      </c>
      <c r="K125" s="21"/>
    </row>
    <row r="126" spans="1:11">
      <c r="A126" s="45">
        <v>2015</v>
      </c>
      <c r="B126">
        <f>'rockfish harvests'!E305+'rockfish harvests'!G305</f>
        <v>51671</v>
      </c>
      <c r="C126">
        <f>'rockfish harvests'!D305</f>
        <v>29160</v>
      </c>
      <c r="D126" s="47">
        <f t="shared" si="15"/>
        <v>-22511</v>
      </c>
      <c r="G126" s="45">
        <v>2015</v>
      </c>
      <c r="H126">
        <f>'rockfish harvests'!E129+'rockfish harvests'!G129</f>
        <v>57975</v>
      </c>
      <c r="I126">
        <f>'rockfish harvests'!D129</f>
        <v>45883</v>
      </c>
      <c r="J126" s="47">
        <f t="shared" si="16"/>
        <v>-12092</v>
      </c>
      <c r="K126" s="21"/>
    </row>
    <row r="127" spans="1:11">
      <c r="A127" s="45">
        <v>2016</v>
      </c>
      <c r="B127">
        <f>'rockfish harvests'!E306+'rockfish harvests'!G306</f>
        <v>47392</v>
      </c>
      <c r="C127">
        <f>'rockfish harvests'!D306</f>
        <v>32540</v>
      </c>
      <c r="D127" s="47">
        <f t="shared" si="15"/>
        <v>-14852</v>
      </c>
      <c r="G127" s="45">
        <v>2016</v>
      </c>
      <c r="H127">
        <f>'rockfish harvests'!E130+'rockfish harvests'!G130</f>
        <v>74951</v>
      </c>
      <c r="I127">
        <f>'rockfish harvests'!D130</f>
        <v>56991</v>
      </c>
      <c r="J127" s="47">
        <f t="shared" si="16"/>
        <v>-17960</v>
      </c>
      <c r="K127" s="21"/>
    </row>
    <row r="128" spans="1:11">
      <c r="A128" s="45">
        <v>2017</v>
      </c>
      <c r="B128">
        <f>'rockfish harvests'!E307+'rockfish harvests'!G307</f>
        <v>36726</v>
      </c>
      <c r="C128">
        <f>'rockfish harvests'!D307</f>
        <v>30249</v>
      </c>
      <c r="D128" s="47">
        <f t="shared" si="15"/>
        <v>-6477</v>
      </c>
      <c r="G128" s="45">
        <v>2017</v>
      </c>
      <c r="H128">
        <f>'rockfish harvests'!E131+'rockfish harvests'!G131</f>
        <v>55258</v>
      </c>
      <c r="I128">
        <f>'rockfish harvests'!D131</f>
        <v>38626</v>
      </c>
      <c r="J128" s="47">
        <f t="shared" si="16"/>
        <v>-16632</v>
      </c>
      <c r="K128" s="21"/>
    </row>
    <row r="129" spans="1:11">
      <c r="A129" s="45">
        <v>2018</v>
      </c>
      <c r="B129">
        <f>'rockfish harvests'!E308+'rockfish harvests'!G308</f>
        <v>47450</v>
      </c>
      <c r="C129">
        <f>'rockfish harvests'!D308</f>
        <v>42049</v>
      </c>
      <c r="D129" s="47">
        <f t="shared" si="15"/>
        <v>-5401</v>
      </c>
      <c r="G129" s="45">
        <v>2018</v>
      </c>
      <c r="H129">
        <f>'rockfish harvests'!E132+'rockfish harvests'!G132</f>
        <v>61830</v>
      </c>
      <c r="I129">
        <f>'rockfish harvests'!D132</f>
        <v>50115</v>
      </c>
      <c r="J129" s="47">
        <f t="shared" si="16"/>
        <v>-11715</v>
      </c>
      <c r="K129" s="21"/>
    </row>
    <row r="130" spans="1:11">
      <c r="A130" s="45">
        <v>2019</v>
      </c>
      <c r="B130">
        <f>'rockfish harvests'!E309+'rockfish harvests'!G309</f>
        <v>47461</v>
      </c>
      <c r="C130">
        <f>'rockfish harvests'!D309</f>
        <v>35867</v>
      </c>
      <c r="D130" s="47">
        <f t="shared" si="15"/>
        <v>-11594</v>
      </c>
      <c r="G130" s="45">
        <v>2019</v>
      </c>
      <c r="H130">
        <f>'rockfish harvests'!E133+'rockfish harvests'!G133</f>
        <v>79838</v>
      </c>
      <c r="I130">
        <f>'rockfish harvests'!D133</f>
        <v>64565</v>
      </c>
      <c r="J130" s="47">
        <f t="shared" si="16"/>
        <v>-15273</v>
      </c>
      <c r="K130" s="21"/>
    </row>
    <row r="131" spans="1:11">
      <c r="A131" s="71"/>
      <c r="D131" s="47"/>
      <c r="G131" s="71"/>
      <c r="J131" s="47"/>
      <c r="K131" s="21"/>
    </row>
    <row r="132" spans="1:11">
      <c r="B132" t="s">
        <v>73</v>
      </c>
      <c r="H132" s="44" t="s">
        <v>140</v>
      </c>
    </row>
    <row r="133" spans="1:11">
      <c r="A133" s="45">
        <v>1996</v>
      </c>
      <c r="B133" s="46">
        <v>4156</v>
      </c>
      <c r="G133" s="45">
        <v>1996</v>
      </c>
      <c r="H133" s="15">
        <v>5156</v>
      </c>
    </row>
    <row r="134" spans="1:11">
      <c r="A134" s="45">
        <v>1997</v>
      </c>
      <c r="B134" s="46">
        <v>5338</v>
      </c>
      <c r="G134" s="45">
        <v>1997</v>
      </c>
      <c r="H134" s="15">
        <v>4056</v>
      </c>
    </row>
    <row r="135" spans="1:11">
      <c r="A135" s="45">
        <v>1998</v>
      </c>
      <c r="B135" s="46">
        <v>6240</v>
      </c>
      <c r="C135">
        <f>'rockfish harvests'!D310</f>
        <v>3185</v>
      </c>
      <c r="D135" s="47">
        <f>C135-B135</f>
        <v>-3055</v>
      </c>
      <c r="G135" s="45">
        <v>1998</v>
      </c>
      <c r="H135" s="15">
        <v>2555</v>
      </c>
      <c r="I135">
        <f>'rockfish harvests'!D134</f>
        <v>1488</v>
      </c>
      <c r="J135" s="47">
        <f>I135-H135</f>
        <v>-1067</v>
      </c>
      <c r="K135" s="21"/>
    </row>
    <row r="136" spans="1:11">
      <c r="A136" s="45">
        <v>1999</v>
      </c>
      <c r="B136" s="46">
        <v>14675</v>
      </c>
      <c r="C136">
        <f>'rockfish harvests'!D311</f>
        <v>4616</v>
      </c>
      <c r="D136" s="47">
        <f t="shared" ref="D136:D156" si="17">C136-B136</f>
        <v>-10059</v>
      </c>
      <c r="G136" s="45">
        <v>1999</v>
      </c>
      <c r="H136" s="15">
        <v>3381</v>
      </c>
      <c r="I136">
        <f>'rockfish harvests'!D135</f>
        <v>1866</v>
      </c>
      <c r="J136" s="47">
        <f t="shared" ref="J136:J156" si="18">I136-H136</f>
        <v>-1515</v>
      </c>
    </row>
    <row r="137" spans="1:11">
      <c r="A137" s="45">
        <v>2000</v>
      </c>
      <c r="B137" s="46">
        <v>10205</v>
      </c>
      <c r="C137">
        <f>'rockfish harvests'!D312</f>
        <v>6910</v>
      </c>
      <c r="D137" s="47">
        <f t="shared" si="17"/>
        <v>-3295</v>
      </c>
      <c r="G137" s="45">
        <v>2000</v>
      </c>
      <c r="H137" s="15">
        <v>4890</v>
      </c>
      <c r="I137">
        <f>'rockfish harvests'!D136</f>
        <v>2115</v>
      </c>
      <c r="J137" s="47">
        <f t="shared" si="18"/>
        <v>-2775</v>
      </c>
      <c r="K137" s="21"/>
    </row>
    <row r="138" spans="1:11">
      <c r="A138" s="45">
        <v>2001</v>
      </c>
      <c r="B138" s="46">
        <v>12352</v>
      </c>
      <c r="C138">
        <f>'rockfish harvests'!D313</f>
        <v>5756</v>
      </c>
      <c r="D138" s="47">
        <f t="shared" si="17"/>
        <v>-6596</v>
      </c>
      <c r="G138" s="45">
        <v>2001</v>
      </c>
      <c r="H138" s="15">
        <v>3993</v>
      </c>
      <c r="I138">
        <f>'rockfish harvests'!D137</f>
        <v>2081</v>
      </c>
      <c r="J138" s="47">
        <f t="shared" si="18"/>
        <v>-1912</v>
      </c>
      <c r="K138" s="21"/>
    </row>
    <row r="139" spans="1:11">
      <c r="A139" s="45">
        <v>2002</v>
      </c>
      <c r="B139" s="46">
        <v>8913</v>
      </c>
      <c r="C139">
        <f>'rockfish harvests'!D314</f>
        <v>7617</v>
      </c>
      <c r="D139" s="47">
        <f t="shared" si="17"/>
        <v>-1296</v>
      </c>
      <c r="G139" s="45">
        <v>2002</v>
      </c>
      <c r="H139" s="15">
        <v>5412</v>
      </c>
      <c r="I139">
        <f>'rockfish harvests'!D138</f>
        <v>2262</v>
      </c>
      <c r="J139" s="47">
        <f t="shared" si="18"/>
        <v>-3150</v>
      </c>
      <c r="K139" s="21"/>
    </row>
    <row r="140" spans="1:11">
      <c r="A140" s="45">
        <v>2003</v>
      </c>
      <c r="B140" s="46">
        <v>10463</v>
      </c>
      <c r="C140">
        <f>'rockfish harvests'!D315</f>
        <v>6896</v>
      </c>
      <c r="D140" s="47">
        <f t="shared" si="17"/>
        <v>-3567</v>
      </c>
      <c r="G140" s="45">
        <v>2003</v>
      </c>
      <c r="H140" s="15">
        <v>3297</v>
      </c>
      <c r="I140">
        <f>'rockfish harvests'!D139</f>
        <v>2743</v>
      </c>
      <c r="J140" s="47">
        <f t="shared" si="18"/>
        <v>-554</v>
      </c>
      <c r="K140" s="21"/>
    </row>
    <row r="141" spans="1:11">
      <c r="A141" s="45">
        <v>2004</v>
      </c>
      <c r="B141" s="46">
        <v>17798</v>
      </c>
      <c r="C141">
        <f>'rockfish harvests'!D316</f>
        <v>10061</v>
      </c>
      <c r="D141" s="47">
        <f t="shared" si="17"/>
        <v>-7737</v>
      </c>
      <c r="G141" s="45">
        <v>2004</v>
      </c>
      <c r="H141" s="15">
        <v>4691</v>
      </c>
      <c r="I141">
        <f>'rockfish harvests'!D140</f>
        <v>3291</v>
      </c>
      <c r="J141" s="47">
        <f t="shared" si="18"/>
        <v>-1400</v>
      </c>
      <c r="K141" s="21"/>
    </row>
    <row r="142" spans="1:11">
      <c r="A142" s="45">
        <v>2005</v>
      </c>
      <c r="B142" s="46">
        <v>16951</v>
      </c>
      <c r="C142">
        <f>'rockfish harvests'!D317</f>
        <v>12666</v>
      </c>
      <c r="D142" s="47">
        <f t="shared" si="17"/>
        <v>-4285</v>
      </c>
      <c r="G142" s="45">
        <v>2005</v>
      </c>
      <c r="H142" s="15">
        <v>10903</v>
      </c>
      <c r="I142">
        <f>'rockfish harvests'!D141</f>
        <v>4641</v>
      </c>
      <c r="J142" s="47">
        <f t="shared" si="18"/>
        <v>-6262</v>
      </c>
      <c r="K142" s="21"/>
    </row>
    <row r="143" spans="1:11">
      <c r="A143" s="45">
        <v>2006</v>
      </c>
      <c r="B143" s="46">
        <v>13249</v>
      </c>
      <c r="C143">
        <f>'rockfish harvests'!D318</f>
        <v>12007</v>
      </c>
      <c r="D143" s="47">
        <f t="shared" si="17"/>
        <v>-1242</v>
      </c>
      <c r="G143" s="45">
        <v>2006</v>
      </c>
      <c r="H143" s="15">
        <v>6407</v>
      </c>
      <c r="I143">
        <f>'rockfish harvests'!D142</f>
        <v>3693</v>
      </c>
      <c r="J143" s="47">
        <f t="shared" si="18"/>
        <v>-2714</v>
      </c>
      <c r="K143" s="21"/>
    </row>
    <row r="144" spans="1:11">
      <c r="A144" s="45">
        <v>2007</v>
      </c>
      <c r="B144" s="46">
        <v>17345</v>
      </c>
      <c r="C144">
        <f>'rockfish harvests'!D319</f>
        <v>12018</v>
      </c>
      <c r="D144" s="47">
        <f t="shared" si="17"/>
        <v>-5327</v>
      </c>
      <c r="G144" s="45">
        <v>2007</v>
      </c>
      <c r="H144" s="15">
        <v>8693</v>
      </c>
      <c r="I144">
        <f>'rockfish harvests'!D143</f>
        <v>5080</v>
      </c>
      <c r="J144" s="47">
        <f t="shared" si="18"/>
        <v>-3613</v>
      </c>
      <c r="K144" s="21"/>
    </row>
    <row r="145" spans="1:11">
      <c r="A145" s="45">
        <v>2008</v>
      </c>
      <c r="B145" s="46">
        <v>20318</v>
      </c>
      <c r="C145">
        <f>'rockfish harvests'!D320</f>
        <v>17754</v>
      </c>
      <c r="D145" s="47">
        <f t="shared" si="17"/>
        <v>-2564</v>
      </c>
      <c r="G145" s="45">
        <v>2008</v>
      </c>
      <c r="H145" s="15">
        <v>10398</v>
      </c>
      <c r="I145">
        <f>'rockfish harvests'!D144</f>
        <v>6260</v>
      </c>
      <c r="J145" s="47">
        <f t="shared" si="18"/>
        <v>-4138</v>
      </c>
      <c r="K145" s="21"/>
    </row>
    <row r="146" spans="1:11">
      <c r="A146" s="45">
        <v>2009</v>
      </c>
      <c r="B146" s="46">
        <v>15378</v>
      </c>
      <c r="C146">
        <f>'rockfish harvests'!D321</f>
        <v>9645</v>
      </c>
      <c r="D146" s="47">
        <f t="shared" si="17"/>
        <v>-5733</v>
      </c>
      <c r="G146" s="45">
        <v>2009</v>
      </c>
      <c r="H146" s="15">
        <v>11536</v>
      </c>
      <c r="I146">
        <f>'rockfish harvests'!D145</f>
        <v>6369</v>
      </c>
      <c r="J146" s="47">
        <f t="shared" si="18"/>
        <v>-5167</v>
      </c>
      <c r="K146" s="21"/>
    </row>
    <row r="147" spans="1:11">
      <c r="A147" s="45">
        <v>2010</v>
      </c>
      <c r="B147" s="46">
        <v>16998</v>
      </c>
      <c r="C147">
        <f>'rockfish harvests'!D322</f>
        <v>12415</v>
      </c>
      <c r="D147" s="47">
        <f t="shared" si="17"/>
        <v>-4583</v>
      </c>
      <c r="G147" s="45">
        <v>2010</v>
      </c>
      <c r="H147" s="15">
        <v>13050</v>
      </c>
      <c r="I147">
        <f>'rockfish harvests'!D146</f>
        <v>8141</v>
      </c>
      <c r="J147" s="47">
        <f t="shared" si="18"/>
        <v>-4909</v>
      </c>
      <c r="K147" s="21"/>
    </row>
    <row r="148" spans="1:11">
      <c r="A148" s="45">
        <v>2011</v>
      </c>
      <c r="B148">
        <f>'rockfish harvests'!E323+'rockfish harvests'!G323</f>
        <v>15576</v>
      </c>
      <c r="C148">
        <f>'rockfish harvests'!D323</f>
        <v>11926</v>
      </c>
      <c r="D148" s="47">
        <f t="shared" si="17"/>
        <v>-3650</v>
      </c>
      <c r="G148" s="45">
        <v>2011</v>
      </c>
      <c r="H148">
        <f>'rockfish harvests'!E147+'rockfish harvests'!G147</f>
        <v>10441</v>
      </c>
      <c r="I148">
        <f>'rockfish harvests'!D147</f>
        <v>6904</v>
      </c>
      <c r="J148" s="47">
        <f t="shared" si="18"/>
        <v>-3537</v>
      </c>
      <c r="K148" s="21"/>
    </row>
    <row r="149" spans="1:11">
      <c r="A149" s="45">
        <v>2012</v>
      </c>
      <c r="B149">
        <f>'rockfish harvests'!E324+'rockfish harvests'!G324</f>
        <v>15847</v>
      </c>
      <c r="C149">
        <f>'rockfish harvests'!D324</f>
        <v>14290</v>
      </c>
      <c r="D149" s="47">
        <f t="shared" si="17"/>
        <v>-1557</v>
      </c>
      <c r="G149" s="45">
        <v>2012</v>
      </c>
      <c r="H149">
        <f>'rockfish harvests'!E148+'rockfish harvests'!G148</f>
        <v>11184</v>
      </c>
      <c r="I149">
        <f>'rockfish harvests'!D148</f>
        <v>6813</v>
      </c>
      <c r="J149" s="47">
        <f t="shared" si="18"/>
        <v>-4371</v>
      </c>
      <c r="K149" s="21"/>
    </row>
    <row r="150" spans="1:11">
      <c r="A150" s="45">
        <v>2013</v>
      </c>
      <c r="B150">
        <f>'rockfish harvests'!E325+'rockfish harvests'!G325</f>
        <v>9700</v>
      </c>
      <c r="C150">
        <f>'rockfish harvests'!D325</f>
        <v>15619</v>
      </c>
      <c r="D150" s="47">
        <f t="shared" si="17"/>
        <v>5919</v>
      </c>
      <c r="E150" s="21">
        <f t="shared" ref="E150:E156" si="19">D150/B150</f>
        <v>0.61020618556701034</v>
      </c>
      <c r="G150" s="45">
        <v>2013</v>
      </c>
      <c r="H150">
        <f>'rockfish harvests'!E149+'rockfish harvests'!G149</f>
        <v>9912</v>
      </c>
      <c r="I150">
        <f>'rockfish harvests'!D149</f>
        <v>9965</v>
      </c>
      <c r="J150" s="47">
        <f t="shared" si="18"/>
        <v>53</v>
      </c>
      <c r="K150" s="21">
        <f>J150/H150</f>
        <v>5.3470540758676355E-3</v>
      </c>
    </row>
    <row r="151" spans="1:11">
      <c r="A151" s="45">
        <v>2014</v>
      </c>
      <c r="B151">
        <f>'rockfish harvests'!E326+'rockfish harvests'!G326</f>
        <v>9754</v>
      </c>
      <c r="C151">
        <f>'rockfish harvests'!D326</f>
        <v>18453</v>
      </c>
      <c r="D151" s="47">
        <f t="shared" si="17"/>
        <v>8699</v>
      </c>
      <c r="E151" s="21">
        <f t="shared" si="19"/>
        <v>0.89183924543776916</v>
      </c>
      <c r="G151" s="45">
        <v>2014</v>
      </c>
      <c r="H151">
        <f>'rockfish harvests'!E150+'rockfish harvests'!G150</f>
        <v>20643</v>
      </c>
      <c r="I151">
        <f>'rockfish harvests'!D150</f>
        <v>11896</v>
      </c>
      <c r="J151" s="47">
        <f t="shared" si="18"/>
        <v>-8747</v>
      </c>
      <c r="K151" s="21"/>
    </row>
    <row r="152" spans="1:11">
      <c r="A152" s="45">
        <v>2015</v>
      </c>
      <c r="B152">
        <f>'rockfish harvests'!E327+'rockfish harvests'!G327</f>
        <v>10892</v>
      </c>
      <c r="C152">
        <f>'rockfish harvests'!D327</f>
        <v>17669</v>
      </c>
      <c r="D152" s="47">
        <f t="shared" si="17"/>
        <v>6777</v>
      </c>
      <c r="E152" s="21">
        <f t="shared" si="19"/>
        <v>0.62219977965479256</v>
      </c>
      <c r="G152" s="45">
        <v>2015</v>
      </c>
      <c r="H152">
        <f>'rockfish harvests'!E151+'rockfish harvests'!G151</f>
        <v>16477</v>
      </c>
      <c r="I152">
        <f>'rockfish harvests'!D151</f>
        <v>12377</v>
      </c>
      <c r="J152" s="47">
        <f t="shared" si="18"/>
        <v>-4100</v>
      </c>
      <c r="K152" s="21"/>
    </row>
    <row r="153" spans="1:11">
      <c r="A153" s="45">
        <v>2016</v>
      </c>
      <c r="B153">
        <f>'rockfish harvests'!E328+'rockfish harvests'!G328</f>
        <v>9431</v>
      </c>
      <c r="C153">
        <f>'rockfish harvests'!D328</f>
        <v>17707</v>
      </c>
      <c r="D153" s="47">
        <f t="shared" si="17"/>
        <v>8276</v>
      </c>
      <c r="E153" s="21">
        <f t="shared" si="19"/>
        <v>0.87753154490510021</v>
      </c>
      <c r="G153" s="45">
        <v>2016</v>
      </c>
      <c r="H153">
        <f>'rockfish harvests'!E152+'rockfish harvests'!G152</f>
        <v>14319</v>
      </c>
      <c r="I153">
        <f>'rockfish harvests'!D152</f>
        <v>13580</v>
      </c>
      <c r="J153" s="47">
        <f t="shared" si="18"/>
        <v>-739</v>
      </c>
      <c r="K153" s="21"/>
    </row>
    <row r="154" spans="1:11">
      <c r="A154" s="45">
        <v>2017</v>
      </c>
      <c r="B154">
        <f>'rockfish harvests'!E329+'rockfish harvests'!G329</f>
        <v>11530</v>
      </c>
      <c r="C154">
        <f>'rockfish harvests'!D329</f>
        <v>20760</v>
      </c>
      <c r="D154" s="47">
        <f t="shared" si="17"/>
        <v>9230</v>
      </c>
      <c r="E154" s="21">
        <f t="shared" si="19"/>
        <v>0.80052038161318295</v>
      </c>
      <c r="G154" s="45">
        <v>2017</v>
      </c>
      <c r="H154">
        <f>'rockfish harvests'!E153+'rockfish harvests'!G153</f>
        <v>13465</v>
      </c>
      <c r="I154">
        <f>'rockfish harvests'!D153</f>
        <v>6719</v>
      </c>
      <c r="J154" s="47">
        <f t="shared" si="18"/>
        <v>-6746</v>
      </c>
      <c r="K154" s="21"/>
    </row>
    <row r="155" spans="1:11">
      <c r="A155" s="45">
        <v>2018</v>
      </c>
      <c r="B155">
        <f>'rockfish harvests'!E330+'rockfish harvests'!G330</f>
        <v>11285</v>
      </c>
      <c r="C155">
        <f>'rockfish harvests'!D330</f>
        <v>26949</v>
      </c>
      <c r="D155" s="47">
        <f t="shared" si="17"/>
        <v>15664</v>
      </c>
      <c r="E155" s="21">
        <f t="shared" si="19"/>
        <v>1.3880372175454143</v>
      </c>
      <c r="G155" s="45">
        <v>2018</v>
      </c>
      <c r="H155">
        <f>'rockfish harvests'!E154+'rockfish harvests'!G154</f>
        <v>13134</v>
      </c>
      <c r="I155">
        <f>'rockfish harvests'!D154</f>
        <v>8479</v>
      </c>
      <c r="J155" s="47">
        <f t="shared" si="18"/>
        <v>-4655</v>
      </c>
      <c r="K155" s="21"/>
    </row>
    <row r="156" spans="1:11">
      <c r="A156" s="45">
        <v>2019</v>
      </c>
      <c r="B156">
        <f>'rockfish harvests'!E331+'rockfish harvests'!G331</f>
        <v>9794</v>
      </c>
      <c r="C156">
        <f>'rockfish harvests'!D331</f>
        <v>22912</v>
      </c>
      <c r="D156" s="47">
        <f t="shared" si="17"/>
        <v>13118</v>
      </c>
      <c r="E156" s="21">
        <f t="shared" si="19"/>
        <v>1.3393914641617317</v>
      </c>
      <c r="G156" s="45">
        <v>2019</v>
      </c>
      <c r="H156">
        <f>'rockfish harvests'!E155+'rockfish harvests'!G155</f>
        <v>15282</v>
      </c>
      <c r="I156">
        <f>'rockfish harvests'!D155</f>
        <v>9881</v>
      </c>
      <c r="J156" s="47">
        <f t="shared" si="18"/>
        <v>-5401</v>
      </c>
      <c r="K156" s="21"/>
    </row>
    <row r="157" spans="1:11">
      <c r="A157" s="71"/>
      <c r="D157" s="47"/>
      <c r="E157" s="21"/>
      <c r="G157" s="71"/>
      <c r="J157" s="47"/>
      <c r="K157" s="21"/>
    </row>
    <row r="158" spans="1:11">
      <c r="H158" s="44" t="s">
        <v>65</v>
      </c>
    </row>
    <row r="159" spans="1:11">
      <c r="G159" s="45">
        <v>1996</v>
      </c>
      <c r="H159" s="15">
        <v>12375</v>
      </c>
    </row>
    <row r="160" spans="1:11">
      <c r="G160" s="45">
        <v>1997</v>
      </c>
      <c r="H160" s="15">
        <v>15403</v>
      </c>
    </row>
    <row r="161" spans="7:11">
      <c r="G161" s="45">
        <v>1998</v>
      </c>
      <c r="H161" s="15">
        <v>13432</v>
      </c>
      <c r="I161">
        <f>'rockfish harvests'!D156</f>
        <v>3821</v>
      </c>
      <c r="J161" s="47">
        <f>I161-H161</f>
        <v>-9611</v>
      </c>
      <c r="K161" s="21"/>
    </row>
    <row r="162" spans="7:11">
      <c r="G162" s="45">
        <v>1999</v>
      </c>
      <c r="H162" s="15">
        <v>12954</v>
      </c>
      <c r="I162">
        <f>'rockfish harvests'!D157</f>
        <v>4514</v>
      </c>
      <c r="J162" s="47">
        <f t="shared" ref="J162:J182" si="20">I162-H162</f>
        <v>-8440</v>
      </c>
    </row>
    <row r="163" spans="7:11">
      <c r="G163" s="45">
        <v>2000</v>
      </c>
      <c r="H163" s="15">
        <v>17338</v>
      </c>
      <c r="I163">
        <f>'rockfish harvests'!D158</f>
        <v>6011</v>
      </c>
      <c r="J163" s="47">
        <f t="shared" si="20"/>
        <v>-11327</v>
      </c>
      <c r="K163" s="21"/>
    </row>
    <row r="164" spans="7:11">
      <c r="G164" s="45">
        <v>2001</v>
      </c>
      <c r="H164" s="15">
        <v>16849</v>
      </c>
      <c r="I164">
        <f>'rockfish harvests'!D159</f>
        <v>7036</v>
      </c>
      <c r="J164" s="47">
        <f t="shared" si="20"/>
        <v>-9813</v>
      </c>
      <c r="K164" s="21"/>
    </row>
    <row r="165" spans="7:11">
      <c r="G165" s="45">
        <v>2002</v>
      </c>
      <c r="H165" s="15">
        <v>17171</v>
      </c>
      <c r="I165">
        <f>'rockfish harvests'!D160</f>
        <v>7398</v>
      </c>
      <c r="J165" s="47">
        <f t="shared" si="20"/>
        <v>-9773</v>
      </c>
      <c r="K165" s="21"/>
    </row>
    <row r="166" spans="7:11">
      <c r="G166" s="45">
        <v>2003</v>
      </c>
      <c r="H166" s="15">
        <v>18559</v>
      </c>
      <c r="I166">
        <f>'rockfish harvests'!D161</f>
        <v>11932</v>
      </c>
      <c r="J166" s="47">
        <f t="shared" si="20"/>
        <v>-6627</v>
      </c>
      <c r="K166" s="21"/>
    </row>
    <row r="167" spans="7:11">
      <c r="G167" s="45">
        <v>2004</v>
      </c>
      <c r="H167" s="15">
        <v>28324</v>
      </c>
      <c r="I167">
        <f>'rockfish harvests'!D162</f>
        <v>10310</v>
      </c>
      <c r="J167" s="47">
        <f t="shared" si="20"/>
        <v>-18014</v>
      </c>
      <c r="K167" s="21"/>
    </row>
    <row r="168" spans="7:11">
      <c r="G168" s="45">
        <v>2005</v>
      </c>
      <c r="H168" s="15">
        <v>25829</v>
      </c>
      <c r="I168">
        <f>'rockfish harvests'!D163</f>
        <v>10930</v>
      </c>
      <c r="J168" s="47">
        <f t="shared" si="20"/>
        <v>-14899</v>
      </c>
      <c r="K168" s="21"/>
    </row>
    <row r="169" spans="7:11">
      <c r="G169" s="45">
        <v>2006</v>
      </c>
      <c r="H169" s="15">
        <v>27887</v>
      </c>
      <c r="I169">
        <f>'rockfish harvests'!D164</f>
        <v>7578</v>
      </c>
      <c r="J169" s="47">
        <f t="shared" si="20"/>
        <v>-20309</v>
      </c>
      <c r="K169" s="21"/>
    </row>
    <row r="170" spans="7:11">
      <c r="G170" s="45">
        <v>2007</v>
      </c>
      <c r="H170" s="15">
        <v>32550</v>
      </c>
      <c r="I170">
        <f>'rockfish harvests'!D165</f>
        <v>12404</v>
      </c>
      <c r="J170" s="47">
        <f t="shared" si="20"/>
        <v>-20146</v>
      </c>
      <c r="K170" s="21"/>
    </row>
    <row r="171" spans="7:11">
      <c r="G171" s="45">
        <v>2008</v>
      </c>
      <c r="H171" s="15">
        <v>30573</v>
      </c>
      <c r="I171">
        <f>'rockfish harvests'!D166</f>
        <v>9522</v>
      </c>
      <c r="J171" s="47">
        <f t="shared" si="20"/>
        <v>-21051</v>
      </c>
      <c r="K171" s="21"/>
    </row>
    <row r="172" spans="7:11">
      <c r="G172" s="45">
        <v>2009</v>
      </c>
      <c r="H172" s="15">
        <v>36627</v>
      </c>
      <c r="I172">
        <f>'rockfish harvests'!D167</f>
        <v>8197</v>
      </c>
      <c r="J172" s="47">
        <f t="shared" si="20"/>
        <v>-28430</v>
      </c>
      <c r="K172" s="21"/>
    </row>
    <row r="173" spans="7:11">
      <c r="G173" s="45">
        <v>2010</v>
      </c>
      <c r="H173" s="15">
        <v>32361</v>
      </c>
      <c r="I173">
        <f>'rockfish harvests'!D168</f>
        <v>11909</v>
      </c>
      <c r="J173" s="47">
        <f t="shared" si="20"/>
        <v>-20452</v>
      </c>
      <c r="K173" s="21"/>
    </row>
    <row r="174" spans="7:11">
      <c r="G174" s="45">
        <v>2011</v>
      </c>
      <c r="H174">
        <f>'rockfish harvests'!E169+'rockfish harvests'!G169</f>
        <v>23230</v>
      </c>
      <c r="I174">
        <f>'rockfish harvests'!D169</f>
        <v>11367</v>
      </c>
      <c r="J174" s="47">
        <f t="shared" si="20"/>
        <v>-11863</v>
      </c>
      <c r="K174" s="21"/>
    </row>
    <row r="175" spans="7:11">
      <c r="G175" s="45">
        <v>2012</v>
      </c>
      <c r="H175">
        <f>'rockfish harvests'!E170+'rockfish harvests'!G170</f>
        <v>21766</v>
      </c>
      <c r="I175">
        <f>'rockfish harvests'!D170</f>
        <v>13580</v>
      </c>
      <c r="J175" s="47">
        <f t="shared" si="20"/>
        <v>-8186</v>
      </c>
      <c r="K175" s="21"/>
    </row>
    <row r="176" spans="7:11">
      <c r="G176" s="45">
        <v>2013</v>
      </c>
      <c r="H176">
        <f>'rockfish harvests'!E171+'rockfish harvests'!G171</f>
        <v>25963</v>
      </c>
      <c r="I176">
        <f>'rockfish harvests'!D171</f>
        <v>14209</v>
      </c>
      <c r="J176" s="47">
        <f t="shared" si="20"/>
        <v>-11754</v>
      </c>
      <c r="K176" s="21"/>
    </row>
    <row r="177" spans="7:11">
      <c r="G177" s="45">
        <v>2014</v>
      </c>
      <c r="H177">
        <f>'rockfish harvests'!E172+'rockfish harvests'!G172</f>
        <v>32068</v>
      </c>
      <c r="I177">
        <f>'rockfish harvests'!D172</f>
        <v>14913</v>
      </c>
      <c r="J177" s="47">
        <f t="shared" si="20"/>
        <v>-17155</v>
      </c>
      <c r="K177" s="21"/>
    </row>
    <row r="178" spans="7:11">
      <c r="G178" s="45">
        <v>2015</v>
      </c>
      <c r="H178">
        <f>'rockfish harvests'!E173+'rockfish harvests'!G173</f>
        <v>32359</v>
      </c>
      <c r="I178">
        <f>'rockfish harvests'!D173</f>
        <v>20073</v>
      </c>
      <c r="J178" s="47">
        <f t="shared" si="20"/>
        <v>-12286</v>
      </c>
      <c r="K178" s="21"/>
    </row>
    <row r="179" spans="7:11">
      <c r="G179" s="45">
        <v>2016</v>
      </c>
      <c r="H179">
        <f>'rockfish harvests'!E174+'rockfish harvests'!G174</f>
        <v>33416</v>
      </c>
      <c r="I179">
        <f>'rockfish harvests'!D174</f>
        <v>28893</v>
      </c>
      <c r="J179" s="47">
        <f t="shared" si="20"/>
        <v>-4523</v>
      </c>
      <c r="K179" s="21"/>
    </row>
    <row r="180" spans="7:11">
      <c r="G180" s="45">
        <v>2017</v>
      </c>
      <c r="H180">
        <f>'rockfish harvests'!E175+'rockfish harvests'!G175</f>
        <v>25186</v>
      </c>
      <c r="I180">
        <f>'rockfish harvests'!D175</f>
        <v>16300</v>
      </c>
      <c r="J180" s="47">
        <f t="shared" si="20"/>
        <v>-8886</v>
      </c>
      <c r="K180" s="21"/>
    </row>
    <row r="181" spans="7:11">
      <c r="G181" s="45">
        <v>2018</v>
      </c>
      <c r="H181">
        <f>'rockfish harvests'!E176+'rockfish harvests'!G176</f>
        <v>26990</v>
      </c>
      <c r="I181">
        <f>'rockfish harvests'!D176</f>
        <v>12107</v>
      </c>
      <c r="J181" s="47">
        <f t="shared" si="20"/>
        <v>-14883</v>
      </c>
      <c r="K181" s="21"/>
    </row>
    <row r="182" spans="7:11">
      <c r="G182" s="45">
        <v>2019</v>
      </c>
      <c r="H182">
        <f>'rockfish harvests'!E177+'rockfish harvests'!G177</f>
        <v>41013</v>
      </c>
      <c r="I182">
        <f>'rockfish harvests'!D177</f>
        <v>15083</v>
      </c>
      <c r="J182" s="47">
        <f t="shared" si="20"/>
        <v>-25930</v>
      </c>
      <c r="K182" s="21"/>
    </row>
    <row r="183" spans="7:11">
      <c r="G183" s="71"/>
      <c r="J183" s="47"/>
      <c r="K183" s="21"/>
    </row>
    <row r="184" spans="7:11">
      <c r="H184" s="44" t="s">
        <v>66</v>
      </c>
    </row>
    <row r="185" spans="7:11">
      <c r="G185" s="45">
        <v>1996</v>
      </c>
      <c r="H185" s="15">
        <v>135</v>
      </c>
    </row>
    <row r="186" spans="7:11">
      <c r="G186" s="45">
        <v>1997</v>
      </c>
      <c r="H186" s="15">
        <v>66</v>
      </c>
    </row>
    <row r="187" spans="7:11">
      <c r="G187" s="45">
        <v>1998</v>
      </c>
      <c r="H187" s="15">
        <v>146</v>
      </c>
      <c r="I187">
        <f>'rockfish harvests'!D178</f>
        <v>7091</v>
      </c>
      <c r="J187" s="47">
        <f>I187-H187</f>
        <v>6945</v>
      </c>
      <c r="K187" s="21">
        <f>J187/H187</f>
        <v>47.56849315068493</v>
      </c>
    </row>
    <row r="188" spans="7:11">
      <c r="G188" s="45">
        <v>1999</v>
      </c>
      <c r="H188" s="15">
        <v>265</v>
      </c>
      <c r="I188">
        <f>'rockfish harvests'!D179</f>
        <v>4594</v>
      </c>
      <c r="J188" s="47">
        <f t="shared" ref="J188:J208" si="21">I188-H188</f>
        <v>4329</v>
      </c>
      <c r="K188" s="21">
        <f>J188/H188</f>
        <v>16.335849056603774</v>
      </c>
    </row>
    <row r="189" spans="7:11">
      <c r="G189" s="45">
        <v>2000</v>
      </c>
      <c r="H189" s="15">
        <v>171</v>
      </c>
      <c r="I189">
        <f>'rockfish harvests'!D180</f>
        <v>9244</v>
      </c>
      <c r="J189" s="47">
        <f t="shared" si="21"/>
        <v>9073</v>
      </c>
      <c r="K189" s="21">
        <f>J189/H189</f>
        <v>53.058479532163744</v>
      </c>
    </row>
    <row r="190" spans="7:11">
      <c r="G190" s="45">
        <v>2001</v>
      </c>
      <c r="H190" s="15">
        <v>7654</v>
      </c>
      <c r="I190">
        <f>'rockfish harvests'!D181</f>
        <v>11235</v>
      </c>
      <c r="J190" s="47">
        <f t="shared" si="21"/>
        <v>3581</v>
      </c>
      <c r="K190" s="21">
        <f>J190/H190</f>
        <v>0.46785994251371832</v>
      </c>
    </row>
    <row r="191" spans="7:11">
      <c r="G191" s="45">
        <v>2002</v>
      </c>
      <c r="H191" s="15">
        <v>14443</v>
      </c>
      <c r="I191">
        <f>'rockfish harvests'!D182</f>
        <v>9018</v>
      </c>
      <c r="J191" s="47">
        <f t="shared" si="21"/>
        <v>-5425</v>
      </c>
      <c r="K191" s="21"/>
    </row>
    <row r="192" spans="7:11">
      <c r="G192" s="45">
        <v>2003</v>
      </c>
      <c r="H192" s="15">
        <v>10056</v>
      </c>
      <c r="I192">
        <f>'rockfish harvests'!D183</f>
        <v>9696</v>
      </c>
      <c r="J192" s="47">
        <f t="shared" si="21"/>
        <v>-360</v>
      </c>
      <c r="K192" s="21"/>
    </row>
    <row r="193" spans="7:11">
      <c r="G193" s="45">
        <v>2004</v>
      </c>
      <c r="H193" s="15">
        <v>16285</v>
      </c>
      <c r="I193">
        <f>'rockfish harvests'!D184</f>
        <v>12216</v>
      </c>
      <c r="J193" s="47">
        <f t="shared" si="21"/>
        <v>-4069</v>
      </c>
      <c r="K193" s="21"/>
    </row>
    <row r="194" spans="7:11">
      <c r="G194" s="45">
        <v>2005</v>
      </c>
      <c r="H194" s="15">
        <v>13949</v>
      </c>
      <c r="I194">
        <f>'rockfish harvests'!D185</f>
        <v>9664</v>
      </c>
      <c r="J194" s="47">
        <f t="shared" si="21"/>
        <v>-4285</v>
      </c>
      <c r="K194" s="21"/>
    </row>
    <row r="195" spans="7:11">
      <c r="G195" s="45">
        <v>2006</v>
      </c>
      <c r="H195" s="15">
        <v>14722</v>
      </c>
      <c r="I195">
        <f>'rockfish harvests'!D186</f>
        <v>9129</v>
      </c>
      <c r="J195" s="47">
        <f t="shared" si="21"/>
        <v>-5593</v>
      </c>
      <c r="K195" s="21"/>
    </row>
    <row r="196" spans="7:11">
      <c r="G196" s="45">
        <v>2007</v>
      </c>
      <c r="H196" s="15">
        <v>18021</v>
      </c>
      <c r="I196">
        <f>'rockfish harvests'!D187</f>
        <v>12198</v>
      </c>
      <c r="J196" s="47">
        <f t="shared" si="21"/>
        <v>-5823</v>
      </c>
      <c r="K196" s="21"/>
    </row>
    <row r="197" spans="7:11">
      <c r="G197" s="45">
        <v>2008</v>
      </c>
      <c r="H197" s="15">
        <v>9111</v>
      </c>
      <c r="I197">
        <f>'rockfish harvests'!D188</f>
        <v>13387</v>
      </c>
      <c r="J197" s="47">
        <f t="shared" si="21"/>
        <v>4276</v>
      </c>
      <c r="K197" s="21">
        <f t="shared" ref="K197:K208" si="22">J197/H197</f>
        <v>0.46932279661947096</v>
      </c>
    </row>
    <row r="198" spans="7:11">
      <c r="G198" s="45">
        <v>2009</v>
      </c>
      <c r="H198" s="15">
        <v>7338</v>
      </c>
      <c r="I198">
        <f>'rockfish harvests'!D189</f>
        <v>13724</v>
      </c>
      <c r="J198" s="47">
        <f t="shared" si="21"/>
        <v>6386</v>
      </c>
      <c r="K198" s="21">
        <f t="shared" si="22"/>
        <v>0.8702643772144999</v>
      </c>
    </row>
    <row r="199" spans="7:11">
      <c r="G199" s="45">
        <v>2010</v>
      </c>
      <c r="H199" s="15">
        <v>7592</v>
      </c>
      <c r="I199">
        <f>'rockfish harvests'!D190</f>
        <v>13038</v>
      </c>
      <c r="J199" s="47">
        <f t="shared" si="21"/>
        <v>5446</v>
      </c>
      <c r="K199" s="21">
        <f t="shared" si="22"/>
        <v>0.71733403582718647</v>
      </c>
    </row>
    <row r="200" spans="7:11">
      <c r="G200" s="45">
        <v>2011</v>
      </c>
      <c r="H200">
        <f>'rockfish harvests'!E191+'rockfish harvests'!G191</f>
        <v>11779</v>
      </c>
      <c r="I200">
        <f>'rockfish harvests'!D191</f>
        <v>15590</v>
      </c>
      <c r="J200" s="47">
        <f t="shared" si="21"/>
        <v>3811</v>
      </c>
      <c r="K200" s="21">
        <f t="shared" si="22"/>
        <v>0.32354189659563631</v>
      </c>
    </row>
    <row r="201" spans="7:11">
      <c r="G201" s="45">
        <v>2012</v>
      </c>
      <c r="H201">
        <f>'rockfish harvests'!E192+'rockfish harvests'!G192</f>
        <v>13084</v>
      </c>
      <c r="I201">
        <f>'rockfish harvests'!D192</f>
        <v>16566</v>
      </c>
      <c r="J201" s="47">
        <f t="shared" si="21"/>
        <v>3482</v>
      </c>
      <c r="K201" s="21">
        <f t="shared" si="22"/>
        <v>0.26612656679914398</v>
      </c>
    </row>
    <row r="202" spans="7:11">
      <c r="G202" s="45">
        <v>2013</v>
      </c>
      <c r="H202">
        <f>'rockfish harvests'!E193+'rockfish harvests'!G193</f>
        <v>16513</v>
      </c>
      <c r="I202">
        <f>'rockfish harvests'!D193</f>
        <v>19818</v>
      </c>
      <c r="J202" s="47">
        <f t="shared" si="21"/>
        <v>3305</v>
      </c>
      <c r="K202" s="21">
        <f>J202/H202</f>
        <v>0.20014534003512385</v>
      </c>
    </row>
    <row r="203" spans="7:11">
      <c r="G203" s="45">
        <v>2014</v>
      </c>
      <c r="H203">
        <f>'rockfish harvests'!E194+'rockfish harvests'!G194</f>
        <v>14499</v>
      </c>
      <c r="I203">
        <f>'rockfish harvests'!D194</f>
        <v>21309</v>
      </c>
      <c r="J203" s="47">
        <f t="shared" si="21"/>
        <v>6810</v>
      </c>
      <c r="K203" s="21">
        <f t="shared" si="22"/>
        <v>0.46968756465963168</v>
      </c>
    </row>
    <row r="204" spans="7:11">
      <c r="G204" s="45">
        <v>2015</v>
      </c>
      <c r="H204">
        <f>'rockfish harvests'!E195+'rockfish harvests'!G195</f>
        <v>15854</v>
      </c>
      <c r="I204">
        <f>'rockfish harvests'!D195</f>
        <v>24516</v>
      </c>
      <c r="J204" s="47">
        <f t="shared" si="21"/>
        <v>8662</v>
      </c>
      <c r="K204" s="21">
        <f t="shared" si="22"/>
        <v>0.54636053992683231</v>
      </c>
    </row>
    <row r="205" spans="7:11">
      <c r="G205" s="45">
        <v>2016</v>
      </c>
      <c r="H205">
        <f>'rockfish harvests'!E196+'rockfish harvests'!G196</f>
        <v>22355</v>
      </c>
      <c r="I205">
        <f>'rockfish harvests'!D196</f>
        <v>29349</v>
      </c>
      <c r="J205" s="47">
        <f t="shared" si="21"/>
        <v>6994</v>
      </c>
      <c r="K205" s="21">
        <f t="shared" si="22"/>
        <v>0.31286065757101322</v>
      </c>
    </row>
    <row r="206" spans="7:11">
      <c r="G206" s="45">
        <v>2017</v>
      </c>
      <c r="H206">
        <f>'rockfish harvests'!E197+'rockfish harvests'!G197</f>
        <v>13076</v>
      </c>
      <c r="I206">
        <f>'rockfish harvests'!D197</f>
        <v>28647</v>
      </c>
      <c r="J206" s="47">
        <f t="shared" si="21"/>
        <v>15571</v>
      </c>
      <c r="K206" s="21">
        <f t="shared" si="22"/>
        <v>1.1908075864178649</v>
      </c>
    </row>
    <row r="207" spans="7:11">
      <c r="G207" s="45">
        <v>2018</v>
      </c>
      <c r="H207">
        <f>'rockfish harvests'!E198+'rockfish harvests'!G198</f>
        <v>13300</v>
      </c>
      <c r="I207">
        <f>'rockfish harvests'!D198</f>
        <v>27142</v>
      </c>
      <c r="J207" s="47">
        <f t="shared" si="21"/>
        <v>13842</v>
      </c>
      <c r="K207" s="21">
        <f t="shared" si="22"/>
        <v>1.0407518796992481</v>
      </c>
    </row>
    <row r="208" spans="7:11">
      <c r="G208" s="45">
        <v>2019</v>
      </c>
      <c r="H208">
        <f>'rockfish harvests'!E199+'rockfish harvests'!G199</f>
        <v>11153</v>
      </c>
      <c r="I208">
        <f>'rockfish harvests'!D199</f>
        <v>33682</v>
      </c>
      <c r="J208" s="47">
        <f t="shared" si="21"/>
        <v>22529</v>
      </c>
      <c r="K208" s="21">
        <f t="shared" si="22"/>
        <v>2.0199946202815386</v>
      </c>
    </row>
  </sheetData>
  <conditionalFormatting sqref="D135:D157">
    <cfRule type="colorScale" priority="14">
      <colorScale>
        <cfvo type="num" val="0"/>
        <cfvo type="num" val="0"/>
        <color rgb="FFFF7128"/>
        <color rgb="FFFFEF9C"/>
      </colorScale>
    </cfRule>
  </conditionalFormatting>
  <conditionalFormatting sqref="D109:D131">
    <cfRule type="colorScale" priority="13">
      <colorScale>
        <cfvo type="num" val="0"/>
        <cfvo type="num" val="0"/>
        <color rgb="FFFF7128"/>
        <color rgb="FFFFEF9C"/>
      </colorScale>
    </cfRule>
  </conditionalFormatting>
  <conditionalFormatting sqref="D83:D105">
    <cfRule type="colorScale" priority="12">
      <colorScale>
        <cfvo type="num" val="0"/>
        <cfvo type="num" val="0"/>
        <color rgb="FFFF7128"/>
        <color rgb="FFFFEF9C"/>
      </colorScale>
    </cfRule>
  </conditionalFormatting>
  <conditionalFormatting sqref="D57:D79">
    <cfRule type="colorScale" priority="11">
      <colorScale>
        <cfvo type="num" val="0"/>
        <cfvo type="num" val="0"/>
        <color rgb="FFFF7128"/>
        <color rgb="FFFFEF9C"/>
      </colorScale>
    </cfRule>
  </conditionalFormatting>
  <conditionalFormatting sqref="D31:D53">
    <cfRule type="colorScale" priority="10">
      <colorScale>
        <cfvo type="num" val="0"/>
        <cfvo type="num" val="0"/>
        <color rgb="FFFF7128"/>
        <color rgb="FFFFEF9C"/>
      </colorScale>
    </cfRule>
  </conditionalFormatting>
  <conditionalFormatting sqref="D5:D28">
    <cfRule type="colorScale" priority="9">
      <colorScale>
        <cfvo type="num" val="0"/>
        <cfvo type="num" val="0"/>
        <color rgb="FFFF7128"/>
        <color rgb="FFFFEF9C"/>
      </colorScale>
    </cfRule>
  </conditionalFormatting>
  <conditionalFormatting sqref="J5:J27">
    <cfRule type="colorScale" priority="8">
      <colorScale>
        <cfvo type="num" val="0"/>
        <cfvo type="num" val="0"/>
        <color rgb="FFFF7128"/>
        <color rgb="FFFFEF9C"/>
      </colorScale>
    </cfRule>
  </conditionalFormatting>
  <conditionalFormatting sqref="J31:J53">
    <cfRule type="colorScale" priority="7">
      <colorScale>
        <cfvo type="num" val="0"/>
        <cfvo type="num" val="0"/>
        <color rgb="FFFF7128"/>
        <color rgb="FFFFEF9C"/>
      </colorScale>
    </cfRule>
  </conditionalFormatting>
  <conditionalFormatting sqref="J57:J79">
    <cfRule type="colorScale" priority="6">
      <colorScale>
        <cfvo type="num" val="0"/>
        <cfvo type="num" val="0"/>
        <color rgb="FFFF7128"/>
        <color rgb="FFFFEF9C"/>
      </colorScale>
    </cfRule>
  </conditionalFormatting>
  <conditionalFormatting sqref="J83:J105">
    <cfRule type="colorScale" priority="5">
      <colorScale>
        <cfvo type="num" val="0"/>
        <cfvo type="num" val="0"/>
        <color rgb="FFFF7128"/>
        <color rgb="FFFFEF9C"/>
      </colorScale>
    </cfRule>
  </conditionalFormatting>
  <conditionalFormatting sqref="J109:J131">
    <cfRule type="colorScale" priority="4">
      <colorScale>
        <cfvo type="num" val="0"/>
        <cfvo type="num" val="0"/>
        <color rgb="FFFF7128"/>
        <color rgb="FFFFEF9C"/>
      </colorScale>
    </cfRule>
  </conditionalFormatting>
  <conditionalFormatting sqref="J135:J157">
    <cfRule type="colorScale" priority="3">
      <colorScale>
        <cfvo type="num" val="0"/>
        <cfvo type="num" val="0"/>
        <color rgb="FFFF7128"/>
        <color rgb="FFFFEF9C"/>
      </colorScale>
    </cfRule>
  </conditionalFormatting>
  <conditionalFormatting sqref="J161:J183">
    <cfRule type="colorScale" priority="2">
      <colorScale>
        <cfvo type="num" val="0"/>
        <cfvo type="num" val="0"/>
        <color rgb="FFFF7128"/>
        <color rgb="FFFFEF9C"/>
      </colorScale>
    </cfRule>
  </conditionalFormatting>
  <conditionalFormatting sqref="J187:J208">
    <cfRule type="colorScale" priority="1">
      <colorScale>
        <cfvo type="num" val="0"/>
        <cfvo type="num" val="0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16BBE-BEA9-4A2C-A98C-67B806577655}">
  <sheetPr>
    <tabColor theme="9"/>
  </sheetPr>
  <dimension ref="A1:Y331"/>
  <sheetViews>
    <sheetView zoomScale="80" zoomScaleNormal="80" workbookViewId="0">
      <pane ySplit="1" topLeftCell="A275" activePane="bottomLeft" state="frozen"/>
      <selection pane="bottomLeft" activeCell="I310" sqref="I310:J322"/>
    </sheetView>
  </sheetViews>
  <sheetFormatPr defaultRowHeight="15"/>
  <cols>
    <col min="3" max="5" width="12.42578125" customWidth="1"/>
    <col min="6" max="6" width="15.7109375" customWidth="1"/>
    <col min="7" max="7" width="11.42578125" customWidth="1"/>
    <col min="8" max="8" width="14" customWidth="1"/>
    <col min="9" max="10" width="12.42578125" customWidth="1"/>
    <col min="11" max="11" width="16.85546875" style="1" customWidth="1"/>
    <col min="12" max="12" width="12.85546875" style="1" bestFit="1" customWidth="1"/>
    <col min="13" max="13" width="11.85546875" bestFit="1" customWidth="1"/>
    <col min="14" max="14" width="11.7109375" bestFit="1" customWidth="1"/>
    <col min="15" max="15" width="13.140625" customWidth="1"/>
    <col min="16" max="16" width="11.85546875" style="1" customWidth="1"/>
    <col min="17" max="17" width="11.85546875" bestFit="1" customWidth="1"/>
    <col min="18" max="18" width="8.7109375" style="1" customWidth="1"/>
    <col min="19" max="19" width="10.5703125" customWidth="1"/>
    <col min="21" max="21" width="10.5703125" bestFit="1" customWidth="1"/>
  </cols>
  <sheetData>
    <row r="1" spans="1:25" s="4" customFormat="1" ht="93" customHeight="1">
      <c r="A1" s="4" t="s">
        <v>36</v>
      </c>
      <c r="B1" s="4" t="s">
        <v>37</v>
      </c>
      <c r="C1" s="4" t="s">
        <v>38</v>
      </c>
      <c r="D1" s="4" t="s">
        <v>39</v>
      </c>
      <c r="E1" s="4" t="s">
        <v>40</v>
      </c>
      <c r="F1" s="4" t="s">
        <v>41</v>
      </c>
      <c r="G1" s="4" t="s">
        <v>42</v>
      </c>
      <c r="H1" s="4" t="s">
        <v>43</v>
      </c>
      <c r="I1" s="4" t="s">
        <v>44</v>
      </c>
      <c r="J1" s="4" t="s">
        <v>45</v>
      </c>
      <c r="K1" s="27" t="s">
        <v>46</v>
      </c>
      <c r="L1" s="27" t="s">
        <v>47</v>
      </c>
      <c r="M1" s="4" t="s">
        <v>48</v>
      </c>
      <c r="N1" s="4" t="s">
        <v>49</v>
      </c>
      <c r="O1" s="4" t="s">
        <v>50</v>
      </c>
      <c r="P1" s="14" t="s">
        <v>51</v>
      </c>
      <c r="Q1" s="4" t="s">
        <v>52</v>
      </c>
      <c r="R1" s="14" t="s">
        <v>53</v>
      </c>
      <c r="U1" s="24"/>
      <c r="V1" t="s">
        <v>54</v>
      </c>
    </row>
    <row r="2" spans="1:25">
      <c r="A2" t="s">
        <v>55</v>
      </c>
      <c r="B2">
        <v>1998</v>
      </c>
      <c r="C2" t="s">
        <v>56</v>
      </c>
      <c r="D2" s="17">
        <v>416</v>
      </c>
      <c r="E2" s="1"/>
      <c r="F2" s="1"/>
      <c r="G2" s="1"/>
      <c r="H2" s="1"/>
      <c r="I2" s="25">
        <f>AVERAGE(I$15:I$22)</f>
        <v>0.78564446845120783</v>
      </c>
      <c r="J2" s="25">
        <v>8.6817583848992491E-3</v>
      </c>
      <c r="K2" s="17">
        <f>D2/I2</f>
        <v>529.5015960846614</v>
      </c>
      <c r="L2" s="1">
        <f>(D2^2)*J2*(1/(I2^4))</f>
        <v>3943.5752117924521</v>
      </c>
      <c r="M2" s="12">
        <f>SQRT(L2)</f>
        <v>62.797891778247241</v>
      </c>
      <c r="N2" s="52">
        <f>(1.96*M2)</f>
        <v>123.08386788536458</v>
      </c>
      <c r="O2" s="29">
        <f t="shared" ref="O2:O46" si="0">K2-D2</f>
        <v>113.5015960846614</v>
      </c>
      <c r="P2" s="1">
        <f>L2</f>
        <v>3943.5752117924521</v>
      </c>
      <c r="Q2">
        <f>SQRT(P2)</f>
        <v>62.797891778247241</v>
      </c>
      <c r="R2" s="1">
        <f>(1.96*Q2)</f>
        <v>123.08386788536458</v>
      </c>
      <c r="U2" s="25"/>
      <c r="V2" s="69" t="s">
        <v>57</v>
      </c>
      <c r="W2" s="69"/>
      <c r="X2" s="69"/>
      <c r="Y2" s="69"/>
    </row>
    <row r="3" spans="1:25">
      <c r="A3" t="s">
        <v>55</v>
      </c>
      <c r="B3">
        <v>1999</v>
      </c>
      <c r="C3" t="s">
        <v>56</v>
      </c>
      <c r="D3" s="17">
        <v>506</v>
      </c>
      <c r="E3" s="1"/>
      <c r="F3" s="1"/>
      <c r="G3" s="1"/>
      <c r="H3" s="1"/>
      <c r="I3" s="25">
        <f t="shared" ref="I3:I14" si="1">AVERAGE(I$15:I$22)</f>
        <v>0.78564446845120783</v>
      </c>
      <c r="J3" s="25">
        <v>8.6817583848992491E-3</v>
      </c>
      <c r="K3" s="17">
        <f t="shared" ref="K3:K45" si="2">D3/I3</f>
        <v>644.05722985297768</v>
      </c>
      <c r="L3" s="1">
        <f>(D3^2)*J3*(1/(I3^4))</f>
        <v>5834.5115045216135</v>
      </c>
      <c r="M3" s="12">
        <f t="shared" ref="M3:M58" si="3">SQRT(L3)</f>
        <v>76.383974134118034</v>
      </c>
      <c r="N3" s="52">
        <f t="shared" ref="N3:N58" si="4">(1.96*M3)</f>
        <v>149.71258930287135</v>
      </c>
      <c r="O3" s="29">
        <f t="shared" si="0"/>
        <v>138.05722985297768</v>
      </c>
      <c r="P3" s="1">
        <f t="shared" ref="P3:P47" si="5">L3</f>
        <v>5834.5115045216135</v>
      </c>
      <c r="Q3">
        <f t="shared" ref="Q3:Q47" si="6">SQRT(P3)</f>
        <v>76.383974134118034</v>
      </c>
      <c r="R3" s="1">
        <f t="shared" ref="R3:R47" si="7">(1.96*Q3)</f>
        <v>149.71258930287135</v>
      </c>
      <c r="U3" s="12"/>
      <c r="V3" s="32" t="s">
        <v>58</v>
      </c>
    </row>
    <row r="4" spans="1:25">
      <c r="A4" t="s">
        <v>55</v>
      </c>
      <c r="B4">
        <v>2000</v>
      </c>
      <c r="C4" t="s">
        <v>56</v>
      </c>
      <c r="D4" s="17">
        <v>1412</v>
      </c>
      <c r="E4" s="1"/>
      <c r="F4" s="1"/>
      <c r="G4" s="1"/>
      <c r="H4" s="1"/>
      <c r="I4" s="25">
        <f t="shared" si="1"/>
        <v>0.78564446845120783</v>
      </c>
      <c r="J4" s="25">
        <v>8.6817583848992491E-3</v>
      </c>
      <c r="K4" s="17">
        <f t="shared" si="2"/>
        <v>1797.2506097873604</v>
      </c>
      <c r="L4" s="1">
        <f t="shared" ref="L4:L14" si="8">(D4^2)*J4*(1/(I4^4))</f>
        <v>45433.151217293431</v>
      </c>
      <c r="M4" s="12">
        <f t="shared" si="3"/>
        <v>213.15053651655074</v>
      </c>
      <c r="N4" s="52">
        <f t="shared" si="4"/>
        <v>417.77505157243945</v>
      </c>
      <c r="O4" s="29">
        <f t="shared" si="0"/>
        <v>385.25060978736042</v>
      </c>
      <c r="P4" s="1">
        <f t="shared" si="5"/>
        <v>45433.151217293431</v>
      </c>
      <c r="Q4">
        <f t="shared" si="6"/>
        <v>213.15053651655074</v>
      </c>
      <c r="R4" s="1">
        <f t="shared" si="7"/>
        <v>417.77505157243945</v>
      </c>
    </row>
    <row r="5" spans="1:25">
      <c r="A5" t="s">
        <v>55</v>
      </c>
      <c r="B5">
        <v>2001</v>
      </c>
      <c r="C5" t="s">
        <v>56</v>
      </c>
      <c r="D5" s="17">
        <v>535</v>
      </c>
      <c r="E5" s="1"/>
      <c r="F5" s="1"/>
      <c r="G5" s="1"/>
      <c r="H5" s="1"/>
      <c r="I5" s="25">
        <f t="shared" si="1"/>
        <v>0.78564446845120783</v>
      </c>
      <c r="J5" s="25">
        <v>8.6817583848992491E-3</v>
      </c>
      <c r="K5" s="17">
        <f t="shared" si="2"/>
        <v>680.96960073387947</v>
      </c>
      <c r="L5" s="1">
        <f t="shared" si="8"/>
        <v>6522.4540899783578</v>
      </c>
      <c r="M5" s="12">
        <f t="shared" si="3"/>
        <v>80.761711782120855</v>
      </c>
      <c r="N5" s="52">
        <f t="shared" si="4"/>
        <v>158.29295509295687</v>
      </c>
      <c r="O5" s="29">
        <f t="shared" si="0"/>
        <v>145.96960073387947</v>
      </c>
      <c r="P5" s="1">
        <f t="shared" si="5"/>
        <v>6522.4540899783578</v>
      </c>
      <c r="Q5">
        <f t="shared" si="6"/>
        <v>80.761711782120855</v>
      </c>
      <c r="R5" s="1">
        <f t="shared" si="7"/>
        <v>158.29295509295687</v>
      </c>
    </row>
    <row r="6" spans="1:25">
      <c r="A6" t="s">
        <v>55</v>
      </c>
      <c r="B6">
        <v>2002</v>
      </c>
      <c r="C6" t="s">
        <v>56</v>
      </c>
      <c r="D6" s="17">
        <v>345</v>
      </c>
      <c r="E6" s="1"/>
      <c r="F6" s="1"/>
      <c r="G6" s="1"/>
      <c r="H6" s="1"/>
      <c r="I6" s="25">
        <f t="shared" si="1"/>
        <v>0.78564446845120783</v>
      </c>
      <c r="J6" s="25">
        <v>8.6817583848992491E-3</v>
      </c>
      <c r="K6" s="17">
        <f t="shared" si="2"/>
        <v>439.12992944521204</v>
      </c>
      <c r="L6" s="1">
        <f t="shared" si="8"/>
        <v>2712.3245630524034</v>
      </c>
      <c r="M6" s="12">
        <f t="shared" si="3"/>
        <v>52.079982364171393</v>
      </c>
      <c r="N6" s="52">
        <f t="shared" si="4"/>
        <v>102.07676543377593</v>
      </c>
      <c r="O6" s="29">
        <f t="shared" si="0"/>
        <v>94.129929445212042</v>
      </c>
      <c r="P6" s="1">
        <f t="shared" si="5"/>
        <v>2712.3245630524034</v>
      </c>
      <c r="Q6">
        <f t="shared" si="6"/>
        <v>52.079982364171393</v>
      </c>
      <c r="R6" s="1">
        <f t="shared" si="7"/>
        <v>102.07676543377593</v>
      </c>
    </row>
    <row r="7" spans="1:25">
      <c r="A7" t="s">
        <v>55</v>
      </c>
      <c r="B7">
        <v>2003</v>
      </c>
      <c r="C7" t="s">
        <v>56</v>
      </c>
      <c r="D7" s="17">
        <v>567</v>
      </c>
      <c r="E7" s="1"/>
      <c r="F7" s="1"/>
      <c r="G7" s="1"/>
      <c r="H7" s="1"/>
      <c r="I7" s="25">
        <f t="shared" si="1"/>
        <v>0.78564446845120783</v>
      </c>
      <c r="J7" s="25">
        <v>8.6817583848992491E-3</v>
      </c>
      <c r="K7" s="17">
        <f t="shared" si="2"/>
        <v>721.70049274039195</v>
      </c>
      <c r="L7" s="1">
        <f t="shared" si="8"/>
        <v>7326.0450447481962</v>
      </c>
      <c r="M7" s="12">
        <f t="shared" si="3"/>
        <v>85.592318841986028</v>
      </c>
      <c r="N7" s="52">
        <f t="shared" si="4"/>
        <v>167.76094493029262</v>
      </c>
      <c r="O7" s="29">
        <f t="shared" si="0"/>
        <v>154.70049274039195</v>
      </c>
      <c r="P7" s="1">
        <f t="shared" si="5"/>
        <v>7326.0450447481962</v>
      </c>
      <c r="Q7">
        <f t="shared" si="6"/>
        <v>85.592318841986028</v>
      </c>
      <c r="R7" s="1">
        <f t="shared" si="7"/>
        <v>167.76094493029262</v>
      </c>
    </row>
    <row r="8" spans="1:25">
      <c r="A8" t="s">
        <v>55</v>
      </c>
      <c r="B8">
        <v>2004</v>
      </c>
      <c r="C8" t="s">
        <v>56</v>
      </c>
      <c r="D8" s="17">
        <v>468</v>
      </c>
      <c r="E8" s="1"/>
      <c r="F8" s="1"/>
      <c r="G8" s="1"/>
      <c r="H8" s="1"/>
      <c r="I8" s="25">
        <f t="shared" si="1"/>
        <v>0.78564446845120783</v>
      </c>
      <c r="J8" s="25">
        <v>8.6817583848992491E-3</v>
      </c>
      <c r="K8" s="17">
        <f t="shared" si="2"/>
        <v>595.68929559524418</v>
      </c>
      <c r="L8" s="1">
        <f t="shared" si="8"/>
        <v>4991.087377424823</v>
      </c>
      <c r="M8" s="12">
        <f t="shared" si="3"/>
        <v>70.647628250528143</v>
      </c>
      <c r="N8" s="52">
        <f t="shared" si="4"/>
        <v>138.46935137103515</v>
      </c>
      <c r="O8" s="29">
        <f t="shared" si="0"/>
        <v>127.68929559524418</v>
      </c>
      <c r="P8" s="1">
        <f t="shared" si="5"/>
        <v>4991.087377424823</v>
      </c>
      <c r="Q8">
        <f t="shared" si="6"/>
        <v>70.647628250528143</v>
      </c>
      <c r="R8" s="1">
        <f t="shared" si="7"/>
        <v>138.46935137103515</v>
      </c>
    </row>
    <row r="9" spans="1:25">
      <c r="A9" t="s">
        <v>55</v>
      </c>
      <c r="B9">
        <v>2005</v>
      </c>
      <c r="C9" t="s">
        <v>56</v>
      </c>
      <c r="D9" s="17">
        <v>1385</v>
      </c>
      <c r="E9" s="1"/>
      <c r="F9" s="1"/>
      <c r="G9" s="1"/>
      <c r="H9" s="1"/>
      <c r="I9" s="25">
        <f t="shared" si="1"/>
        <v>0.78564446845120783</v>
      </c>
      <c r="J9" s="25">
        <v>8.6817583848992491E-3</v>
      </c>
      <c r="K9" s="17">
        <f t="shared" si="2"/>
        <v>1762.8839196568656</v>
      </c>
      <c r="L9" s="1">
        <f t="shared" si="8"/>
        <v>43712.235118346529</v>
      </c>
      <c r="M9" s="12">
        <f t="shared" si="3"/>
        <v>209.07471180978948</v>
      </c>
      <c r="N9" s="52">
        <f t="shared" si="4"/>
        <v>409.78643514718738</v>
      </c>
      <c r="O9" s="29">
        <f t="shared" si="0"/>
        <v>377.8839196568656</v>
      </c>
      <c r="P9" s="1">
        <f t="shared" si="5"/>
        <v>43712.235118346529</v>
      </c>
      <c r="Q9">
        <f t="shared" si="6"/>
        <v>209.07471180978948</v>
      </c>
      <c r="R9" s="1">
        <f t="shared" si="7"/>
        <v>409.78643514718738</v>
      </c>
    </row>
    <row r="10" spans="1:25">
      <c r="A10" t="s">
        <v>55</v>
      </c>
      <c r="B10">
        <v>2006</v>
      </c>
      <c r="C10" t="s">
        <v>56</v>
      </c>
      <c r="D10" s="17">
        <v>925</v>
      </c>
      <c r="E10" s="1"/>
      <c r="F10" s="1"/>
      <c r="G10" s="1"/>
      <c r="H10" s="1"/>
      <c r="I10" s="25">
        <f t="shared" si="1"/>
        <v>0.78564446845120783</v>
      </c>
      <c r="J10" s="25">
        <v>8.6817583848992491E-3</v>
      </c>
      <c r="K10" s="17">
        <f t="shared" si="2"/>
        <v>1177.3773470632495</v>
      </c>
      <c r="L10" s="1">
        <f t="shared" si="8"/>
        <v>19497.859309067106</v>
      </c>
      <c r="M10" s="12">
        <f t="shared" si="3"/>
        <v>139.63473532422765</v>
      </c>
      <c r="N10" s="52">
        <f t="shared" si="4"/>
        <v>273.68408123548619</v>
      </c>
      <c r="O10" s="29">
        <f t="shared" si="0"/>
        <v>252.37734706324954</v>
      </c>
      <c r="P10" s="1">
        <f t="shared" si="5"/>
        <v>19497.859309067106</v>
      </c>
      <c r="Q10">
        <f t="shared" si="6"/>
        <v>139.63473532422765</v>
      </c>
      <c r="R10" s="1">
        <f t="shared" si="7"/>
        <v>273.68408123548619</v>
      </c>
    </row>
    <row r="11" spans="1:25">
      <c r="A11" t="s">
        <v>55</v>
      </c>
      <c r="B11">
        <v>2007</v>
      </c>
      <c r="C11" t="s">
        <v>56</v>
      </c>
      <c r="D11" s="17">
        <v>2488</v>
      </c>
      <c r="E11" s="1"/>
      <c r="F11" s="1"/>
      <c r="G11" s="1"/>
      <c r="H11" s="1"/>
      <c r="I11" s="25">
        <f t="shared" si="1"/>
        <v>0.78564446845120783</v>
      </c>
      <c r="J11" s="25">
        <v>8.6817583848992491E-3</v>
      </c>
      <c r="K11" s="17">
        <f t="shared" si="2"/>
        <v>3166.8268535063407</v>
      </c>
      <c r="L11" s="1">
        <f t="shared" si="8"/>
        <v>141060.11022920778</v>
      </c>
      <c r="M11" s="12">
        <f t="shared" si="3"/>
        <v>375.57969890451716</v>
      </c>
      <c r="N11" s="52">
        <f t="shared" si="4"/>
        <v>736.13620985285365</v>
      </c>
      <c r="O11" s="29">
        <f t="shared" si="0"/>
        <v>678.82685350634074</v>
      </c>
      <c r="P11" s="1">
        <f t="shared" si="5"/>
        <v>141060.11022920778</v>
      </c>
      <c r="Q11">
        <f t="shared" si="6"/>
        <v>375.57969890451716</v>
      </c>
      <c r="R11" s="1">
        <f t="shared" si="7"/>
        <v>736.13620985285365</v>
      </c>
    </row>
    <row r="12" spans="1:25">
      <c r="A12" t="s">
        <v>55</v>
      </c>
      <c r="B12">
        <v>2008</v>
      </c>
      <c r="C12" t="s">
        <v>56</v>
      </c>
      <c r="D12" s="17">
        <v>2670</v>
      </c>
      <c r="E12" s="1"/>
      <c r="F12" s="1"/>
      <c r="G12" s="1"/>
      <c r="H12" s="1"/>
      <c r="I12" s="25">
        <f t="shared" si="1"/>
        <v>0.78564446845120783</v>
      </c>
      <c r="J12" s="25">
        <v>8.6817583848992491E-3</v>
      </c>
      <c r="K12" s="17">
        <f t="shared" si="2"/>
        <v>3398.4838017933798</v>
      </c>
      <c r="L12" s="1">
        <f t="shared" si="8"/>
        <v>162452.3467972634</v>
      </c>
      <c r="M12" s="12">
        <f t="shared" si="3"/>
        <v>403.05377655750033</v>
      </c>
      <c r="N12" s="52">
        <f t="shared" si="4"/>
        <v>789.98540205270058</v>
      </c>
      <c r="O12" s="29">
        <f t="shared" si="0"/>
        <v>728.48380179337983</v>
      </c>
      <c r="P12" s="1">
        <f t="shared" si="5"/>
        <v>162452.3467972634</v>
      </c>
      <c r="Q12">
        <f t="shared" si="6"/>
        <v>403.05377655750033</v>
      </c>
      <c r="R12" s="1">
        <f t="shared" si="7"/>
        <v>789.98540205270058</v>
      </c>
    </row>
    <row r="13" spans="1:25">
      <c r="A13" t="s">
        <v>55</v>
      </c>
      <c r="B13">
        <v>2009</v>
      </c>
      <c r="C13" t="s">
        <v>56</v>
      </c>
      <c r="D13" s="17">
        <v>3763</v>
      </c>
      <c r="E13" s="1"/>
      <c r="F13" s="1"/>
      <c r="G13" s="1"/>
      <c r="H13" s="1"/>
      <c r="I13" s="25">
        <f t="shared" si="1"/>
        <v>0.78564446845120783</v>
      </c>
      <c r="J13" s="25">
        <v>8.6817583848992491E-3</v>
      </c>
      <c r="K13" s="17">
        <f t="shared" si="2"/>
        <v>4789.6983318908196</v>
      </c>
      <c r="L13" s="1">
        <f t="shared" si="8"/>
        <v>322679.89242321515</v>
      </c>
      <c r="M13" s="12">
        <f t="shared" si="3"/>
        <v>568.04919894602017</v>
      </c>
      <c r="N13" s="52">
        <f t="shared" si="4"/>
        <v>1113.3764299341995</v>
      </c>
      <c r="O13" s="29">
        <f t="shared" si="0"/>
        <v>1026.6983318908196</v>
      </c>
      <c r="P13" s="1">
        <f t="shared" si="5"/>
        <v>322679.89242321515</v>
      </c>
      <c r="Q13">
        <f>SQRT(P13)</f>
        <v>568.04919894602017</v>
      </c>
      <c r="R13" s="1">
        <f t="shared" si="7"/>
        <v>1113.3764299341995</v>
      </c>
    </row>
    <row r="14" spans="1:25">
      <c r="A14" t="s">
        <v>55</v>
      </c>
      <c r="B14">
        <v>2010</v>
      </c>
      <c r="C14" t="s">
        <v>56</v>
      </c>
      <c r="D14" s="17">
        <v>3032</v>
      </c>
      <c r="E14" s="1"/>
      <c r="F14" s="1"/>
      <c r="G14" s="1"/>
      <c r="H14" s="1"/>
      <c r="I14" s="25">
        <f t="shared" si="1"/>
        <v>0.78564446845120783</v>
      </c>
      <c r="J14" s="25">
        <v>8.6817583848992491E-3</v>
      </c>
      <c r="K14" s="17">
        <f>D14/I14</f>
        <v>3859.2520176170519</v>
      </c>
      <c r="L14" s="1">
        <f t="shared" si="8"/>
        <v>209489.30732140518</v>
      </c>
      <c r="M14" s="12">
        <f t="shared" si="3"/>
        <v>457.70001892222507</v>
      </c>
      <c r="N14" s="52">
        <f t="shared" si="4"/>
        <v>897.09203708756115</v>
      </c>
      <c r="O14" s="29">
        <f t="shared" si="0"/>
        <v>827.25201761705193</v>
      </c>
      <c r="P14" s="1">
        <f t="shared" si="5"/>
        <v>209489.30732140518</v>
      </c>
      <c r="Q14">
        <f t="shared" si="6"/>
        <v>457.70001892222507</v>
      </c>
      <c r="R14" s="1">
        <f t="shared" si="7"/>
        <v>897.09203708756115</v>
      </c>
    </row>
    <row r="15" spans="1:25">
      <c r="A15" t="s">
        <v>55</v>
      </c>
      <c r="B15">
        <v>2011</v>
      </c>
      <c r="C15" t="s">
        <v>56</v>
      </c>
      <c r="D15" s="17">
        <v>3052</v>
      </c>
      <c r="E15" s="1">
        <v>1879</v>
      </c>
      <c r="F15" s="1">
        <v>363784.7037397403</v>
      </c>
      <c r="G15" s="1">
        <v>525</v>
      </c>
      <c r="H15" s="1">
        <v>47423.413924924906</v>
      </c>
      <c r="I15">
        <f>E15/(E15+G15)</f>
        <v>0.78161397670549082</v>
      </c>
      <c r="J15" s="3">
        <f t="shared" ref="J15:J45" si="9">((((E15)^2*H15)+((G15)^2*F15))/(E15+G15)^4)</f>
        <v>8.0152250904136062E-3</v>
      </c>
      <c r="K15" s="17">
        <f>D15/I15</f>
        <v>3904.7408195848857</v>
      </c>
      <c r="L15" s="1">
        <f>(D15^2)*J15*(1/(I15^4))</f>
        <v>200039.3867927817</v>
      </c>
      <c r="M15">
        <f t="shared" si="3"/>
        <v>447.25762910517437</v>
      </c>
      <c r="N15" s="1">
        <f t="shared" si="4"/>
        <v>876.62495304614174</v>
      </c>
      <c r="O15" s="29">
        <f t="shared" si="0"/>
        <v>852.74081958488568</v>
      </c>
      <c r="P15" s="1">
        <f t="shared" si="5"/>
        <v>200039.3867927817</v>
      </c>
      <c r="Q15">
        <f t="shared" si="6"/>
        <v>447.25762910517437</v>
      </c>
      <c r="R15" s="1">
        <f t="shared" si="7"/>
        <v>876.62495304614174</v>
      </c>
    </row>
    <row r="16" spans="1:25">
      <c r="A16" t="s">
        <v>55</v>
      </c>
      <c r="B16">
        <v>2012</v>
      </c>
      <c r="C16" t="s">
        <v>56</v>
      </c>
      <c r="D16" s="17">
        <v>3025</v>
      </c>
      <c r="E16" s="1">
        <v>1969</v>
      </c>
      <c r="F16" s="1">
        <v>185157.30107707661</v>
      </c>
      <c r="G16" s="1">
        <v>723</v>
      </c>
      <c r="H16" s="1">
        <v>85784.507591591391</v>
      </c>
      <c r="I16">
        <f t="shared" ref="I16:I44" si="10">E16/(E16+G16)</f>
        <v>0.73142644873699847</v>
      </c>
      <c r="J16" s="3">
        <f t="shared" si="9"/>
        <v>8.1758282431056983E-3</v>
      </c>
      <c r="K16" s="17">
        <f t="shared" si="2"/>
        <v>4135.7541899441339</v>
      </c>
      <c r="L16" s="1">
        <f t="shared" ref="L16:L35" si="11">(D16^2)*J16*(1/(I16^4))</f>
        <v>261396.56419933448</v>
      </c>
      <c r="M16">
        <f t="shared" si="3"/>
        <v>511.26956118992109</v>
      </c>
      <c r="N16" s="1">
        <f t="shared" si="4"/>
        <v>1002.0883399322453</v>
      </c>
      <c r="O16" s="29">
        <f t="shared" si="0"/>
        <v>1110.7541899441339</v>
      </c>
      <c r="P16" s="1">
        <f t="shared" si="5"/>
        <v>261396.56419933448</v>
      </c>
      <c r="Q16">
        <f t="shared" si="6"/>
        <v>511.26956118992109</v>
      </c>
      <c r="R16" s="1">
        <f t="shared" si="7"/>
        <v>1002.0883399322453</v>
      </c>
    </row>
    <row r="17" spans="1:18">
      <c r="A17" t="s">
        <v>55</v>
      </c>
      <c r="B17">
        <v>2013</v>
      </c>
      <c r="C17" t="s">
        <v>56</v>
      </c>
      <c r="D17" s="17">
        <v>2487</v>
      </c>
      <c r="E17" s="1">
        <v>3854</v>
      </c>
      <c r="F17" s="1">
        <v>627331.7504664677</v>
      </c>
      <c r="G17" s="1">
        <v>1133</v>
      </c>
      <c r="H17" s="1">
        <v>248295.11999599624</v>
      </c>
      <c r="I17">
        <f t="shared" si="10"/>
        <v>0.77280930419089633</v>
      </c>
      <c r="J17" s="3">
        <f t="shared" si="9"/>
        <v>7.2645447191123412E-3</v>
      </c>
      <c r="K17" s="17">
        <f t="shared" si="2"/>
        <v>3218.128956927867</v>
      </c>
      <c r="L17" s="1">
        <f t="shared" si="11"/>
        <v>125971.00775365347</v>
      </c>
      <c r="M17">
        <f t="shared" si="3"/>
        <v>354.92394643592797</v>
      </c>
      <c r="N17" s="1">
        <f t="shared" si="4"/>
        <v>695.65093501441879</v>
      </c>
      <c r="O17" s="29">
        <f t="shared" si="0"/>
        <v>731.12895692786697</v>
      </c>
      <c r="P17" s="1">
        <f t="shared" si="5"/>
        <v>125971.00775365347</v>
      </c>
      <c r="Q17">
        <f t="shared" si="6"/>
        <v>354.92394643592797</v>
      </c>
      <c r="R17" s="1">
        <f t="shared" si="7"/>
        <v>695.65093501441879</v>
      </c>
    </row>
    <row r="18" spans="1:18">
      <c r="A18" t="s">
        <v>55</v>
      </c>
      <c r="B18">
        <v>2014</v>
      </c>
      <c r="C18" t="s">
        <v>56</v>
      </c>
      <c r="D18" s="17">
        <v>2843</v>
      </c>
      <c r="E18" s="1">
        <v>2246</v>
      </c>
      <c r="F18" s="1">
        <v>393472.21569970029</v>
      </c>
      <c r="G18" s="1">
        <v>975</v>
      </c>
      <c r="H18" s="1">
        <v>93653.113317317213</v>
      </c>
      <c r="I18">
        <f t="shared" si="10"/>
        <v>0.69729897547345543</v>
      </c>
      <c r="J18" s="3">
        <f t="shared" si="9"/>
        <v>7.8641785972626051E-3</v>
      </c>
      <c r="K18" s="17">
        <f t="shared" si="2"/>
        <v>4077.1607301869994</v>
      </c>
      <c r="L18" s="1">
        <f t="shared" si="11"/>
        <v>268862.96198516607</v>
      </c>
      <c r="M18">
        <f t="shared" si="3"/>
        <v>518.51997260005908</v>
      </c>
      <c r="N18" s="1">
        <f t="shared" si="4"/>
        <v>1016.2991462961157</v>
      </c>
      <c r="O18" s="29">
        <f t="shared" si="0"/>
        <v>1234.1607301869994</v>
      </c>
      <c r="P18" s="1">
        <f t="shared" si="5"/>
        <v>268862.96198516607</v>
      </c>
      <c r="Q18">
        <f t="shared" si="6"/>
        <v>518.51997260005908</v>
      </c>
      <c r="R18" s="1">
        <f t="shared" si="7"/>
        <v>1016.2991462961157</v>
      </c>
    </row>
    <row r="19" spans="1:18">
      <c r="A19" t="s">
        <v>55</v>
      </c>
      <c r="B19">
        <v>2015</v>
      </c>
      <c r="C19" t="s">
        <v>56</v>
      </c>
      <c r="D19" s="17">
        <v>3919</v>
      </c>
      <c r="E19" s="1">
        <v>2803</v>
      </c>
      <c r="F19" s="1">
        <v>433491.106097096</v>
      </c>
      <c r="G19" s="1">
        <v>1242</v>
      </c>
      <c r="H19" s="1">
        <v>465044.89507107087</v>
      </c>
      <c r="I19">
        <f t="shared" si="10"/>
        <v>0.6929542645241038</v>
      </c>
      <c r="J19" s="3">
        <f t="shared" si="9"/>
        <v>1.6145687661791763E-2</v>
      </c>
      <c r="K19" s="17">
        <f t="shared" si="2"/>
        <v>5655.4958972529439</v>
      </c>
      <c r="L19" s="1">
        <f t="shared" si="11"/>
        <v>1075446.4405794584</v>
      </c>
      <c r="M19">
        <f t="shared" si="3"/>
        <v>1037.0373380835708</v>
      </c>
      <c r="N19" s="1">
        <f t="shared" si="4"/>
        <v>2032.5931826437989</v>
      </c>
      <c r="O19" s="29">
        <f t="shared" si="0"/>
        <v>1736.4958972529439</v>
      </c>
      <c r="P19" s="1">
        <f t="shared" si="5"/>
        <v>1075446.4405794584</v>
      </c>
      <c r="Q19">
        <f t="shared" si="6"/>
        <v>1037.0373380835708</v>
      </c>
      <c r="R19" s="1">
        <f t="shared" si="7"/>
        <v>2032.5931826437989</v>
      </c>
    </row>
    <row r="20" spans="1:18">
      <c r="A20" t="s">
        <v>55</v>
      </c>
      <c r="B20">
        <v>2016</v>
      </c>
      <c r="C20" t="s">
        <v>56</v>
      </c>
      <c r="D20" s="17">
        <v>5287</v>
      </c>
      <c r="E20" s="1">
        <v>5009</v>
      </c>
      <c r="F20" s="1">
        <v>1202196.1427988084</v>
      </c>
      <c r="G20" s="1">
        <v>443</v>
      </c>
      <c r="H20" s="1">
        <v>47759.630349349238</v>
      </c>
      <c r="I20">
        <f t="shared" si="10"/>
        <v>0.91874541452677916</v>
      </c>
      <c r="J20" s="3">
        <f t="shared" si="9"/>
        <v>1.6232792193491376E-3</v>
      </c>
      <c r="K20" s="17">
        <f t="shared" si="2"/>
        <v>5754.5865442204031</v>
      </c>
      <c r="L20" s="1">
        <f t="shared" si="11"/>
        <v>63684.114088437818</v>
      </c>
      <c r="M20">
        <f t="shared" si="3"/>
        <v>252.35711618347088</v>
      </c>
      <c r="N20" s="1">
        <f t="shared" si="4"/>
        <v>494.61994771960292</v>
      </c>
      <c r="O20" s="29">
        <f t="shared" si="0"/>
        <v>467.58654422040308</v>
      </c>
      <c r="P20" s="1">
        <f t="shared" si="5"/>
        <v>63684.114088437818</v>
      </c>
      <c r="Q20">
        <f t="shared" si="6"/>
        <v>252.35711618347088</v>
      </c>
      <c r="R20" s="1">
        <f t="shared" si="7"/>
        <v>494.61994771960292</v>
      </c>
    </row>
    <row r="21" spans="1:18">
      <c r="A21" t="s">
        <v>55</v>
      </c>
      <c r="B21">
        <v>2017</v>
      </c>
      <c r="C21" t="s">
        <v>56</v>
      </c>
      <c r="D21" s="17">
        <v>4756</v>
      </c>
      <c r="E21" s="1">
        <v>4033</v>
      </c>
      <c r="F21" s="1">
        <v>807947.31687587558</v>
      </c>
      <c r="G21" s="1">
        <v>456</v>
      </c>
      <c r="H21" s="1">
        <v>54145.819915915832</v>
      </c>
      <c r="I21">
        <f t="shared" si="10"/>
        <v>0.89841835598128761</v>
      </c>
      <c r="J21" s="3">
        <f t="shared" si="9"/>
        <v>2.5825446622649933E-3</v>
      </c>
      <c r="K21" s="17">
        <f t="shared" si="2"/>
        <v>5293.7475824448302</v>
      </c>
      <c r="L21" s="1">
        <f t="shared" si="11"/>
        <v>89663.784684390819</v>
      </c>
      <c r="M21">
        <f t="shared" si="3"/>
        <v>299.43911682408969</v>
      </c>
      <c r="N21" s="1">
        <f t="shared" si="4"/>
        <v>586.90066897521581</v>
      </c>
      <c r="O21" s="29">
        <f t="shared" si="0"/>
        <v>537.74758244483019</v>
      </c>
      <c r="P21" s="1">
        <f t="shared" si="5"/>
        <v>89663.784684390819</v>
      </c>
      <c r="Q21">
        <f t="shared" si="6"/>
        <v>299.43911682408969</v>
      </c>
      <c r="R21" s="1">
        <f t="shared" si="7"/>
        <v>586.90066897521581</v>
      </c>
    </row>
    <row r="22" spans="1:18">
      <c r="A22" t="s">
        <v>55</v>
      </c>
      <c r="B22">
        <v>2018</v>
      </c>
      <c r="C22" t="s">
        <v>56</v>
      </c>
      <c r="D22" s="17">
        <v>5694</v>
      </c>
      <c r="E22" s="1">
        <v>4452</v>
      </c>
      <c r="F22" s="1">
        <v>1148849.8470910951</v>
      </c>
      <c r="G22" s="1">
        <v>1170</v>
      </c>
      <c r="H22" s="1">
        <v>172680.33109509546</v>
      </c>
      <c r="I22">
        <f t="shared" si="10"/>
        <v>0.79188900747065105</v>
      </c>
      <c r="J22" s="3">
        <f t="shared" si="9"/>
        <v>5.0002618950352462E-3</v>
      </c>
      <c r="K22" s="17">
        <f t="shared" si="2"/>
        <v>7190.4016172506736</v>
      </c>
      <c r="L22" s="1">
        <f t="shared" si="11"/>
        <v>412259.26032139536</v>
      </c>
      <c r="M22">
        <f t="shared" si="3"/>
        <v>642.07418599519735</v>
      </c>
      <c r="N22" s="1">
        <f t="shared" si="4"/>
        <v>1258.4654045505868</v>
      </c>
      <c r="O22" s="29">
        <f t="shared" si="0"/>
        <v>1496.4016172506736</v>
      </c>
      <c r="P22" s="1">
        <f t="shared" si="5"/>
        <v>412259.26032139536</v>
      </c>
      <c r="Q22">
        <f t="shared" si="6"/>
        <v>642.07418599519735</v>
      </c>
      <c r="R22" s="1">
        <f t="shared" si="7"/>
        <v>1258.4654045505868</v>
      </c>
    </row>
    <row r="23" spans="1:18">
      <c r="A23" t="s">
        <v>55</v>
      </c>
      <c r="B23">
        <v>2019</v>
      </c>
      <c r="C23" t="s">
        <v>56</v>
      </c>
      <c r="D23" s="17">
        <v>6782</v>
      </c>
      <c r="E23" s="1">
        <v>4471</v>
      </c>
      <c r="F23" s="1">
        <v>1079051.1470470487</v>
      </c>
      <c r="G23" s="1">
        <v>2924</v>
      </c>
      <c r="H23" s="1">
        <v>1085782.9156346328</v>
      </c>
      <c r="I23">
        <f>E23/(E23+G23)</f>
        <v>0.60459770114942524</v>
      </c>
      <c r="J23" s="3">
        <f t="shared" si="9"/>
        <v>1.0342631375073253E-2</v>
      </c>
      <c r="K23" s="17">
        <f>D23/I23</f>
        <v>11217.376425855515</v>
      </c>
      <c r="L23" s="1">
        <f t="shared" ref="L23" si="12">(D23^2)*J23*(1/(I23^4))</f>
        <v>3560251.2769631236</v>
      </c>
      <c r="M23">
        <f t="shared" ref="M23" si="13">SQRT(L23)</f>
        <v>1886.8628134984069</v>
      </c>
      <c r="N23" s="1">
        <f t="shared" si="4"/>
        <v>3698.2511144568775</v>
      </c>
      <c r="O23" s="29">
        <f t="shared" si="0"/>
        <v>4435.3764258555148</v>
      </c>
      <c r="P23" s="1">
        <f t="shared" ref="P23" si="14">L23</f>
        <v>3560251.2769631236</v>
      </c>
      <c r="Q23">
        <f t="shared" ref="Q23" si="15">SQRT(P23)</f>
        <v>1886.8628134984069</v>
      </c>
      <c r="R23" s="1">
        <f t="shared" ref="R23" si="16">(1.96*Q23)</f>
        <v>3698.2511144568775</v>
      </c>
    </row>
    <row r="24" spans="1:18">
      <c r="A24" t="s">
        <v>55</v>
      </c>
      <c r="B24">
        <v>1998</v>
      </c>
      <c r="C24" t="s">
        <v>59</v>
      </c>
      <c r="D24" s="17">
        <v>148</v>
      </c>
      <c r="E24" s="1"/>
      <c r="F24" s="1"/>
      <c r="G24" s="1"/>
      <c r="H24" s="1"/>
      <c r="I24" s="25">
        <f>AVERAGE(I$37:I$44)</f>
        <v>0.76738918387073074</v>
      </c>
      <c r="J24" s="25">
        <v>1.128359283133713E-2</v>
      </c>
      <c r="K24" s="17">
        <f t="shared" si="2"/>
        <v>192.86172272260106</v>
      </c>
      <c r="L24" s="1">
        <f>(D24^2)*J24*(1/(I24^4))</f>
        <v>712.70227062047616</v>
      </c>
      <c r="M24" s="12">
        <f t="shared" si="3"/>
        <v>26.69648423707654</v>
      </c>
      <c r="N24" s="52">
        <f t="shared" si="4"/>
        <v>52.32510910467002</v>
      </c>
      <c r="O24" s="29">
        <f t="shared" si="0"/>
        <v>44.861722722601058</v>
      </c>
      <c r="P24" s="1">
        <f t="shared" si="5"/>
        <v>712.70227062047616</v>
      </c>
      <c r="Q24">
        <f t="shared" si="6"/>
        <v>26.69648423707654</v>
      </c>
      <c r="R24" s="1">
        <f t="shared" si="7"/>
        <v>52.32510910467002</v>
      </c>
    </row>
    <row r="25" spans="1:18">
      <c r="A25" t="s">
        <v>55</v>
      </c>
      <c r="B25">
        <v>1999</v>
      </c>
      <c r="C25" t="s">
        <v>59</v>
      </c>
      <c r="D25" s="17">
        <v>228</v>
      </c>
      <c r="E25" s="1"/>
      <c r="F25" s="1"/>
      <c r="G25" s="1"/>
      <c r="H25" s="1"/>
      <c r="I25" s="25">
        <f>I$24</f>
        <v>0.76738918387073074</v>
      </c>
      <c r="J25" s="25">
        <v>1.128359283133713E-2</v>
      </c>
      <c r="K25" s="17">
        <f t="shared" si="2"/>
        <v>297.11130257265569</v>
      </c>
      <c r="L25" s="1">
        <f t="shared" si="11"/>
        <v>1691.431466213241</v>
      </c>
      <c r="M25" s="12">
        <f t="shared" si="3"/>
        <v>41.127016257117916</v>
      </c>
      <c r="N25" s="52">
        <f t="shared" si="4"/>
        <v>80.60895186395112</v>
      </c>
      <c r="O25" s="29">
        <f t="shared" si="0"/>
        <v>69.111302572655688</v>
      </c>
      <c r="P25" s="1">
        <f t="shared" si="5"/>
        <v>1691.431466213241</v>
      </c>
      <c r="Q25">
        <f t="shared" si="6"/>
        <v>41.127016257117916</v>
      </c>
      <c r="R25" s="1">
        <f t="shared" si="7"/>
        <v>80.60895186395112</v>
      </c>
    </row>
    <row r="26" spans="1:18">
      <c r="A26" t="s">
        <v>55</v>
      </c>
      <c r="B26">
        <v>2000</v>
      </c>
      <c r="C26" t="s">
        <v>59</v>
      </c>
      <c r="D26" s="17">
        <v>386</v>
      </c>
      <c r="E26" s="1"/>
      <c r="F26" s="1"/>
      <c r="G26" s="1"/>
      <c r="H26" s="1"/>
      <c r="I26" s="25">
        <f t="shared" ref="I26:I36" si="17">I$24</f>
        <v>0.76738918387073074</v>
      </c>
      <c r="J26" s="25">
        <v>1.128359283133713E-2</v>
      </c>
      <c r="K26" s="17">
        <f t="shared" si="2"/>
        <v>503.00422277651359</v>
      </c>
      <c r="L26" s="1">
        <f t="shared" si="11"/>
        <v>4847.9632721588969</v>
      </c>
      <c r="M26" s="12">
        <f t="shared" si="3"/>
        <v>69.627316996699633</v>
      </c>
      <c r="N26" s="52">
        <f t="shared" si="4"/>
        <v>136.46954131353127</v>
      </c>
      <c r="O26" s="29">
        <f t="shared" si="0"/>
        <v>117.00422277651359</v>
      </c>
      <c r="P26" s="1">
        <f t="shared" si="5"/>
        <v>4847.9632721588969</v>
      </c>
      <c r="Q26">
        <f t="shared" si="6"/>
        <v>69.627316996699633</v>
      </c>
      <c r="R26" s="1">
        <f t="shared" si="7"/>
        <v>136.46954131353127</v>
      </c>
    </row>
    <row r="27" spans="1:18">
      <c r="A27" t="s">
        <v>55</v>
      </c>
      <c r="B27">
        <v>2001</v>
      </c>
      <c r="C27" t="s">
        <v>59</v>
      </c>
      <c r="D27" s="17">
        <v>1182</v>
      </c>
      <c r="E27" s="1"/>
      <c r="F27" s="1"/>
      <c r="G27" s="1"/>
      <c r="H27" s="1"/>
      <c r="I27" s="25">
        <f t="shared" si="17"/>
        <v>0.76738918387073074</v>
      </c>
      <c r="J27" s="25">
        <v>1.128359283133713E-2</v>
      </c>
      <c r="K27" s="17">
        <f t="shared" si="2"/>
        <v>1540.2875422845573</v>
      </c>
      <c r="L27" s="1">
        <f t="shared" si="11"/>
        <v>45458.977681627199</v>
      </c>
      <c r="M27" s="12">
        <f t="shared" si="3"/>
        <v>213.2111105961113</v>
      </c>
      <c r="N27" s="52">
        <f t="shared" si="4"/>
        <v>417.89377676837813</v>
      </c>
      <c r="O27" s="29">
        <f t="shared" si="0"/>
        <v>358.28754228455728</v>
      </c>
      <c r="P27" s="1">
        <f t="shared" si="5"/>
        <v>45458.977681627199</v>
      </c>
      <c r="Q27">
        <f t="shared" si="6"/>
        <v>213.2111105961113</v>
      </c>
      <c r="R27" s="1">
        <f t="shared" si="7"/>
        <v>417.89377676837813</v>
      </c>
    </row>
    <row r="28" spans="1:18">
      <c r="A28" t="s">
        <v>55</v>
      </c>
      <c r="B28">
        <v>2002</v>
      </c>
      <c r="C28" t="s">
        <v>59</v>
      </c>
      <c r="D28" s="17">
        <v>880</v>
      </c>
      <c r="E28" s="1"/>
      <c r="F28" s="1"/>
      <c r="G28" s="1"/>
      <c r="H28" s="1"/>
      <c r="I28" s="25">
        <f t="shared" si="17"/>
        <v>0.76738918387073074</v>
      </c>
      <c r="J28" s="25">
        <v>1.128359283133713E-2</v>
      </c>
      <c r="K28" s="17">
        <f t="shared" si="2"/>
        <v>1146.745378350601</v>
      </c>
      <c r="L28" s="1">
        <f t="shared" si="11"/>
        <v>25197.070780154161</v>
      </c>
      <c r="M28" s="12">
        <f t="shared" si="3"/>
        <v>158.73585222045512</v>
      </c>
      <c r="N28" s="52">
        <f t="shared" si="4"/>
        <v>311.12227035209202</v>
      </c>
      <c r="O28" s="29">
        <f t="shared" si="0"/>
        <v>266.74537835060096</v>
      </c>
      <c r="P28" s="1">
        <f t="shared" si="5"/>
        <v>25197.070780154161</v>
      </c>
      <c r="Q28">
        <f t="shared" si="6"/>
        <v>158.73585222045512</v>
      </c>
      <c r="R28" s="1">
        <f t="shared" si="7"/>
        <v>311.12227035209202</v>
      </c>
    </row>
    <row r="29" spans="1:18">
      <c r="A29" t="s">
        <v>55</v>
      </c>
      <c r="B29">
        <v>2003</v>
      </c>
      <c r="C29" t="s">
        <v>59</v>
      </c>
      <c r="D29" s="17">
        <v>1107</v>
      </c>
      <c r="E29" s="1"/>
      <c r="F29" s="1"/>
      <c r="G29" s="1"/>
      <c r="H29" s="1"/>
      <c r="I29" s="25">
        <f t="shared" si="17"/>
        <v>0.76738918387073074</v>
      </c>
      <c r="J29" s="25">
        <v>1.128359283133713E-2</v>
      </c>
      <c r="K29" s="17">
        <f t="shared" si="2"/>
        <v>1442.5535611751309</v>
      </c>
      <c r="L29" s="1">
        <f t="shared" si="11"/>
        <v>39873.095545543823</v>
      </c>
      <c r="M29" s="12">
        <f t="shared" si="3"/>
        <v>199.68248682732249</v>
      </c>
      <c r="N29" s="52">
        <f t="shared" si="4"/>
        <v>391.37767418155209</v>
      </c>
      <c r="O29" s="29">
        <f t="shared" si="0"/>
        <v>335.55356117513088</v>
      </c>
      <c r="P29" s="1">
        <f t="shared" si="5"/>
        <v>39873.095545543823</v>
      </c>
      <c r="Q29">
        <f t="shared" si="6"/>
        <v>199.68248682732249</v>
      </c>
      <c r="R29" s="1">
        <f t="shared" si="7"/>
        <v>391.37767418155209</v>
      </c>
    </row>
    <row r="30" spans="1:18">
      <c r="A30" t="s">
        <v>55</v>
      </c>
      <c r="B30">
        <v>2004</v>
      </c>
      <c r="C30" t="s">
        <v>59</v>
      </c>
      <c r="D30" s="17">
        <v>810</v>
      </c>
      <c r="E30" s="1"/>
      <c r="F30" s="1"/>
      <c r="G30" s="1"/>
      <c r="H30" s="1"/>
      <c r="I30" s="25">
        <f t="shared" si="17"/>
        <v>0.76738918387073074</v>
      </c>
      <c r="J30" s="25">
        <v>1.128359283133713E-2</v>
      </c>
      <c r="K30" s="17">
        <f t="shared" si="2"/>
        <v>1055.5269959818031</v>
      </c>
      <c r="L30" s="1">
        <f t="shared" si="11"/>
        <v>21347.879828072244</v>
      </c>
      <c r="M30" s="12">
        <f t="shared" si="3"/>
        <v>146.1091367029189</v>
      </c>
      <c r="N30" s="52">
        <f t="shared" si="4"/>
        <v>286.37390793772107</v>
      </c>
      <c r="O30" s="29">
        <f t="shared" si="0"/>
        <v>245.52699598180311</v>
      </c>
      <c r="P30" s="1">
        <f t="shared" si="5"/>
        <v>21347.879828072244</v>
      </c>
      <c r="Q30">
        <f t="shared" si="6"/>
        <v>146.1091367029189</v>
      </c>
      <c r="R30" s="1">
        <f t="shared" si="7"/>
        <v>286.37390793772107</v>
      </c>
    </row>
    <row r="31" spans="1:18">
      <c r="A31" t="s">
        <v>55</v>
      </c>
      <c r="B31">
        <v>2005</v>
      </c>
      <c r="C31" t="s">
        <v>59</v>
      </c>
      <c r="D31" s="17">
        <v>1266</v>
      </c>
      <c r="E31" s="1"/>
      <c r="F31" s="1"/>
      <c r="G31" s="1"/>
      <c r="H31" s="1"/>
      <c r="I31" s="25">
        <f t="shared" si="17"/>
        <v>0.76738918387073074</v>
      </c>
      <c r="J31" s="25">
        <v>1.128359283133713E-2</v>
      </c>
      <c r="K31" s="17">
        <f t="shared" si="2"/>
        <v>1649.7496011271146</v>
      </c>
      <c r="L31" s="1">
        <f t="shared" si="11"/>
        <v>52149.737054902842</v>
      </c>
      <c r="M31" s="12">
        <f t="shared" si="3"/>
        <v>228.36316921715473</v>
      </c>
      <c r="N31" s="52">
        <f t="shared" si="4"/>
        <v>447.59181166562325</v>
      </c>
      <c r="O31" s="29">
        <f t="shared" si="0"/>
        <v>383.7496011271146</v>
      </c>
      <c r="P31" s="1">
        <f t="shared" si="5"/>
        <v>52149.737054902842</v>
      </c>
      <c r="Q31">
        <f t="shared" si="6"/>
        <v>228.36316921715473</v>
      </c>
      <c r="R31" s="1">
        <f t="shared" si="7"/>
        <v>447.59181166562325</v>
      </c>
    </row>
    <row r="32" spans="1:18">
      <c r="A32" t="s">
        <v>55</v>
      </c>
      <c r="B32">
        <v>2006</v>
      </c>
      <c r="C32" t="s">
        <v>59</v>
      </c>
      <c r="D32" s="17">
        <v>737</v>
      </c>
      <c r="E32" s="1"/>
      <c r="F32" s="1"/>
      <c r="G32" s="1"/>
      <c r="H32" s="1"/>
      <c r="I32" s="25">
        <f t="shared" si="17"/>
        <v>0.76738918387073074</v>
      </c>
      <c r="J32" s="25">
        <v>1.128359283133713E-2</v>
      </c>
      <c r="K32" s="17">
        <f t="shared" si="2"/>
        <v>960.39925436862825</v>
      </c>
      <c r="L32" s="1">
        <f t="shared" si="11"/>
        <v>17673.382926892504</v>
      </c>
      <c r="M32" s="12">
        <f t="shared" si="3"/>
        <v>132.94127623463115</v>
      </c>
      <c r="N32" s="52">
        <f t="shared" si="4"/>
        <v>260.56490141987706</v>
      </c>
      <c r="O32" s="29">
        <f t="shared" si="0"/>
        <v>223.39925436862825</v>
      </c>
      <c r="P32" s="1">
        <f t="shared" si="5"/>
        <v>17673.382926892504</v>
      </c>
      <c r="Q32">
        <f t="shared" si="6"/>
        <v>132.94127623463115</v>
      </c>
      <c r="R32" s="1">
        <f t="shared" si="7"/>
        <v>260.56490141987706</v>
      </c>
    </row>
    <row r="33" spans="1:18">
      <c r="A33" t="s">
        <v>55</v>
      </c>
      <c r="B33">
        <v>2007</v>
      </c>
      <c r="C33" t="s">
        <v>59</v>
      </c>
      <c r="D33" s="17">
        <v>1645</v>
      </c>
      <c r="E33" s="1"/>
      <c r="F33" s="1"/>
      <c r="G33" s="1"/>
      <c r="H33" s="1"/>
      <c r="I33" s="25">
        <f t="shared" si="17"/>
        <v>0.76738918387073074</v>
      </c>
      <c r="J33" s="25">
        <v>1.128359283133713E-2</v>
      </c>
      <c r="K33" s="17">
        <f t="shared" si="2"/>
        <v>2143.6319856667483</v>
      </c>
      <c r="L33" s="1">
        <f t="shared" si="11"/>
        <v>88047.395994146005</v>
      </c>
      <c r="M33" s="12">
        <f t="shared" si="3"/>
        <v>296.72781466210074</v>
      </c>
      <c r="N33" s="52">
        <f t="shared" si="4"/>
        <v>581.58651673771749</v>
      </c>
      <c r="O33" s="29">
        <f t="shared" si="0"/>
        <v>498.63198566674828</v>
      </c>
      <c r="P33" s="1">
        <f t="shared" si="5"/>
        <v>88047.395994146005</v>
      </c>
      <c r="Q33">
        <f t="shared" si="6"/>
        <v>296.72781466210074</v>
      </c>
      <c r="R33" s="1">
        <f t="shared" si="7"/>
        <v>581.58651673771749</v>
      </c>
    </row>
    <row r="34" spans="1:18">
      <c r="A34" t="s">
        <v>55</v>
      </c>
      <c r="B34">
        <v>2008</v>
      </c>
      <c r="C34" t="s">
        <v>59</v>
      </c>
      <c r="D34" s="17">
        <v>1196</v>
      </c>
      <c r="E34" s="1"/>
      <c r="F34" s="1"/>
      <c r="G34" s="1"/>
      <c r="H34" s="1"/>
      <c r="I34" s="25">
        <f t="shared" si="17"/>
        <v>0.76738918387073074</v>
      </c>
      <c r="J34" s="25">
        <v>1.128359283133713E-2</v>
      </c>
      <c r="K34" s="17">
        <f t="shared" si="2"/>
        <v>1558.5312187583168</v>
      </c>
      <c r="L34" s="1">
        <f t="shared" si="11"/>
        <v>46542.217454887643</v>
      </c>
      <c r="M34" s="12">
        <f t="shared" si="3"/>
        <v>215.73645369961852</v>
      </c>
      <c r="N34" s="52">
        <f t="shared" si="4"/>
        <v>422.84344925125231</v>
      </c>
      <c r="O34" s="29">
        <f t="shared" si="0"/>
        <v>362.53121875831675</v>
      </c>
      <c r="P34" s="1">
        <f t="shared" si="5"/>
        <v>46542.217454887643</v>
      </c>
      <c r="Q34">
        <f t="shared" si="6"/>
        <v>215.73645369961852</v>
      </c>
      <c r="R34" s="1">
        <f t="shared" si="7"/>
        <v>422.84344925125231</v>
      </c>
    </row>
    <row r="35" spans="1:18">
      <c r="A35" t="s">
        <v>55</v>
      </c>
      <c r="B35">
        <v>2009</v>
      </c>
      <c r="C35" t="s">
        <v>59</v>
      </c>
      <c r="D35" s="17">
        <v>1849</v>
      </c>
      <c r="E35" s="1"/>
      <c r="F35" s="1"/>
      <c r="G35" s="1"/>
      <c r="H35" s="1"/>
      <c r="I35" s="25">
        <f t="shared" si="17"/>
        <v>0.76738918387073074</v>
      </c>
      <c r="J35" s="25">
        <v>1.128359283133713E-2</v>
      </c>
      <c r="K35" s="17">
        <f t="shared" si="2"/>
        <v>2409.4684142843876</v>
      </c>
      <c r="L35" s="1">
        <f t="shared" si="11"/>
        <v>111239.37342492487</v>
      </c>
      <c r="M35" s="12">
        <f t="shared" si="3"/>
        <v>333.5256713132062</v>
      </c>
      <c r="N35" s="52">
        <f t="shared" si="4"/>
        <v>653.71031577388419</v>
      </c>
      <c r="O35" s="29">
        <f t="shared" si="0"/>
        <v>560.46841428438756</v>
      </c>
      <c r="P35" s="1">
        <f t="shared" si="5"/>
        <v>111239.37342492487</v>
      </c>
      <c r="Q35">
        <f t="shared" si="6"/>
        <v>333.5256713132062</v>
      </c>
      <c r="R35" s="1">
        <f t="shared" si="7"/>
        <v>653.71031577388419</v>
      </c>
    </row>
    <row r="36" spans="1:18">
      <c r="A36" t="s">
        <v>55</v>
      </c>
      <c r="B36">
        <v>2010</v>
      </c>
      <c r="C36" t="s">
        <v>59</v>
      </c>
      <c r="D36" s="17">
        <v>1266</v>
      </c>
      <c r="E36" s="1"/>
      <c r="F36" s="1"/>
      <c r="G36" s="1"/>
      <c r="H36" s="1"/>
      <c r="I36" s="25">
        <f t="shared" si="17"/>
        <v>0.76738918387073074</v>
      </c>
      <c r="J36" s="25">
        <v>1.128359283133713E-2</v>
      </c>
      <c r="K36" s="17">
        <f t="shared" si="2"/>
        <v>1649.7496011271146</v>
      </c>
      <c r="L36" s="1">
        <f t="shared" ref="L36:L44" si="18">(D36^2)*J36*(1/(I36^4))</f>
        <v>52149.737054902842</v>
      </c>
      <c r="M36" s="12">
        <f t="shared" si="3"/>
        <v>228.36316921715473</v>
      </c>
      <c r="N36" s="52">
        <f t="shared" si="4"/>
        <v>447.59181166562325</v>
      </c>
      <c r="O36" s="29">
        <f t="shared" si="0"/>
        <v>383.7496011271146</v>
      </c>
      <c r="P36" s="1">
        <f t="shared" si="5"/>
        <v>52149.737054902842</v>
      </c>
      <c r="Q36">
        <f t="shared" si="6"/>
        <v>228.36316921715473</v>
      </c>
      <c r="R36" s="1">
        <f t="shared" si="7"/>
        <v>447.59181166562325</v>
      </c>
    </row>
    <row r="37" spans="1:18">
      <c r="A37" t="s">
        <v>55</v>
      </c>
      <c r="B37">
        <v>2011</v>
      </c>
      <c r="C37" t="s">
        <v>59</v>
      </c>
      <c r="D37" s="17">
        <v>1366</v>
      </c>
      <c r="E37" s="1">
        <v>991</v>
      </c>
      <c r="F37" s="1">
        <v>93606.430714714777</v>
      </c>
      <c r="G37" s="15">
        <v>233</v>
      </c>
      <c r="H37" s="1">
        <v>21914.576320320331</v>
      </c>
      <c r="I37">
        <f t="shared" si="10"/>
        <v>0.809640522875817</v>
      </c>
      <c r="J37" s="3">
        <f>((((E37)^2*H37)+((G37)^2*F37))/(E37+G37)^4)</f>
        <v>1.185266974203926E-2</v>
      </c>
      <c r="K37" s="17">
        <f t="shared" si="2"/>
        <v>1687.1685166498487</v>
      </c>
      <c r="L37" s="1">
        <f t="shared" si="18"/>
        <v>51469.344301835146</v>
      </c>
      <c r="M37">
        <f t="shared" ref="M37:M43" si="19">SQRT(L37)</f>
        <v>226.86856173087347</v>
      </c>
      <c r="N37" s="1">
        <f t="shared" si="4"/>
        <v>444.662380992512</v>
      </c>
      <c r="O37" s="29">
        <f t="shared" si="0"/>
        <v>321.1685166498487</v>
      </c>
      <c r="P37" s="1">
        <f t="shared" si="5"/>
        <v>51469.344301835146</v>
      </c>
      <c r="Q37">
        <f t="shared" si="6"/>
        <v>226.86856173087347</v>
      </c>
      <c r="R37" s="1">
        <f t="shared" si="7"/>
        <v>444.662380992512</v>
      </c>
    </row>
    <row r="38" spans="1:18">
      <c r="A38" t="s">
        <v>55</v>
      </c>
      <c r="B38">
        <v>2012</v>
      </c>
      <c r="C38" t="s">
        <v>59</v>
      </c>
      <c r="D38" s="17">
        <v>1747</v>
      </c>
      <c r="E38" s="1">
        <v>612</v>
      </c>
      <c r="F38" s="1">
        <v>37368.602801802022</v>
      </c>
      <c r="G38" s="15">
        <v>394</v>
      </c>
      <c r="H38" s="1">
        <v>35156.844808808622</v>
      </c>
      <c r="I38">
        <f t="shared" si="10"/>
        <v>0.60834990059642147</v>
      </c>
      <c r="J38" s="3">
        <f t="shared" si="9"/>
        <v>1.8520235654515379E-2</v>
      </c>
      <c r="K38" s="17">
        <f t="shared" si="2"/>
        <v>2871.7026143790849</v>
      </c>
      <c r="L38" s="1">
        <f t="shared" si="18"/>
        <v>412684.87548151758</v>
      </c>
      <c r="M38">
        <f t="shared" si="19"/>
        <v>642.40553817780676</v>
      </c>
      <c r="N38" s="1">
        <f t="shared" si="4"/>
        <v>1259.1148548285012</v>
      </c>
      <c r="O38" s="29">
        <f t="shared" si="0"/>
        <v>1124.7026143790849</v>
      </c>
      <c r="P38" s="1">
        <f t="shared" si="5"/>
        <v>412684.87548151758</v>
      </c>
      <c r="Q38">
        <f t="shared" si="6"/>
        <v>642.40553817780676</v>
      </c>
      <c r="R38" s="1">
        <f t="shared" si="7"/>
        <v>1259.1148548285012</v>
      </c>
    </row>
    <row r="39" spans="1:18">
      <c r="A39" t="s">
        <v>55</v>
      </c>
      <c r="B39">
        <v>2013</v>
      </c>
      <c r="C39" t="s">
        <v>59</v>
      </c>
      <c r="D39" s="17">
        <v>1983</v>
      </c>
      <c r="E39" s="1">
        <v>2072</v>
      </c>
      <c r="F39" s="1">
        <v>290813.90840440401</v>
      </c>
      <c r="G39" s="15">
        <v>420</v>
      </c>
      <c r="H39" s="1">
        <v>63870.855879880037</v>
      </c>
      <c r="I39">
        <f t="shared" si="10"/>
        <v>0.8314606741573034</v>
      </c>
      <c r="J39" s="3">
        <f t="shared" si="9"/>
        <v>8.4405496488616713E-3</v>
      </c>
      <c r="K39" s="17">
        <f t="shared" si="2"/>
        <v>2384.9594594594591</v>
      </c>
      <c r="L39" s="1">
        <f t="shared" si="18"/>
        <v>69446.330827502126</v>
      </c>
      <c r="M39">
        <f t="shared" si="19"/>
        <v>263.52671748326037</v>
      </c>
      <c r="N39" s="1">
        <f t="shared" si="4"/>
        <v>516.51236626719026</v>
      </c>
      <c r="O39" s="29">
        <f t="shared" si="0"/>
        <v>401.95945945945914</v>
      </c>
      <c r="P39" s="1">
        <f t="shared" si="5"/>
        <v>69446.330827502126</v>
      </c>
      <c r="Q39">
        <f t="shared" si="6"/>
        <v>263.52671748326037</v>
      </c>
      <c r="R39" s="1">
        <f t="shared" si="7"/>
        <v>516.51236626719026</v>
      </c>
    </row>
    <row r="40" spans="1:18">
      <c r="A40" t="s">
        <v>55</v>
      </c>
      <c r="B40">
        <v>2014</v>
      </c>
      <c r="C40" t="s">
        <v>59</v>
      </c>
      <c r="D40" s="17">
        <v>2396</v>
      </c>
      <c r="E40" s="1">
        <v>2239</v>
      </c>
      <c r="F40" s="1">
        <v>356324.55903003004</v>
      </c>
      <c r="G40" s="15">
        <v>754</v>
      </c>
      <c r="H40" s="1">
        <v>173290.73473473437</v>
      </c>
      <c r="I40">
        <f t="shared" si="10"/>
        <v>0.74807885065152024</v>
      </c>
      <c r="J40" s="3">
        <f t="shared" si="9"/>
        <v>1.3350136644000693E-2</v>
      </c>
      <c r="K40" s="17">
        <f t="shared" si="2"/>
        <v>3202.8709245198747</v>
      </c>
      <c r="L40" s="1">
        <f t="shared" si="18"/>
        <v>244720.20702808804</v>
      </c>
      <c r="M40">
        <f t="shared" si="19"/>
        <v>494.69203250920469</v>
      </c>
      <c r="N40" s="1">
        <f t="shared" si="4"/>
        <v>969.59638371804124</v>
      </c>
      <c r="O40" s="29">
        <f t="shared" si="0"/>
        <v>806.87092451987473</v>
      </c>
      <c r="P40" s="1">
        <f t="shared" si="5"/>
        <v>244720.20702808804</v>
      </c>
      <c r="Q40">
        <f t="shared" si="6"/>
        <v>494.69203250920469</v>
      </c>
      <c r="R40" s="1">
        <f t="shared" si="7"/>
        <v>969.59638371804124</v>
      </c>
    </row>
    <row r="41" spans="1:18">
      <c r="A41" t="s">
        <v>55</v>
      </c>
      <c r="B41">
        <v>2015</v>
      </c>
      <c r="C41" t="s">
        <v>59</v>
      </c>
      <c r="D41" s="17">
        <v>2031</v>
      </c>
      <c r="E41" s="1">
        <v>1753</v>
      </c>
      <c r="F41" s="1">
        <v>589204.68546046084</v>
      </c>
      <c r="G41" s="15">
        <v>798</v>
      </c>
      <c r="H41" s="1">
        <v>376855.00260160118</v>
      </c>
      <c r="I41">
        <f t="shared" si="10"/>
        <v>0.68718149745197965</v>
      </c>
      <c r="J41" s="3">
        <f t="shared" si="9"/>
        <v>3.6206082645008374E-2</v>
      </c>
      <c r="K41" s="17">
        <f t="shared" si="2"/>
        <v>2955.5510553337135</v>
      </c>
      <c r="L41" s="1">
        <f t="shared" si="18"/>
        <v>669754.36895301775</v>
      </c>
      <c r="M41">
        <f t="shared" si="19"/>
        <v>818.38522039013981</v>
      </c>
      <c r="N41" s="1">
        <f t="shared" si="4"/>
        <v>1604.0350319646741</v>
      </c>
      <c r="O41" s="29">
        <f t="shared" si="0"/>
        <v>924.55105533371352</v>
      </c>
      <c r="P41" s="1">
        <f t="shared" si="5"/>
        <v>669754.36895301775</v>
      </c>
      <c r="Q41">
        <f t="shared" si="6"/>
        <v>818.38522039013981</v>
      </c>
      <c r="R41" s="1">
        <f t="shared" si="7"/>
        <v>1604.0350319646741</v>
      </c>
    </row>
    <row r="42" spans="1:18">
      <c r="A42" t="s">
        <v>55</v>
      </c>
      <c r="B42">
        <v>2016</v>
      </c>
      <c r="C42" t="s">
        <v>59</v>
      </c>
      <c r="D42" s="17">
        <v>3337</v>
      </c>
      <c r="E42" s="1">
        <v>2979</v>
      </c>
      <c r="F42" s="1">
        <v>598837.12335435429</v>
      </c>
      <c r="G42" s="34">
        <v>531</v>
      </c>
      <c r="H42" s="26">
        <v>268192.2029539544</v>
      </c>
      <c r="I42">
        <f>E42/(E42+G42)</f>
        <v>0.8487179487179487</v>
      </c>
      <c r="J42" s="3">
        <f t="shared" si="9"/>
        <v>1.6792877290749377E-2</v>
      </c>
      <c r="K42" s="17">
        <f t="shared" si="2"/>
        <v>3931.8126888217525</v>
      </c>
      <c r="L42" s="1">
        <f t="shared" si="18"/>
        <v>360399.33488611423</v>
      </c>
      <c r="M42">
        <f t="shared" si="19"/>
        <v>600.33268683798508</v>
      </c>
      <c r="N42" s="1">
        <f t="shared" si="4"/>
        <v>1176.6520662024507</v>
      </c>
      <c r="O42" s="29">
        <f t="shared" si="0"/>
        <v>594.81268882175254</v>
      </c>
      <c r="P42" s="1">
        <f t="shared" si="5"/>
        <v>360399.33488611423</v>
      </c>
      <c r="Q42">
        <f t="shared" si="6"/>
        <v>600.33268683798508</v>
      </c>
      <c r="R42" s="1">
        <f t="shared" si="7"/>
        <v>1176.6520662024507</v>
      </c>
    </row>
    <row r="43" spans="1:18">
      <c r="A43" t="s">
        <v>55</v>
      </c>
      <c r="B43">
        <v>2017</v>
      </c>
      <c r="C43" t="s">
        <v>59</v>
      </c>
      <c r="D43" s="17">
        <v>2899</v>
      </c>
      <c r="E43" s="1">
        <v>2144</v>
      </c>
      <c r="F43" s="1">
        <v>280432.76311411388</v>
      </c>
      <c r="G43" s="15">
        <v>738</v>
      </c>
      <c r="H43" s="1">
        <v>153491.03426526548</v>
      </c>
      <c r="I43">
        <f>E43/(E43+G43)</f>
        <v>0.7439278278972935</v>
      </c>
      <c r="J43" s="3">
        <f>((((E43)^2*H43)+((G43)^2*F43))/(E43+G43)^4)</f>
        <v>1.2441136690885117E-2</v>
      </c>
      <c r="K43" s="17">
        <f t="shared" si="2"/>
        <v>3896.8833955223881</v>
      </c>
      <c r="L43" s="1">
        <f t="shared" si="18"/>
        <v>341376.2270959196</v>
      </c>
      <c r="M43">
        <f t="shared" si="19"/>
        <v>584.27410270858286</v>
      </c>
      <c r="N43" s="1">
        <f t="shared" si="4"/>
        <v>1145.1772413088224</v>
      </c>
      <c r="O43" s="29">
        <f t="shared" si="0"/>
        <v>997.88339552238813</v>
      </c>
      <c r="P43" s="1">
        <f t="shared" si="5"/>
        <v>341376.2270959196</v>
      </c>
      <c r="Q43">
        <f t="shared" si="6"/>
        <v>584.27410270858286</v>
      </c>
      <c r="R43" s="1">
        <f t="shared" si="7"/>
        <v>1145.1772413088224</v>
      </c>
    </row>
    <row r="44" spans="1:18">
      <c r="A44" t="s">
        <v>55</v>
      </c>
      <c r="B44">
        <v>2018</v>
      </c>
      <c r="C44" t="s">
        <v>59</v>
      </c>
      <c r="D44" s="17">
        <v>4291</v>
      </c>
      <c r="E44" s="1">
        <v>3896</v>
      </c>
      <c r="F44" s="1">
        <v>1060621.9609919984</v>
      </c>
      <c r="G44" s="15">
        <v>625</v>
      </c>
      <c r="H44" s="1">
        <v>118540.05008908936</v>
      </c>
      <c r="I44">
        <f t="shared" si="10"/>
        <v>0.8617562486175625</v>
      </c>
      <c r="J44" s="3">
        <f t="shared" si="9"/>
        <v>5.2986071211619818E-3</v>
      </c>
      <c r="K44" s="17">
        <f t="shared" si="2"/>
        <v>4979.3662731006161</v>
      </c>
      <c r="L44" s="1">
        <f t="shared" si="18"/>
        <v>176905.35655507445</v>
      </c>
      <c r="M44">
        <f t="shared" si="3"/>
        <v>420.60118468101638</v>
      </c>
      <c r="N44" s="1">
        <f t="shared" si="4"/>
        <v>824.37832197479213</v>
      </c>
      <c r="O44" s="29">
        <f t="shared" si="0"/>
        <v>688.36627310061613</v>
      </c>
      <c r="P44" s="1">
        <f t="shared" si="5"/>
        <v>176905.35655507445</v>
      </c>
      <c r="Q44">
        <f t="shared" si="6"/>
        <v>420.60118468101638</v>
      </c>
      <c r="R44" s="1">
        <f t="shared" si="7"/>
        <v>824.37832197479213</v>
      </c>
    </row>
    <row r="45" spans="1:18">
      <c r="A45" t="s">
        <v>55</v>
      </c>
      <c r="B45">
        <v>2019</v>
      </c>
      <c r="C45" t="s">
        <v>59</v>
      </c>
      <c r="D45" s="17">
        <v>6954</v>
      </c>
      <c r="E45" s="1">
        <v>1932</v>
      </c>
      <c r="F45" s="1">
        <v>455532.99353753775</v>
      </c>
      <c r="G45" s="76">
        <v>312</v>
      </c>
      <c r="H45" s="26">
        <v>42656.245345345385</v>
      </c>
      <c r="I45">
        <f>E45/(E45+G45)</f>
        <v>0.86096256684491979</v>
      </c>
      <c r="J45" s="3">
        <f t="shared" si="9"/>
        <v>8.0280063475278805E-3</v>
      </c>
      <c r="K45" s="17">
        <f t="shared" si="2"/>
        <v>8077.0062111801244</v>
      </c>
      <c r="L45" s="1">
        <f t="shared" ref="L45" si="20">(D45^2)*J45*(1/(I45^4))</f>
        <v>706545.28395733843</v>
      </c>
      <c r="M45">
        <f t="shared" si="3"/>
        <v>840.56248069809681</v>
      </c>
      <c r="N45" s="1">
        <f t="shared" si="4"/>
        <v>1647.5024621682696</v>
      </c>
      <c r="O45" s="29">
        <f t="shared" si="0"/>
        <v>1123.0062111801244</v>
      </c>
      <c r="P45" s="1">
        <f t="shared" ref="P45" si="21">L45</f>
        <v>706545.28395733843</v>
      </c>
      <c r="Q45">
        <f t="shared" ref="Q45" si="22">SQRT(P45)</f>
        <v>840.56248069809681</v>
      </c>
      <c r="R45" s="1">
        <f t="shared" ref="R45" si="23">(1.96*Q45)</f>
        <v>1647.5024621682696</v>
      </c>
    </row>
    <row r="46" spans="1:18">
      <c r="A46" t="s">
        <v>55</v>
      </c>
      <c r="B46">
        <v>1998</v>
      </c>
      <c r="C46" t="s">
        <v>60</v>
      </c>
      <c r="D46" s="17">
        <v>27</v>
      </c>
      <c r="E46" s="1"/>
      <c r="F46" s="1"/>
      <c r="G46" s="1"/>
      <c r="H46" s="1"/>
      <c r="I46" s="25">
        <f>AVERAGE(I59:I66)</f>
        <v>0.76738918387073074</v>
      </c>
      <c r="J46" s="25">
        <v>1.128359283133713E-2</v>
      </c>
      <c r="K46" s="17">
        <f>D46/I46</f>
        <v>35.184233199393439</v>
      </c>
      <c r="L46" s="1">
        <f t="shared" ref="L46:L58" si="24">(D46^2)*J46*(1/(I46^4))</f>
        <v>23.719866475635822</v>
      </c>
      <c r="M46">
        <f t="shared" si="3"/>
        <v>4.8703045567639629</v>
      </c>
      <c r="N46" s="1">
        <f t="shared" si="4"/>
        <v>9.5457969312573674</v>
      </c>
      <c r="O46" s="29">
        <f t="shared" si="0"/>
        <v>8.1842331993934394</v>
      </c>
      <c r="P46" s="1">
        <f t="shared" si="5"/>
        <v>23.719866475635822</v>
      </c>
      <c r="Q46">
        <f t="shared" si="6"/>
        <v>4.8703045567639629</v>
      </c>
      <c r="R46" s="1">
        <f t="shared" si="7"/>
        <v>9.5457969312573674</v>
      </c>
    </row>
    <row r="47" spans="1:18">
      <c r="A47" t="s">
        <v>55</v>
      </c>
      <c r="B47">
        <v>1999</v>
      </c>
      <c r="C47" t="s">
        <v>60</v>
      </c>
      <c r="D47" s="17">
        <v>88</v>
      </c>
      <c r="E47" s="1"/>
      <c r="F47" s="1"/>
      <c r="G47" s="1"/>
      <c r="H47" s="1"/>
      <c r="I47" s="25">
        <f>I$46</f>
        <v>0.76738918387073074</v>
      </c>
      <c r="J47" s="25">
        <f>J$46</f>
        <v>1.128359283133713E-2</v>
      </c>
      <c r="K47" s="17">
        <f>D47/I47</f>
        <v>114.67453783506009</v>
      </c>
      <c r="L47" s="1">
        <f t="shared" si="24"/>
        <v>251.97070780154161</v>
      </c>
      <c r="M47">
        <f t="shared" si="3"/>
        <v>15.873585222045509</v>
      </c>
      <c r="N47" s="1">
        <f t="shared" si="4"/>
        <v>31.112227035209198</v>
      </c>
      <c r="O47" s="29">
        <f t="shared" ref="O47:O113" si="25">K47-D47</f>
        <v>26.674537835060093</v>
      </c>
      <c r="P47" s="1">
        <f t="shared" si="5"/>
        <v>251.97070780154161</v>
      </c>
      <c r="Q47">
        <f t="shared" si="6"/>
        <v>15.873585222045509</v>
      </c>
      <c r="R47" s="1">
        <f t="shared" si="7"/>
        <v>31.112227035209198</v>
      </c>
    </row>
    <row r="48" spans="1:18">
      <c r="A48" t="s">
        <v>55</v>
      </c>
      <c r="B48">
        <v>2000</v>
      </c>
      <c r="C48" t="s">
        <v>60</v>
      </c>
      <c r="D48" s="17">
        <v>65</v>
      </c>
      <c r="E48" s="1"/>
      <c r="F48" s="1"/>
      <c r="G48" s="1"/>
      <c r="H48" s="1"/>
      <c r="I48" s="25">
        <f t="shared" ref="I48:J58" si="26">I$46</f>
        <v>0.76738918387073074</v>
      </c>
      <c r="J48" s="25">
        <f t="shared" si="26"/>
        <v>1.128359283133713E-2</v>
      </c>
      <c r="K48" s="17">
        <f t="shared" ref="K48:K111" si="27">D48/I48</f>
        <v>84.702783628169385</v>
      </c>
      <c r="L48" s="1">
        <f t="shared" si="24"/>
        <v>137.47110543149708</v>
      </c>
      <c r="M48">
        <f t="shared" si="3"/>
        <v>11.724807266283616</v>
      </c>
      <c r="N48" s="1">
        <f t="shared" si="4"/>
        <v>22.980622241915885</v>
      </c>
      <c r="O48" s="29">
        <f t="shared" si="25"/>
        <v>19.702783628169385</v>
      </c>
      <c r="P48" s="1">
        <f t="shared" ref="P48:P110" si="28">L48</f>
        <v>137.47110543149708</v>
      </c>
      <c r="Q48">
        <f t="shared" ref="Q48:Q110" si="29">SQRT(P48)</f>
        <v>11.724807266283616</v>
      </c>
      <c r="R48" s="1">
        <f t="shared" ref="R48:R110" si="30">(1.96*Q48)</f>
        <v>22.980622241915885</v>
      </c>
    </row>
    <row r="49" spans="1:18">
      <c r="A49" t="s">
        <v>55</v>
      </c>
      <c r="B49">
        <v>2001</v>
      </c>
      <c r="C49" t="s">
        <v>60</v>
      </c>
      <c r="D49" s="17">
        <v>27</v>
      </c>
      <c r="E49" s="1"/>
      <c r="F49" s="1"/>
      <c r="G49" s="1"/>
      <c r="H49" s="1"/>
      <c r="I49" s="25">
        <f t="shared" si="26"/>
        <v>0.76738918387073074</v>
      </c>
      <c r="J49" s="25">
        <f t="shared" si="26"/>
        <v>1.128359283133713E-2</v>
      </c>
      <c r="K49" s="17">
        <f t="shared" si="27"/>
        <v>35.184233199393439</v>
      </c>
      <c r="L49" s="1">
        <f t="shared" si="24"/>
        <v>23.719866475635822</v>
      </c>
      <c r="M49">
        <f t="shared" si="3"/>
        <v>4.8703045567639629</v>
      </c>
      <c r="N49" s="1">
        <f t="shared" si="4"/>
        <v>9.5457969312573674</v>
      </c>
      <c r="O49" s="29">
        <f t="shared" si="25"/>
        <v>8.1842331993934394</v>
      </c>
      <c r="P49" s="1">
        <f t="shared" si="28"/>
        <v>23.719866475635822</v>
      </c>
      <c r="Q49">
        <f t="shared" si="29"/>
        <v>4.8703045567639629</v>
      </c>
      <c r="R49" s="1">
        <f t="shared" si="30"/>
        <v>9.5457969312573674</v>
      </c>
    </row>
    <row r="50" spans="1:18">
      <c r="A50" t="s">
        <v>55</v>
      </c>
      <c r="B50">
        <v>2002</v>
      </c>
      <c r="C50" t="s">
        <v>60</v>
      </c>
      <c r="D50" s="17">
        <v>99</v>
      </c>
      <c r="E50" s="1"/>
      <c r="F50" s="1"/>
      <c r="G50" s="1"/>
      <c r="H50" s="1"/>
      <c r="I50" s="25">
        <f t="shared" si="26"/>
        <v>0.76738918387073074</v>
      </c>
      <c r="J50" s="25">
        <f t="shared" si="26"/>
        <v>1.128359283133713E-2</v>
      </c>
      <c r="K50" s="17">
        <f t="shared" si="27"/>
        <v>129.0088550644426</v>
      </c>
      <c r="L50" s="1">
        <f t="shared" si="24"/>
        <v>318.90042706132607</v>
      </c>
      <c r="M50">
        <f t="shared" si="3"/>
        <v>17.857783374801198</v>
      </c>
      <c r="N50" s="1">
        <f t="shared" si="4"/>
        <v>35.001255414610348</v>
      </c>
      <c r="O50" s="29">
        <f t="shared" si="25"/>
        <v>30.008855064442599</v>
      </c>
      <c r="P50" s="1">
        <f t="shared" si="28"/>
        <v>318.90042706132607</v>
      </c>
      <c r="Q50">
        <f t="shared" si="29"/>
        <v>17.857783374801198</v>
      </c>
      <c r="R50" s="1">
        <f t="shared" si="30"/>
        <v>35.001255414610348</v>
      </c>
    </row>
    <row r="51" spans="1:18">
      <c r="A51" t="s">
        <v>55</v>
      </c>
      <c r="B51">
        <v>2003</v>
      </c>
      <c r="C51" t="s">
        <v>60</v>
      </c>
      <c r="D51" s="17">
        <v>144</v>
      </c>
      <c r="E51" s="1"/>
      <c r="F51" s="1"/>
      <c r="G51" s="1"/>
      <c r="H51" s="1"/>
      <c r="I51" s="25">
        <f t="shared" si="26"/>
        <v>0.76738918387073074</v>
      </c>
      <c r="J51" s="25">
        <f t="shared" si="26"/>
        <v>1.128359283133713E-2</v>
      </c>
      <c r="K51" s="17">
        <f t="shared" si="27"/>
        <v>187.64924373009833</v>
      </c>
      <c r="L51" s="1">
        <f t="shared" si="24"/>
        <v>674.69842419586348</v>
      </c>
      <c r="M51">
        <f t="shared" si="3"/>
        <v>25.974957636074471</v>
      </c>
      <c r="N51" s="1">
        <f t="shared" si="4"/>
        <v>50.910916966705962</v>
      </c>
      <c r="O51" s="29">
        <f t="shared" si="25"/>
        <v>43.649243730098334</v>
      </c>
      <c r="P51" s="1">
        <f t="shared" si="28"/>
        <v>674.69842419586348</v>
      </c>
      <c r="Q51">
        <f t="shared" si="29"/>
        <v>25.974957636074471</v>
      </c>
      <c r="R51" s="1">
        <f t="shared" si="30"/>
        <v>50.910916966705962</v>
      </c>
    </row>
    <row r="52" spans="1:18">
      <c r="A52" t="s">
        <v>55</v>
      </c>
      <c r="B52">
        <v>2004</v>
      </c>
      <c r="C52" t="s">
        <v>60</v>
      </c>
      <c r="D52" s="17">
        <v>200</v>
      </c>
      <c r="E52" s="1"/>
      <c r="F52" s="1"/>
      <c r="G52" s="1"/>
      <c r="H52" s="1"/>
      <c r="I52" s="25">
        <f t="shared" si="26"/>
        <v>0.76738918387073074</v>
      </c>
      <c r="J52" s="25">
        <f t="shared" si="26"/>
        <v>1.128359283133713E-2</v>
      </c>
      <c r="K52" s="17">
        <f t="shared" si="27"/>
        <v>260.62394962513656</v>
      </c>
      <c r="L52" s="1">
        <f t="shared" si="24"/>
        <v>1301.5015898839958</v>
      </c>
      <c r="M52">
        <f t="shared" si="3"/>
        <v>36.076330050103429</v>
      </c>
      <c r="N52" s="1">
        <f t="shared" si="4"/>
        <v>70.709606898202722</v>
      </c>
      <c r="O52" s="29">
        <f t="shared" si="25"/>
        <v>60.623949625136561</v>
      </c>
      <c r="P52" s="1">
        <f t="shared" si="28"/>
        <v>1301.5015898839958</v>
      </c>
      <c r="Q52">
        <f t="shared" si="29"/>
        <v>36.076330050103429</v>
      </c>
      <c r="R52" s="1">
        <f t="shared" si="30"/>
        <v>70.709606898202722</v>
      </c>
    </row>
    <row r="53" spans="1:18">
      <c r="A53" t="s">
        <v>55</v>
      </c>
      <c r="B53">
        <v>2005</v>
      </c>
      <c r="C53" t="s">
        <v>60</v>
      </c>
      <c r="D53" s="17">
        <v>287</v>
      </c>
      <c r="E53" s="1"/>
      <c r="F53" s="1"/>
      <c r="G53" s="1"/>
      <c r="H53" s="1"/>
      <c r="I53" s="25">
        <f t="shared" si="26"/>
        <v>0.76738918387073074</v>
      </c>
      <c r="J53" s="25">
        <f t="shared" si="26"/>
        <v>1.128359283133713E-2</v>
      </c>
      <c r="K53" s="17">
        <f t="shared" si="27"/>
        <v>373.99536771207102</v>
      </c>
      <c r="L53" s="1">
        <f t="shared" si="24"/>
        <v>2680.0846114288715</v>
      </c>
      <c r="M53">
        <f t="shared" si="3"/>
        <v>51.769533621898425</v>
      </c>
      <c r="N53" s="1">
        <f t="shared" si="4"/>
        <v>101.46828589892091</v>
      </c>
      <c r="O53" s="29">
        <f t="shared" si="25"/>
        <v>86.995367712071015</v>
      </c>
      <c r="P53" s="1">
        <f t="shared" si="28"/>
        <v>2680.0846114288715</v>
      </c>
      <c r="Q53">
        <f t="shared" si="29"/>
        <v>51.769533621898425</v>
      </c>
      <c r="R53" s="1">
        <f t="shared" si="30"/>
        <v>101.46828589892091</v>
      </c>
    </row>
    <row r="54" spans="1:18">
      <c r="A54" t="s">
        <v>55</v>
      </c>
      <c r="B54">
        <v>2006</v>
      </c>
      <c r="C54" t="s">
        <v>60</v>
      </c>
      <c r="D54" s="17">
        <v>303</v>
      </c>
      <c r="E54" s="1"/>
      <c r="F54" s="1"/>
      <c r="G54" s="1"/>
      <c r="H54" s="1"/>
      <c r="I54" s="25">
        <f t="shared" si="26"/>
        <v>0.76738918387073074</v>
      </c>
      <c r="J54" s="25">
        <f t="shared" si="26"/>
        <v>1.128359283133713E-2</v>
      </c>
      <c r="K54" s="17">
        <f t="shared" si="27"/>
        <v>394.84528368208191</v>
      </c>
      <c r="L54" s="1">
        <f t="shared" si="24"/>
        <v>2987.2389866414942</v>
      </c>
      <c r="M54">
        <f t="shared" si="3"/>
        <v>54.655640025906699</v>
      </c>
      <c r="N54" s="1">
        <f t="shared" si="4"/>
        <v>107.12505445077713</v>
      </c>
      <c r="O54" s="29">
        <f t="shared" si="25"/>
        <v>91.845283682081913</v>
      </c>
      <c r="P54" s="1">
        <f t="shared" si="28"/>
        <v>2987.2389866414942</v>
      </c>
      <c r="Q54">
        <f t="shared" si="29"/>
        <v>54.655640025906699</v>
      </c>
      <c r="R54" s="1">
        <f t="shared" si="30"/>
        <v>107.12505445077713</v>
      </c>
    </row>
    <row r="55" spans="1:18">
      <c r="A55" t="s">
        <v>55</v>
      </c>
      <c r="B55">
        <v>2007</v>
      </c>
      <c r="C55" t="s">
        <v>60</v>
      </c>
      <c r="D55" s="17">
        <v>1148</v>
      </c>
      <c r="E55" s="1"/>
      <c r="F55" s="1"/>
      <c r="G55" s="1"/>
      <c r="H55" s="1"/>
      <c r="I55" s="25">
        <f t="shared" si="26"/>
        <v>0.76738918387073074</v>
      </c>
      <c r="J55" s="25">
        <f t="shared" si="26"/>
        <v>1.128359283133713E-2</v>
      </c>
      <c r="K55" s="17">
        <f t="shared" si="27"/>
        <v>1495.9814708482841</v>
      </c>
      <c r="L55" s="1">
        <f t="shared" si="24"/>
        <v>42881.353782861945</v>
      </c>
      <c r="M55">
        <f t="shared" si="3"/>
        <v>207.0781344875937</v>
      </c>
      <c r="N55" s="1">
        <f t="shared" si="4"/>
        <v>405.87314359568364</v>
      </c>
      <c r="O55" s="29">
        <f t="shared" si="25"/>
        <v>347.98147084828406</v>
      </c>
      <c r="P55" s="1">
        <f t="shared" si="28"/>
        <v>42881.353782861945</v>
      </c>
      <c r="Q55">
        <f t="shared" si="29"/>
        <v>207.0781344875937</v>
      </c>
      <c r="R55" s="1">
        <f t="shared" si="30"/>
        <v>405.87314359568364</v>
      </c>
    </row>
    <row r="56" spans="1:18">
      <c r="A56" t="s">
        <v>55</v>
      </c>
      <c r="B56">
        <v>2008</v>
      </c>
      <c r="C56" t="s">
        <v>60</v>
      </c>
      <c r="D56" s="17">
        <v>1130</v>
      </c>
      <c r="E56" s="1"/>
      <c r="F56" s="1"/>
      <c r="G56" s="1"/>
      <c r="H56" s="1"/>
      <c r="I56" s="25">
        <f t="shared" si="26"/>
        <v>0.76738918387073074</v>
      </c>
      <c r="J56" s="25">
        <f t="shared" si="26"/>
        <v>1.128359283133713E-2</v>
      </c>
      <c r="K56" s="17">
        <f t="shared" si="27"/>
        <v>1472.5253153820217</v>
      </c>
      <c r="L56" s="1">
        <f t="shared" si="24"/>
        <v>41547.184503071861</v>
      </c>
      <c r="M56">
        <f t="shared" si="3"/>
        <v>203.83126478308441</v>
      </c>
      <c r="N56" s="1">
        <f t="shared" si="4"/>
        <v>399.50927897484542</v>
      </c>
      <c r="O56" s="29">
        <f t="shared" si="25"/>
        <v>342.52531538202174</v>
      </c>
      <c r="P56" s="1">
        <f t="shared" si="28"/>
        <v>41547.184503071861</v>
      </c>
      <c r="Q56">
        <f t="shared" si="29"/>
        <v>203.83126478308441</v>
      </c>
      <c r="R56" s="1">
        <f t="shared" si="30"/>
        <v>399.50927897484542</v>
      </c>
    </row>
    <row r="57" spans="1:18">
      <c r="A57" t="s">
        <v>55</v>
      </c>
      <c r="B57">
        <v>2009</v>
      </c>
      <c r="C57" t="s">
        <v>60</v>
      </c>
      <c r="D57" s="17">
        <v>810</v>
      </c>
      <c r="E57" s="1"/>
      <c r="F57" s="1"/>
      <c r="G57" s="1"/>
      <c r="H57" s="1"/>
      <c r="I57" s="25">
        <f t="shared" si="26"/>
        <v>0.76738918387073074</v>
      </c>
      <c r="J57" s="25">
        <f t="shared" si="26"/>
        <v>1.128359283133713E-2</v>
      </c>
      <c r="K57" s="17">
        <f t="shared" si="27"/>
        <v>1055.5269959818031</v>
      </c>
      <c r="L57" s="1">
        <f t="shared" si="24"/>
        <v>21347.879828072244</v>
      </c>
      <c r="M57">
        <f t="shared" si="3"/>
        <v>146.1091367029189</v>
      </c>
      <c r="N57" s="1">
        <f t="shared" si="4"/>
        <v>286.37390793772107</v>
      </c>
      <c r="O57" s="29">
        <f t="shared" si="25"/>
        <v>245.52699598180311</v>
      </c>
      <c r="P57" s="1">
        <f t="shared" si="28"/>
        <v>21347.879828072244</v>
      </c>
      <c r="Q57">
        <f t="shared" si="29"/>
        <v>146.1091367029189</v>
      </c>
      <c r="R57" s="1">
        <f t="shared" si="30"/>
        <v>286.37390793772107</v>
      </c>
    </row>
    <row r="58" spans="1:18">
      <c r="A58" t="s">
        <v>55</v>
      </c>
      <c r="B58">
        <v>2010</v>
      </c>
      <c r="C58" t="s">
        <v>60</v>
      </c>
      <c r="D58" s="17">
        <v>644</v>
      </c>
      <c r="E58" s="1"/>
      <c r="F58" s="1"/>
      <c r="G58" s="1"/>
      <c r="H58" s="1"/>
      <c r="I58" s="25">
        <f t="shared" si="26"/>
        <v>0.76738918387073074</v>
      </c>
      <c r="J58" s="25">
        <f t="shared" si="26"/>
        <v>1.128359283133713E-2</v>
      </c>
      <c r="K58" s="17">
        <f t="shared" si="27"/>
        <v>839.20911779293976</v>
      </c>
      <c r="L58" s="1">
        <f t="shared" si="24"/>
        <v>13494.489084553223</v>
      </c>
      <c r="M58">
        <f t="shared" si="3"/>
        <v>116.16578276133305</v>
      </c>
      <c r="N58" s="1">
        <f t="shared" si="4"/>
        <v>227.68493421221277</v>
      </c>
      <c r="O58" s="29">
        <f t="shared" si="25"/>
        <v>195.20911779293976</v>
      </c>
      <c r="P58" s="1">
        <f t="shared" si="28"/>
        <v>13494.489084553223</v>
      </c>
      <c r="Q58">
        <f t="shared" si="29"/>
        <v>116.16578276133305</v>
      </c>
      <c r="R58" s="1">
        <f t="shared" si="30"/>
        <v>227.68493421221277</v>
      </c>
    </row>
    <row r="59" spans="1:18">
      <c r="A59" t="s">
        <v>55</v>
      </c>
      <c r="B59">
        <v>2011</v>
      </c>
      <c r="C59" t="s">
        <v>60</v>
      </c>
      <c r="D59" s="17">
        <v>689</v>
      </c>
      <c r="E59" s="36">
        <v>991</v>
      </c>
      <c r="F59" s="36">
        <v>93606.430714714777</v>
      </c>
      <c r="G59" s="37">
        <v>233</v>
      </c>
      <c r="H59" s="36">
        <v>21914.576320320331</v>
      </c>
      <c r="I59">
        <f t="shared" ref="I59:I67" si="31">E59/(E59+G59)</f>
        <v>0.809640522875817</v>
      </c>
      <c r="J59" s="3">
        <f t="shared" ref="J59:J67" si="32">((((E59)^2*H59)+((G59)^2*F59))/(E59+G59)^4)</f>
        <v>1.185266974203926E-2</v>
      </c>
      <c r="K59" s="17">
        <f t="shared" si="27"/>
        <v>850.99495459132186</v>
      </c>
      <c r="L59" s="1">
        <f t="shared" ref="L59:L66" si="33">(D59^2)*J59*(1/(I59^4))</f>
        <v>13094.402331197241</v>
      </c>
      <c r="M59">
        <f t="shared" ref="M59:M114" si="34">SQRT(L59)</f>
        <v>114.43077528006721</v>
      </c>
      <c r="N59" s="1">
        <f t="shared" ref="N59:N114" si="35">(1.96*M59)</f>
        <v>224.28431954893173</v>
      </c>
      <c r="O59" s="29">
        <f t="shared" si="25"/>
        <v>161.99495459132186</v>
      </c>
      <c r="P59" s="1">
        <f t="shared" si="28"/>
        <v>13094.402331197241</v>
      </c>
      <c r="Q59">
        <f t="shared" si="29"/>
        <v>114.43077528006721</v>
      </c>
      <c r="R59" s="1">
        <f t="shared" si="30"/>
        <v>224.28431954893173</v>
      </c>
    </row>
    <row r="60" spans="1:18">
      <c r="A60" t="s">
        <v>55</v>
      </c>
      <c r="B60">
        <v>2012</v>
      </c>
      <c r="C60" t="s">
        <v>60</v>
      </c>
      <c r="D60" s="17">
        <v>918</v>
      </c>
      <c r="E60" s="36">
        <v>612</v>
      </c>
      <c r="F60" s="36">
        <v>37368.602801802022</v>
      </c>
      <c r="G60" s="37">
        <v>394</v>
      </c>
      <c r="H60" s="36">
        <v>35156.844808808622</v>
      </c>
      <c r="I60">
        <f t="shared" si="31"/>
        <v>0.60834990059642147</v>
      </c>
      <c r="J60" s="3">
        <f t="shared" si="32"/>
        <v>1.8520235654515379E-2</v>
      </c>
      <c r="K60" s="17">
        <f t="shared" si="27"/>
        <v>1509</v>
      </c>
      <c r="L60" s="1">
        <f t="shared" si="33"/>
        <v>113950.9906442892</v>
      </c>
      <c r="M60">
        <f t="shared" si="34"/>
        <v>337.56627592857848</v>
      </c>
      <c r="N60" s="1">
        <f t="shared" si="35"/>
        <v>661.62990082001386</v>
      </c>
      <c r="O60" s="29">
        <f t="shared" si="25"/>
        <v>591</v>
      </c>
      <c r="P60" s="1">
        <f t="shared" si="28"/>
        <v>113950.9906442892</v>
      </c>
      <c r="Q60">
        <f t="shared" si="29"/>
        <v>337.56627592857848</v>
      </c>
      <c r="R60" s="1">
        <f t="shared" si="30"/>
        <v>661.62990082001386</v>
      </c>
    </row>
    <row r="61" spans="1:18">
      <c r="A61" t="s">
        <v>55</v>
      </c>
      <c r="B61">
        <v>2013</v>
      </c>
      <c r="C61" t="s">
        <v>60</v>
      </c>
      <c r="D61" s="17">
        <v>1035</v>
      </c>
      <c r="E61" s="36">
        <v>2072</v>
      </c>
      <c r="F61" s="36">
        <v>290813.90840440401</v>
      </c>
      <c r="G61" s="37">
        <v>420</v>
      </c>
      <c r="H61" s="36">
        <v>63870.855879880037</v>
      </c>
      <c r="I61">
        <f t="shared" si="31"/>
        <v>0.8314606741573034</v>
      </c>
      <c r="J61" s="3">
        <f t="shared" si="32"/>
        <v>8.4405496488616713E-3</v>
      </c>
      <c r="K61" s="17">
        <f t="shared" si="27"/>
        <v>1244.7972972972973</v>
      </c>
      <c r="L61" s="1">
        <f t="shared" si="33"/>
        <v>18918.407507863983</v>
      </c>
      <c r="M61">
        <f t="shared" si="34"/>
        <v>137.54420201471228</v>
      </c>
      <c r="N61" s="1">
        <f t="shared" si="35"/>
        <v>269.58663594883609</v>
      </c>
      <c r="O61" s="29">
        <f t="shared" si="25"/>
        <v>209.79729729729729</v>
      </c>
      <c r="P61" s="1">
        <f t="shared" si="28"/>
        <v>18918.407507863983</v>
      </c>
      <c r="Q61">
        <f t="shared" si="29"/>
        <v>137.54420201471228</v>
      </c>
      <c r="R61" s="1">
        <f t="shared" si="30"/>
        <v>269.58663594883609</v>
      </c>
    </row>
    <row r="62" spans="1:18">
      <c r="A62" t="s">
        <v>55</v>
      </c>
      <c r="B62">
        <v>2014</v>
      </c>
      <c r="C62" t="s">
        <v>60</v>
      </c>
      <c r="D62" s="17">
        <v>653</v>
      </c>
      <c r="E62" s="36">
        <v>2239</v>
      </c>
      <c r="F62" s="36">
        <v>356324.55903003004</v>
      </c>
      <c r="G62" s="37">
        <v>754</v>
      </c>
      <c r="H62" s="36">
        <v>173290.73473473437</v>
      </c>
      <c r="I62">
        <f t="shared" si="31"/>
        <v>0.74807885065152024</v>
      </c>
      <c r="J62" s="3">
        <f t="shared" si="32"/>
        <v>1.3350136644000693E-2</v>
      </c>
      <c r="K62" s="17">
        <f t="shared" si="27"/>
        <v>872.90263510495754</v>
      </c>
      <c r="L62" s="1">
        <f t="shared" si="33"/>
        <v>18177.015037346606</v>
      </c>
      <c r="M62">
        <f t="shared" si="34"/>
        <v>134.82216077984586</v>
      </c>
      <c r="N62" s="1">
        <f t="shared" si="35"/>
        <v>264.25143512849786</v>
      </c>
      <c r="O62" s="29">
        <f t="shared" si="25"/>
        <v>219.90263510495754</v>
      </c>
      <c r="P62" s="1">
        <f t="shared" si="28"/>
        <v>18177.015037346606</v>
      </c>
      <c r="Q62">
        <f t="shared" si="29"/>
        <v>134.82216077984586</v>
      </c>
      <c r="R62" s="1">
        <f t="shared" si="30"/>
        <v>264.25143512849786</v>
      </c>
    </row>
    <row r="63" spans="1:18">
      <c r="A63" t="s">
        <v>55</v>
      </c>
      <c r="B63">
        <v>2015</v>
      </c>
      <c r="C63" t="s">
        <v>60</v>
      </c>
      <c r="D63" s="17">
        <v>619</v>
      </c>
      <c r="E63" s="36">
        <v>1753</v>
      </c>
      <c r="F63" s="36">
        <v>589204.68546046084</v>
      </c>
      <c r="G63" s="37">
        <v>798</v>
      </c>
      <c r="H63" s="36">
        <v>376855.00260160118</v>
      </c>
      <c r="I63">
        <f t="shared" si="31"/>
        <v>0.68718149745197965</v>
      </c>
      <c r="J63" s="3">
        <f t="shared" si="32"/>
        <v>3.6206082645008374E-2</v>
      </c>
      <c r="K63" s="17">
        <f t="shared" si="27"/>
        <v>900.78094694808897</v>
      </c>
      <c r="L63" s="1">
        <f t="shared" si="33"/>
        <v>62212.407283949418</v>
      </c>
      <c r="M63">
        <f t="shared" si="34"/>
        <v>249.42415136459704</v>
      </c>
      <c r="N63" s="1">
        <f t="shared" si="35"/>
        <v>488.87133667461018</v>
      </c>
      <c r="O63" s="29">
        <f t="shared" si="25"/>
        <v>281.78094694808897</v>
      </c>
      <c r="P63" s="1">
        <f t="shared" si="28"/>
        <v>62212.407283949418</v>
      </c>
      <c r="Q63">
        <f t="shared" si="29"/>
        <v>249.42415136459704</v>
      </c>
      <c r="R63" s="1">
        <f t="shared" si="30"/>
        <v>488.87133667461018</v>
      </c>
    </row>
    <row r="64" spans="1:18">
      <c r="A64" t="s">
        <v>55</v>
      </c>
      <c r="B64">
        <v>2016</v>
      </c>
      <c r="C64" t="s">
        <v>60</v>
      </c>
      <c r="D64" s="17">
        <v>804</v>
      </c>
      <c r="E64" s="36">
        <v>2979</v>
      </c>
      <c r="F64" s="36">
        <v>598837.12335435429</v>
      </c>
      <c r="G64" s="38">
        <v>531</v>
      </c>
      <c r="H64" s="39">
        <v>268192.2029539544</v>
      </c>
      <c r="I64">
        <f t="shared" si="31"/>
        <v>0.8487179487179487</v>
      </c>
      <c r="J64" s="3">
        <f t="shared" si="32"/>
        <v>1.6792877290749377E-2</v>
      </c>
      <c r="K64" s="17">
        <f t="shared" si="27"/>
        <v>947.31117824773412</v>
      </c>
      <c r="L64" s="1">
        <f t="shared" si="33"/>
        <v>20921.059037013951</v>
      </c>
      <c r="M64">
        <f t="shared" si="34"/>
        <v>144.6411388126281</v>
      </c>
      <c r="N64" s="1">
        <f t="shared" si="35"/>
        <v>283.49663207275108</v>
      </c>
      <c r="O64" s="29">
        <f t="shared" si="25"/>
        <v>143.31117824773412</v>
      </c>
      <c r="P64" s="1">
        <f t="shared" si="28"/>
        <v>20921.059037013951</v>
      </c>
      <c r="Q64">
        <f t="shared" si="29"/>
        <v>144.6411388126281</v>
      </c>
      <c r="R64" s="1">
        <f t="shared" si="30"/>
        <v>283.49663207275108</v>
      </c>
    </row>
    <row r="65" spans="1:18">
      <c r="A65" t="s">
        <v>55</v>
      </c>
      <c r="B65">
        <v>2017</v>
      </c>
      <c r="C65" t="s">
        <v>60</v>
      </c>
      <c r="D65" s="17">
        <v>666</v>
      </c>
      <c r="E65" s="36">
        <v>2144</v>
      </c>
      <c r="F65" s="36">
        <v>280432.76311411388</v>
      </c>
      <c r="G65" s="37">
        <v>738</v>
      </c>
      <c r="H65" s="36">
        <v>153491.03426526548</v>
      </c>
      <c r="I65">
        <f t="shared" si="31"/>
        <v>0.7439278278972935</v>
      </c>
      <c r="J65" s="3">
        <f t="shared" si="32"/>
        <v>1.2441136690885117E-2</v>
      </c>
      <c r="K65" s="17">
        <f t="shared" si="27"/>
        <v>895.24813432835822</v>
      </c>
      <c r="L65" s="1">
        <f t="shared" si="33"/>
        <v>18017.117128178837</v>
      </c>
      <c r="M65">
        <f t="shared" si="34"/>
        <v>134.22785526178549</v>
      </c>
      <c r="N65" s="1">
        <f t="shared" si="35"/>
        <v>263.08659631309956</v>
      </c>
      <c r="O65" s="29">
        <f t="shared" si="25"/>
        <v>229.24813432835822</v>
      </c>
      <c r="P65" s="1">
        <f t="shared" si="28"/>
        <v>18017.117128178837</v>
      </c>
      <c r="Q65">
        <f t="shared" si="29"/>
        <v>134.22785526178549</v>
      </c>
      <c r="R65" s="1">
        <f t="shared" si="30"/>
        <v>263.08659631309956</v>
      </c>
    </row>
    <row r="66" spans="1:18">
      <c r="A66" t="s">
        <v>55</v>
      </c>
      <c r="B66">
        <v>2018</v>
      </c>
      <c r="C66" t="s">
        <v>60</v>
      </c>
      <c r="D66" s="17">
        <v>671</v>
      </c>
      <c r="E66" s="36">
        <v>3896</v>
      </c>
      <c r="F66" s="36">
        <v>1060621.9609919984</v>
      </c>
      <c r="G66" s="37">
        <v>625</v>
      </c>
      <c r="H66" s="36">
        <v>118540.05008908936</v>
      </c>
      <c r="I66">
        <f t="shared" si="31"/>
        <v>0.8617562486175625</v>
      </c>
      <c r="J66" s="3">
        <f t="shared" si="32"/>
        <v>5.2986071211619818E-3</v>
      </c>
      <c r="K66" s="17">
        <f t="shared" si="27"/>
        <v>778.64245379876797</v>
      </c>
      <c r="L66" s="1">
        <f t="shared" si="33"/>
        <v>4325.8254808581805</v>
      </c>
      <c r="M66">
        <f t="shared" si="34"/>
        <v>65.77100790514146</v>
      </c>
      <c r="N66" s="1">
        <f t="shared" si="35"/>
        <v>128.91117549407727</v>
      </c>
      <c r="O66" s="29">
        <f t="shared" si="25"/>
        <v>107.64245379876797</v>
      </c>
      <c r="P66" s="1">
        <f t="shared" si="28"/>
        <v>4325.8254808581805</v>
      </c>
      <c r="Q66">
        <f t="shared" si="29"/>
        <v>65.77100790514146</v>
      </c>
      <c r="R66" s="1">
        <f t="shared" si="30"/>
        <v>128.91117549407727</v>
      </c>
    </row>
    <row r="67" spans="1:18">
      <c r="A67" t="s">
        <v>55</v>
      </c>
      <c r="B67">
        <v>2019</v>
      </c>
      <c r="C67" t="s">
        <v>60</v>
      </c>
      <c r="D67" s="17">
        <v>716</v>
      </c>
      <c r="E67" s="36">
        <v>9132</v>
      </c>
      <c r="F67" s="74">
        <v>455532.99353753775</v>
      </c>
      <c r="G67" s="73">
        <v>312</v>
      </c>
      <c r="H67" s="36">
        <v>42656.245345345385</v>
      </c>
      <c r="I67">
        <f t="shared" si="31"/>
        <v>0.96696315120711562</v>
      </c>
      <c r="J67" s="3">
        <f t="shared" si="32"/>
        <v>4.527628774676271E-4</v>
      </c>
      <c r="K67" s="17">
        <f t="shared" si="27"/>
        <v>740.4625492772667</v>
      </c>
      <c r="L67" s="1">
        <f t="shared" ref="L67" si="36">(D67^2)*J67*(1/(I67^4))</f>
        <v>265.49549626470679</v>
      </c>
      <c r="M67">
        <f t="shared" ref="M67" si="37">SQRT(L67)</f>
        <v>16.294032535401012</v>
      </c>
      <c r="N67" s="1">
        <f t="shared" ref="N67" si="38">(1.96*M67)</f>
        <v>31.936303769385983</v>
      </c>
      <c r="O67" s="29">
        <f t="shared" si="25"/>
        <v>24.462549277266703</v>
      </c>
      <c r="P67" s="1">
        <f t="shared" ref="P67" si="39">L67</f>
        <v>265.49549626470679</v>
      </c>
      <c r="Q67">
        <f t="shared" ref="Q67" si="40">SQRT(P67)</f>
        <v>16.294032535401012</v>
      </c>
      <c r="R67" s="1">
        <f t="shared" ref="R67" si="41">(1.96*Q67)</f>
        <v>31.936303769385983</v>
      </c>
    </row>
    <row r="68" spans="1:18">
      <c r="A68" t="s">
        <v>55</v>
      </c>
      <c r="B68">
        <v>1998</v>
      </c>
      <c r="C68" t="s">
        <v>61</v>
      </c>
      <c r="D68" s="17">
        <v>994</v>
      </c>
      <c r="E68" s="28"/>
      <c r="F68" s="28"/>
      <c r="G68" s="28"/>
      <c r="H68" s="28"/>
      <c r="I68" s="25">
        <f>AVERAGE(I81:I88)</f>
        <v>0.58939472710535679</v>
      </c>
      <c r="J68" s="25">
        <v>5.4034193697657142E-3</v>
      </c>
      <c r="K68" s="17">
        <f t="shared" si="27"/>
        <v>1686.4758951640881</v>
      </c>
      <c r="L68" s="1">
        <f t="shared" ref="L68:L80" si="42">(D68^2)*J68*(1/(I68^4))</f>
        <v>44240.136597187789</v>
      </c>
      <c r="M68">
        <f t="shared" si="34"/>
        <v>210.33339391829293</v>
      </c>
      <c r="N68" s="1">
        <f t="shared" si="35"/>
        <v>412.25345207985413</v>
      </c>
      <c r="O68" s="29">
        <f t="shared" si="25"/>
        <v>692.47589516408812</v>
      </c>
      <c r="P68" s="1">
        <f t="shared" si="28"/>
        <v>44240.136597187789</v>
      </c>
      <c r="Q68">
        <f t="shared" si="29"/>
        <v>210.33339391829293</v>
      </c>
      <c r="R68" s="1">
        <f t="shared" si="30"/>
        <v>412.25345207985413</v>
      </c>
    </row>
    <row r="69" spans="1:18">
      <c r="A69" t="s">
        <v>55</v>
      </c>
      <c r="B69">
        <v>1999</v>
      </c>
      <c r="C69" t="s">
        <v>61</v>
      </c>
      <c r="D69" s="17">
        <v>911</v>
      </c>
      <c r="E69" s="28"/>
      <c r="F69" s="28"/>
      <c r="G69" s="28"/>
      <c r="H69" s="28"/>
      <c r="I69" s="25">
        <v>0.58939472710535679</v>
      </c>
      <c r="J69" s="25">
        <v>5.4034193697657142E-3</v>
      </c>
      <c r="K69" s="17">
        <f t="shared" si="27"/>
        <v>1545.6534612620567</v>
      </c>
      <c r="L69" s="1">
        <f t="shared" si="42"/>
        <v>37160.4054962316</v>
      </c>
      <c r="M69">
        <f t="shared" si="34"/>
        <v>192.7703439231035</v>
      </c>
      <c r="N69" s="1">
        <f t="shared" si="35"/>
        <v>377.82987408928284</v>
      </c>
      <c r="O69" s="29">
        <f t="shared" si="25"/>
        <v>634.65346126205668</v>
      </c>
      <c r="P69" s="1">
        <f t="shared" si="28"/>
        <v>37160.4054962316</v>
      </c>
      <c r="Q69">
        <f t="shared" si="29"/>
        <v>192.7703439231035</v>
      </c>
      <c r="R69" s="1">
        <f t="shared" si="30"/>
        <v>377.82987408928284</v>
      </c>
    </row>
    <row r="70" spans="1:18">
      <c r="A70" t="s">
        <v>55</v>
      </c>
      <c r="B70">
        <v>2000</v>
      </c>
      <c r="C70" t="s">
        <v>61</v>
      </c>
      <c r="D70" s="17">
        <v>1400</v>
      </c>
      <c r="E70" s="1"/>
      <c r="F70" s="1"/>
      <c r="G70" s="1"/>
      <c r="H70" s="1"/>
      <c r="I70" s="25">
        <v>0.58939472710535679</v>
      </c>
      <c r="J70" s="25">
        <v>5.4034193697657142E-3</v>
      </c>
      <c r="K70" s="17">
        <f t="shared" si="27"/>
        <v>2375.318162202941</v>
      </c>
      <c r="L70" s="1">
        <f t="shared" si="42"/>
        <v>87760.635979344952</v>
      </c>
      <c r="M70">
        <f t="shared" si="34"/>
        <v>296.24421678632808</v>
      </c>
      <c r="N70" s="1">
        <f t="shared" si="35"/>
        <v>580.63866490120301</v>
      </c>
      <c r="O70" s="29">
        <f t="shared" si="25"/>
        <v>975.31816220294104</v>
      </c>
      <c r="P70" s="1">
        <f t="shared" si="28"/>
        <v>87760.635979344952</v>
      </c>
      <c r="Q70">
        <f t="shared" si="29"/>
        <v>296.24421678632808</v>
      </c>
      <c r="R70" s="1">
        <f t="shared" si="30"/>
        <v>580.63866490120301</v>
      </c>
    </row>
    <row r="71" spans="1:18">
      <c r="A71" t="s">
        <v>55</v>
      </c>
      <c r="B71">
        <v>2001</v>
      </c>
      <c r="C71" t="s">
        <v>61</v>
      </c>
      <c r="D71" s="17">
        <v>763</v>
      </c>
      <c r="E71" s="1"/>
      <c r="F71" s="1"/>
      <c r="G71" s="1"/>
      <c r="H71" s="1"/>
      <c r="I71" s="25">
        <v>0.58939472710535679</v>
      </c>
      <c r="J71" s="25">
        <v>5.4034193697657142E-3</v>
      </c>
      <c r="K71" s="17">
        <f t="shared" si="27"/>
        <v>1294.5483984006028</v>
      </c>
      <c r="L71" s="1">
        <f t="shared" si="42"/>
        <v>26067.102901764931</v>
      </c>
      <c r="M71">
        <f t="shared" si="34"/>
        <v>161.4530981485488</v>
      </c>
      <c r="N71" s="1">
        <f t="shared" si="35"/>
        <v>316.44807237115566</v>
      </c>
      <c r="O71" s="29">
        <f t="shared" si="25"/>
        <v>531.54839840060276</v>
      </c>
      <c r="P71" s="1">
        <f t="shared" si="28"/>
        <v>26067.102901764931</v>
      </c>
      <c r="Q71">
        <f t="shared" si="29"/>
        <v>161.4530981485488</v>
      </c>
      <c r="R71" s="1">
        <f t="shared" si="30"/>
        <v>316.44807237115566</v>
      </c>
    </row>
    <row r="72" spans="1:18">
      <c r="A72" t="s">
        <v>55</v>
      </c>
      <c r="B72">
        <v>2002</v>
      </c>
      <c r="C72" t="s">
        <v>61</v>
      </c>
      <c r="D72" s="17">
        <v>2378</v>
      </c>
      <c r="E72" s="1"/>
      <c r="F72" s="1"/>
      <c r="G72" s="1"/>
      <c r="H72" s="1"/>
      <c r="I72" s="25">
        <v>0.58939472710535679</v>
      </c>
      <c r="J72" s="25">
        <v>5.4034193697657142E-3</v>
      </c>
      <c r="K72" s="17">
        <f t="shared" si="27"/>
        <v>4034.6475640847098</v>
      </c>
      <c r="L72" s="1">
        <f t="shared" si="42"/>
        <v>253202.15113746023</v>
      </c>
      <c r="M72">
        <f t="shared" si="34"/>
        <v>503.19196251277725</v>
      </c>
      <c r="N72" s="1">
        <f t="shared" si="35"/>
        <v>986.25624652504337</v>
      </c>
      <c r="O72" s="29">
        <f t="shared" si="25"/>
        <v>1656.6475640847098</v>
      </c>
      <c r="P72" s="1">
        <f t="shared" si="28"/>
        <v>253202.15113746023</v>
      </c>
      <c r="Q72">
        <f t="shared" si="29"/>
        <v>503.19196251277725</v>
      </c>
      <c r="R72" s="1">
        <f t="shared" si="30"/>
        <v>986.25624652504337</v>
      </c>
    </row>
    <row r="73" spans="1:18">
      <c r="A73" t="s">
        <v>55</v>
      </c>
      <c r="B73">
        <v>2003</v>
      </c>
      <c r="C73" t="s">
        <v>61</v>
      </c>
      <c r="D73" s="17">
        <v>4623</v>
      </c>
      <c r="E73" s="1"/>
      <c r="F73" s="1"/>
      <c r="G73" s="1"/>
      <c r="H73" s="1"/>
      <c r="I73" s="25">
        <v>0.58939472710535679</v>
      </c>
      <c r="J73" s="25">
        <v>5.4034193697657142E-3</v>
      </c>
      <c r="K73" s="17">
        <f t="shared" si="27"/>
        <v>7843.6399027601401</v>
      </c>
      <c r="L73" s="1">
        <f t="shared" si="42"/>
        <v>956954.91493500082</v>
      </c>
      <c r="M73">
        <f t="shared" si="34"/>
        <v>978.24072443085333</v>
      </c>
      <c r="N73" s="1">
        <f t="shared" si="35"/>
        <v>1917.3518198844724</v>
      </c>
      <c r="O73" s="29">
        <f t="shared" si="25"/>
        <v>3220.6399027601401</v>
      </c>
      <c r="P73" s="1">
        <f t="shared" si="28"/>
        <v>956954.91493500082</v>
      </c>
      <c r="Q73">
        <f t="shared" si="29"/>
        <v>978.24072443085333</v>
      </c>
      <c r="R73" s="1">
        <f t="shared" si="30"/>
        <v>1917.3518198844724</v>
      </c>
    </row>
    <row r="74" spans="1:18">
      <c r="A74" t="s">
        <v>55</v>
      </c>
      <c r="B74">
        <v>2004</v>
      </c>
      <c r="C74" t="s">
        <v>61</v>
      </c>
      <c r="D74" s="17">
        <v>4736</v>
      </c>
      <c r="E74" s="1"/>
      <c r="F74" s="1"/>
      <c r="G74" s="1"/>
      <c r="H74" s="1"/>
      <c r="I74" s="25">
        <v>0.58939472710535679</v>
      </c>
      <c r="J74" s="25">
        <v>5.4034193697657142E-3</v>
      </c>
      <c r="K74" s="17">
        <f t="shared" si="27"/>
        <v>8035.3620115665199</v>
      </c>
      <c r="L74" s="1">
        <f t="shared" si="42"/>
        <v>1004308.3600935558</v>
      </c>
      <c r="M74">
        <f t="shared" si="34"/>
        <v>1002.1518647857498</v>
      </c>
      <c r="N74" s="1">
        <f t="shared" si="35"/>
        <v>1964.2176549800695</v>
      </c>
      <c r="O74" s="29">
        <f t="shared" si="25"/>
        <v>3299.3620115665199</v>
      </c>
      <c r="P74" s="1">
        <f t="shared" si="28"/>
        <v>1004308.3600935558</v>
      </c>
      <c r="Q74">
        <f t="shared" si="29"/>
        <v>1002.1518647857498</v>
      </c>
      <c r="R74" s="1">
        <f t="shared" si="30"/>
        <v>1964.2176549800695</v>
      </c>
    </row>
    <row r="75" spans="1:18">
      <c r="A75" t="s">
        <v>55</v>
      </c>
      <c r="B75">
        <v>2005</v>
      </c>
      <c r="C75" t="s">
        <v>61</v>
      </c>
      <c r="D75" s="17">
        <v>3615</v>
      </c>
      <c r="E75" s="1"/>
      <c r="F75" s="1"/>
      <c r="G75" s="1"/>
      <c r="H75" s="1"/>
      <c r="I75" s="25">
        <v>0.58939472710535679</v>
      </c>
      <c r="J75" s="25">
        <v>5.4034193697657142E-3</v>
      </c>
      <c r="K75" s="17">
        <f t="shared" si="27"/>
        <v>6133.4108259740224</v>
      </c>
      <c r="L75" s="1">
        <f t="shared" si="42"/>
        <v>585140.68220468122</v>
      </c>
      <c r="M75">
        <f t="shared" si="34"/>
        <v>764.94488834469712</v>
      </c>
      <c r="N75" s="1">
        <f t="shared" si="35"/>
        <v>1499.2919811556064</v>
      </c>
      <c r="O75" s="29">
        <f t="shared" si="25"/>
        <v>2518.4108259740224</v>
      </c>
      <c r="P75" s="1">
        <f t="shared" si="28"/>
        <v>585140.68220468122</v>
      </c>
      <c r="Q75">
        <f t="shared" si="29"/>
        <v>764.94488834469712</v>
      </c>
      <c r="R75" s="1">
        <f t="shared" si="30"/>
        <v>1499.2919811556064</v>
      </c>
    </row>
    <row r="76" spans="1:18">
      <c r="A76" t="s">
        <v>55</v>
      </c>
      <c r="B76">
        <v>2006</v>
      </c>
      <c r="C76" t="s">
        <v>61</v>
      </c>
      <c r="D76" s="17">
        <v>2463</v>
      </c>
      <c r="E76" s="1"/>
      <c r="F76" s="1"/>
      <c r="G76" s="1"/>
      <c r="H76" s="1"/>
      <c r="I76" s="25">
        <v>0.58939472710535679</v>
      </c>
      <c r="J76" s="25">
        <v>5.4034193697657142E-3</v>
      </c>
      <c r="K76" s="17">
        <f t="shared" si="27"/>
        <v>4178.8633096470312</v>
      </c>
      <c r="L76" s="1">
        <f t="shared" si="42"/>
        <v>271626.73547213408</v>
      </c>
      <c r="M76">
        <f t="shared" si="34"/>
        <v>521.17821853194721</v>
      </c>
      <c r="N76" s="1">
        <f t="shared" si="35"/>
        <v>1021.5093083226166</v>
      </c>
      <c r="O76" s="29">
        <f t="shared" si="25"/>
        <v>1715.8633096470312</v>
      </c>
      <c r="P76" s="1">
        <f t="shared" si="28"/>
        <v>271626.73547213408</v>
      </c>
      <c r="Q76">
        <f t="shared" si="29"/>
        <v>521.17821853194721</v>
      </c>
      <c r="R76" s="1">
        <f t="shared" si="30"/>
        <v>1021.5093083226166</v>
      </c>
    </row>
    <row r="77" spans="1:18">
      <c r="A77" t="s">
        <v>55</v>
      </c>
      <c r="B77">
        <v>2007</v>
      </c>
      <c r="C77" t="s">
        <v>61</v>
      </c>
      <c r="D77" s="17">
        <v>2559</v>
      </c>
      <c r="E77" s="1"/>
      <c r="F77" s="1"/>
      <c r="G77" s="1"/>
      <c r="H77" s="1"/>
      <c r="I77" s="25">
        <v>0.58939472710535679</v>
      </c>
      <c r="J77" s="25">
        <v>5.4034193697657142E-3</v>
      </c>
      <c r="K77" s="17">
        <f t="shared" si="27"/>
        <v>4341.7422693409471</v>
      </c>
      <c r="L77" s="1">
        <f t="shared" si="42"/>
        <v>293213.70268298819</v>
      </c>
      <c r="M77">
        <f t="shared" si="34"/>
        <v>541.49210768300975</v>
      </c>
      <c r="N77" s="1">
        <f t="shared" si="35"/>
        <v>1061.324531058699</v>
      </c>
      <c r="O77" s="29">
        <f t="shared" si="25"/>
        <v>1782.7422693409471</v>
      </c>
      <c r="P77" s="1">
        <f t="shared" si="28"/>
        <v>293213.70268298819</v>
      </c>
      <c r="Q77">
        <f t="shared" si="29"/>
        <v>541.49210768300975</v>
      </c>
      <c r="R77" s="1">
        <f t="shared" si="30"/>
        <v>1061.324531058699</v>
      </c>
    </row>
    <row r="78" spans="1:18">
      <c r="A78" t="s">
        <v>55</v>
      </c>
      <c r="B78">
        <v>2008</v>
      </c>
      <c r="C78" t="s">
        <v>61</v>
      </c>
      <c r="D78" s="17">
        <v>2163</v>
      </c>
      <c r="E78" s="1"/>
      <c r="F78" s="1"/>
      <c r="G78" s="1"/>
      <c r="H78" s="1"/>
      <c r="I78" s="25">
        <v>0.58939472710535679</v>
      </c>
      <c r="J78" s="25">
        <v>5.4034193697657142E-3</v>
      </c>
      <c r="K78" s="17">
        <f t="shared" si="27"/>
        <v>3669.8665606035438</v>
      </c>
      <c r="L78" s="1">
        <f t="shared" si="42"/>
        <v>209486.83209859589</v>
      </c>
      <c r="M78">
        <f t="shared" si="34"/>
        <v>457.69731493487689</v>
      </c>
      <c r="N78" s="1">
        <f t="shared" si="35"/>
        <v>897.08673727235873</v>
      </c>
      <c r="O78" s="29">
        <f t="shared" si="25"/>
        <v>1506.8665606035438</v>
      </c>
      <c r="P78" s="1">
        <f t="shared" si="28"/>
        <v>209486.83209859589</v>
      </c>
      <c r="Q78">
        <f t="shared" si="29"/>
        <v>457.69731493487689</v>
      </c>
      <c r="R78" s="1">
        <f t="shared" si="30"/>
        <v>897.08673727235873</v>
      </c>
    </row>
    <row r="79" spans="1:18">
      <c r="A79" t="s">
        <v>55</v>
      </c>
      <c r="B79">
        <v>2009</v>
      </c>
      <c r="C79" t="s">
        <v>61</v>
      </c>
      <c r="D79" s="17">
        <v>2918</v>
      </c>
      <c r="E79" s="1"/>
      <c r="F79" s="1"/>
      <c r="G79" s="1"/>
      <c r="H79" s="1"/>
      <c r="I79" s="25">
        <v>0.58939472710535679</v>
      </c>
      <c r="J79" s="25">
        <v>5.4034193697657142E-3</v>
      </c>
      <c r="K79" s="17">
        <f t="shared" si="27"/>
        <v>4950.841712362987</v>
      </c>
      <c r="L79" s="1">
        <f t="shared" si="42"/>
        <v>381253.87419826118</v>
      </c>
      <c r="M79">
        <f t="shared" si="34"/>
        <v>617.45758898750375</v>
      </c>
      <c r="N79" s="1">
        <f t="shared" si="35"/>
        <v>1210.2168744155074</v>
      </c>
      <c r="O79" s="29">
        <f t="shared" si="25"/>
        <v>2032.841712362987</v>
      </c>
      <c r="P79" s="1">
        <f t="shared" si="28"/>
        <v>381253.87419826118</v>
      </c>
      <c r="Q79">
        <f t="shared" si="29"/>
        <v>617.45758898750375</v>
      </c>
      <c r="R79" s="1">
        <f t="shared" si="30"/>
        <v>1210.2168744155074</v>
      </c>
    </row>
    <row r="80" spans="1:18">
      <c r="A80" t="s">
        <v>55</v>
      </c>
      <c r="B80">
        <v>2010</v>
      </c>
      <c r="C80" t="s">
        <v>61</v>
      </c>
      <c r="D80" s="17">
        <v>4422</v>
      </c>
      <c r="E80" s="1"/>
      <c r="F80" s="1"/>
      <c r="G80" s="1"/>
      <c r="H80" s="1"/>
      <c r="I80" s="25">
        <v>0.58939472710535679</v>
      </c>
      <c r="J80" s="25">
        <v>5.4034193697657142E-3</v>
      </c>
      <c r="K80" s="17">
        <f t="shared" si="27"/>
        <v>7502.6120809010035</v>
      </c>
      <c r="L80" s="1">
        <f t="shared" si="42"/>
        <v>875550.43256812927</v>
      </c>
      <c r="M80">
        <f t="shared" si="34"/>
        <v>935.70851902081631</v>
      </c>
      <c r="N80" s="1">
        <f t="shared" si="35"/>
        <v>1833.9886972807999</v>
      </c>
      <c r="O80" s="29">
        <f t="shared" si="25"/>
        <v>3080.6120809010035</v>
      </c>
      <c r="P80" s="1">
        <f t="shared" si="28"/>
        <v>875550.43256812927</v>
      </c>
      <c r="Q80">
        <f t="shared" si="29"/>
        <v>935.70851902081631</v>
      </c>
      <c r="R80" s="1">
        <f t="shared" si="30"/>
        <v>1833.9886972807999</v>
      </c>
    </row>
    <row r="81" spans="1:18">
      <c r="A81" t="s">
        <v>55</v>
      </c>
      <c r="B81">
        <v>2011</v>
      </c>
      <c r="C81" t="s">
        <v>61</v>
      </c>
      <c r="D81" s="17">
        <v>3046</v>
      </c>
      <c r="E81" s="1">
        <v>3090</v>
      </c>
      <c r="F81" s="1">
        <v>271781.70067567605</v>
      </c>
      <c r="G81" s="1">
        <v>2227</v>
      </c>
      <c r="H81" s="1">
        <v>216174.96608208178</v>
      </c>
      <c r="I81">
        <f t="shared" ref="I81:I89" si="43">E81/(E81+G81)</f>
        <v>0.58115478653375963</v>
      </c>
      <c r="J81" s="3">
        <f t="shared" ref="J81:J89" si="44">((((E81)^2*H81)+((G81)^2*F81))/(E81+G81)^4)</f>
        <v>4.2691212420400337E-3</v>
      </c>
      <c r="K81" s="17">
        <f t="shared" si="27"/>
        <v>5241.2886731391591</v>
      </c>
      <c r="L81" s="1">
        <f t="shared" ref="L81:L102" si="45">(D81^2)*J81*(1/(I81^4))</f>
        <v>347241.00971171423</v>
      </c>
      <c r="M81">
        <f t="shared" si="34"/>
        <v>589.27159248661758</v>
      </c>
      <c r="N81" s="1">
        <f t="shared" si="35"/>
        <v>1154.9723212737704</v>
      </c>
      <c r="O81" s="29">
        <f t="shared" si="25"/>
        <v>2195.2886731391591</v>
      </c>
      <c r="P81" s="1">
        <f t="shared" si="28"/>
        <v>347241.00971171423</v>
      </c>
      <c r="Q81">
        <f t="shared" si="29"/>
        <v>589.27159248661758</v>
      </c>
      <c r="R81" s="1">
        <f t="shared" si="30"/>
        <v>1154.9723212737704</v>
      </c>
    </row>
    <row r="82" spans="1:18">
      <c r="A82" t="s">
        <v>55</v>
      </c>
      <c r="B82">
        <v>2012</v>
      </c>
      <c r="C82" t="s">
        <v>61</v>
      </c>
      <c r="D82" s="17">
        <v>4677</v>
      </c>
      <c r="E82" s="1">
        <v>3725</v>
      </c>
      <c r="F82" s="1">
        <v>397497.76136136171</v>
      </c>
      <c r="G82" s="1">
        <v>4253</v>
      </c>
      <c r="H82" s="1">
        <v>578754.77845445485</v>
      </c>
      <c r="I82">
        <f t="shared" si="43"/>
        <v>0.4669089997493106</v>
      </c>
      <c r="J82" s="3">
        <f t="shared" si="44"/>
        <v>3.7571070733600719E-3</v>
      </c>
      <c r="K82" s="17">
        <f t="shared" si="27"/>
        <v>10016.941208053691</v>
      </c>
      <c r="L82" s="1">
        <f t="shared" si="45"/>
        <v>1729256.1604569755</v>
      </c>
      <c r="M82">
        <f t="shared" si="34"/>
        <v>1315.0118480291253</v>
      </c>
      <c r="N82" s="1">
        <f t="shared" si="35"/>
        <v>2577.4232221370858</v>
      </c>
      <c r="O82" s="29">
        <f t="shared" si="25"/>
        <v>5339.9412080536913</v>
      </c>
      <c r="P82" s="1">
        <f t="shared" si="28"/>
        <v>1729256.1604569755</v>
      </c>
      <c r="Q82">
        <f t="shared" si="29"/>
        <v>1315.0118480291253</v>
      </c>
      <c r="R82" s="1">
        <f t="shared" si="30"/>
        <v>2577.4232221370858</v>
      </c>
    </row>
    <row r="83" spans="1:18">
      <c r="A83" t="s">
        <v>55</v>
      </c>
      <c r="B83">
        <v>2013</v>
      </c>
      <c r="C83" t="s">
        <v>61</v>
      </c>
      <c r="D83" s="17">
        <v>4808</v>
      </c>
      <c r="E83" s="1">
        <v>4037</v>
      </c>
      <c r="F83" s="1">
        <v>420611.36510910874</v>
      </c>
      <c r="G83" s="1">
        <v>2924</v>
      </c>
      <c r="H83" s="1">
        <v>387920.33056957065</v>
      </c>
      <c r="I83">
        <f t="shared" si="43"/>
        <v>0.5799454101422209</v>
      </c>
      <c r="J83" s="3">
        <f t="shared" si="44"/>
        <v>4.224223881452006E-3</v>
      </c>
      <c r="K83" s="17">
        <f t="shared" si="27"/>
        <v>8290.4354718850645</v>
      </c>
      <c r="L83" s="1">
        <f t="shared" si="45"/>
        <v>863231.70507392555</v>
      </c>
      <c r="M83">
        <f t="shared" si="34"/>
        <v>929.1026343057722</v>
      </c>
      <c r="N83" s="1">
        <f t="shared" si="35"/>
        <v>1821.0411632393134</v>
      </c>
      <c r="O83" s="29">
        <f t="shared" si="25"/>
        <v>3482.4354718850645</v>
      </c>
      <c r="P83" s="1">
        <f t="shared" si="28"/>
        <v>863231.70507392555</v>
      </c>
      <c r="Q83">
        <f t="shared" si="29"/>
        <v>929.1026343057722</v>
      </c>
      <c r="R83" s="1">
        <f t="shared" si="30"/>
        <v>1821.0411632393134</v>
      </c>
    </row>
    <row r="84" spans="1:18">
      <c r="A84" t="s">
        <v>55</v>
      </c>
      <c r="B84">
        <v>2014</v>
      </c>
      <c r="C84" t="s">
        <v>61</v>
      </c>
      <c r="D84" s="17">
        <v>4731</v>
      </c>
      <c r="E84" s="1">
        <v>6907</v>
      </c>
      <c r="F84" s="1">
        <v>856869.26777878113</v>
      </c>
      <c r="G84" s="1">
        <v>5029</v>
      </c>
      <c r="H84" s="1">
        <v>845537.23883783736</v>
      </c>
      <c r="I84">
        <f t="shared" si="43"/>
        <v>0.57866957104557637</v>
      </c>
      <c r="J84" s="3">
        <f t="shared" si="44"/>
        <v>3.055043052059355E-3</v>
      </c>
      <c r="K84" s="17">
        <f t="shared" si="27"/>
        <v>8175.6502099319532</v>
      </c>
      <c r="L84" s="1">
        <f t="shared" si="45"/>
        <v>609818.57296968682</v>
      </c>
      <c r="M84">
        <f t="shared" si="34"/>
        <v>780.90881219876553</v>
      </c>
      <c r="N84" s="1">
        <f t="shared" si="35"/>
        <v>1530.5812719095804</v>
      </c>
      <c r="O84" s="29">
        <f t="shared" si="25"/>
        <v>3444.6502099319532</v>
      </c>
      <c r="P84" s="1">
        <f t="shared" si="28"/>
        <v>609818.57296968682</v>
      </c>
      <c r="Q84">
        <f t="shared" si="29"/>
        <v>780.90881219876553</v>
      </c>
      <c r="R84" s="1">
        <f t="shared" si="30"/>
        <v>1530.5812719095804</v>
      </c>
    </row>
    <row r="85" spans="1:18">
      <c r="A85" t="s">
        <v>55</v>
      </c>
      <c r="B85">
        <v>2015</v>
      </c>
      <c r="C85" t="s">
        <v>61</v>
      </c>
      <c r="D85" s="17">
        <v>6321</v>
      </c>
      <c r="E85" s="1">
        <v>6611</v>
      </c>
      <c r="F85" s="1">
        <v>769997.81975575699</v>
      </c>
      <c r="G85" s="1">
        <v>4186</v>
      </c>
      <c r="H85" s="1">
        <v>578778.57604704704</v>
      </c>
      <c r="I85">
        <f t="shared" si="43"/>
        <v>0.61229971288320828</v>
      </c>
      <c r="J85" s="3">
        <f t="shared" si="44"/>
        <v>2.8542085314162058E-3</v>
      </c>
      <c r="K85" s="17">
        <f t="shared" si="27"/>
        <v>10323.375737407352</v>
      </c>
      <c r="L85" s="1">
        <f t="shared" si="45"/>
        <v>811336.58070905623</v>
      </c>
      <c r="M85">
        <f t="shared" si="34"/>
        <v>900.7422387725893</v>
      </c>
      <c r="N85" s="1">
        <f t="shared" si="35"/>
        <v>1765.454787994275</v>
      </c>
      <c r="O85" s="29">
        <f t="shared" si="25"/>
        <v>4002.3757374073521</v>
      </c>
      <c r="P85" s="1">
        <f t="shared" si="28"/>
        <v>811336.58070905623</v>
      </c>
      <c r="Q85">
        <f t="shared" si="29"/>
        <v>900.7422387725893</v>
      </c>
      <c r="R85" s="1">
        <f t="shared" si="30"/>
        <v>1765.454787994275</v>
      </c>
    </row>
    <row r="86" spans="1:18">
      <c r="A86" t="s">
        <v>55</v>
      </c>
      <c r="B86">
        <v>2016</v>
      </c>
      <c r="C86" t="s">
        <v>61</v>
      </c>
      <c r="D86" s="17">
        <v>10123</v>
      </c>
      <c r="E86" s="1">
        <v>9545</v>
      </c>
      <c r="F86" s="1">
        <v>1166196.6307867859</v>
      </c>
      <c r="G86" s="1">
        <v>5962</v>
      </c>
      <c r="H86" s="1">
        <v>699581.80920820858</v>
      </c>
      <c r="I86">
        <f t="shared" si="43"/>
        <v>0.61552847101309083</v>
      </c>
      <c r="J86" s="3">
        <f t="shared" si="44"/>
        <v>1.8191246498617864E-3</v>
      </c>
      <c r="K86" s="17">
        <f t="shared" si="27"/>
        <v>16446.030487166056</v>
      </c>
      <c r="L86" s="1">
        <f t="shared" si="45"/>
        <v>1298638.7245062976</v>
      </c>
      <c r="M86">
        <f t="shared" si="34"/>
        <v>1139.5783099490345</v>
      </c>
      <c r="N86" s="1">
        <f t="shared" si="35"/>
        <v>2233.5734875001076</v>
      </c>
      <c r="O86" s="29">
        <f t="shared" si="25"/>
        <v>6323.0304871660555</v>
      </c>
      <c r="P86" s="1">
        <f t="shared" si="28"/>
        <v>1298638.7245062976</v>
      </c>
      <c r="Q86">
        <f t="shared" si="29"/>
        <v>1139.5783099490345</v>
      </c>
      <c r="R86" s="1">
        <f t="shared" si="30"/>
        <v>2233.5734875001076</v>
      </c>
    </row>
    <row r="87" spans="1:18">
      <c r="A87" t="s">
        <v>55</v>
      </c>
      <c r="B87">
        <v>2017</v>
      </c>
      <c r="C87" t="s">
        <v>61</v>
      </c>
      <c r="D87" s="17">
        <v>8376</v>
      </c>
      <c r="E87" s="1">
        <v>8163</v>
      </c>
      <c r="F87" s="1">
        <v>988291.94354254159</v>
      </c>
      <c r="G87" s="1">
        <v>3238</v>
      </c>
      <c r="H87" s="1">
        <v>343248.777976977</v>
      </c>
      <c r="I87">
        <f t="shared" si="43"/>
        <v>0.71598982545390755</v>
      </c>
      <c r="J87" s="3">
        <f t="shared" si="44"/>
        <v>1.9670366314147878E-3</v>
      </c>
      <c r="K87" s="17">
        <f t="shared" si="27"/>
        <v>11698.49026093348</v>
      </c>
      <c r="L87" s="1">
        <f t="shared" si="45"/>
        <v>525119.78521776723</v>
      </c>
      <c r="M87">
        <f t="shared" si="34"/>
        <v>724.65149224835466</v>
      </c>
      <c r="N87" s="1">
        <f t="shared" si="35"/>
        <v>1420.3169248067752</v>
      </c>
      <c r="O87" s="29">
        <f t="shared" si="25"/>
        <v>3322.4902609334804</v>
      </c>
      <c r="P87" s="1">
        <f t="shared" si="28"/>
        <v>525119.78521776723</v>
      </c>
      <c r="Q87">
        <f t="shared" si="29"/>
        <v>724.65149224835466</v>
      </c>
      <c r="R87" s="1">
        <f t="shared" si="30"/>
        <v>1420.3169248067752</v>
      </c>
    </row>
    <row r="88" spans="1:18">
      <c r="A88" t="s">
        <v>55</v>
      </c>
      <c r="B88">
        <v>2018</v>
      </c>
      <c r="C88" t="s">
        <v>61</v>
      </c>
      <c r="D88" s="17">
        <v>13009</v>
      </c>
      <c r="E88" s="1">
        <v>8296</v>
      </c>
      <c r="F88" s="1">
        <v>1244537.532476468</v>
      </c>
      <c r="G88" s="1">
        <v>6396</v>
      </c>
      <c r="H88" s="1">
        <v>1481062.8518758779</v>
      </c>
      <c r="I88">
        <f t="shared" si="43"/>
        <v>0.56466104002178052</v>
      </c>
      <c r="J88" s="3">
        <f t="shared" si="44"/>
        <v>3.2803983559179534E-3</v>
      </c>
      <c r="K88" s="17">
        <f t="shared" si="27"/>
        <v>23038.600289296046</v>
      </c>
      <c r="L88" s="1">
        <f t="shared" si="45"/>
        <v>5460886.0967642423</v>
      </c>
      <c r="M88">
        <f t="shared" si="34"/>
        <v>2336.8538886212468</v>
      </c>
      <c r="N88" s="1">
        <f t="shared" si="35"/>
        <v>4580.2336216976437</v>
      </c>
      <c r="O88" s="29">
        <f t="shared" si="25"/>
        <v>10029.600289296046</v>
      </c>
      <c r="P88" s="1">
        <f t="shared" si="28"/>
        <v>5460886.0967642423</v>
      </c>
      <c r="Q88">
        <f t="shared" si="29"/>
        <v>2336.8538886212468</v>
      </c>
      <c r="R88" s="1">
        <f t="shared" si="30"/>
        <v>4580.2336216976437</v>
      </c>
    </row>
    <row r="89" spans="1:18">
      <c r="A89" t="s">
        <v>55</v>
      </c>
      <c r="B89">
        <v>2019</v>
      </c>
      <c r="C89" t="s">
        <v>61</v>
      </c>
      <c r="D89" s="17">
        <v>16061</v>
      </c>
      <c r="E89" s="1">
        <v>7349</v>
      </c>
      <c r="F89" s="1">
        <v>1026108.003002</v>
      </c>
      <c r="G89" s="1">
        <v>5292</v>
      </c>
      <c r="H89" s="1">
        <v>1017281.7791551577</v>
      </c>
      <c r="I89">
        <f t="shared" si="43"/>
        <v>0.5813622340004746</v>
      </c>
      <c r="J89" s="3">
        <f t="shared" si="44"/>
        <v>3.2770523027060121E-3</v>
      </c>
      <c r="K89" s="17">
        <f t="shared" si="27"/>
        <v>27626.493536535585</v>
      </c>
      <c r="L89" s="1">
        <f t="shared" ref="L89" si="46">(D89^2)*J89*(1/(I89^4))</f>
        <v>7400162.779370754</v>
      </c>
      <c r="M89">
        <f t="shared" ref="M89" si="47">SQRT(L89)</f>
        <v>2720.3240210259428</v>
      </c>
      <c r="N89" s="1">
        <f t="shared" ref="N89" si="48">(1.96*M89)</f>
        <v>5331.8350812108474</v>
      </c>
      <c r="O89" s="29">
        <f t="shared" si="25"/>
        <v>11565.493536535585</v>
      </c>
      <c r="P89" s="1">
        <f t="shared" ref="P89" si="49">L89</f>
        <v>7400162.779370754</v>
      </c>
      <c r="Q89">
        <f t="shared" ref="Q89" si="50">SQRT(P89)</f>
        <v>2720.3240210259428</v>
      </c>
      <c r="R89" s="1">
        <f t="shared" ref="R89" si="51">(1.96*Q89)</f>
        <v>5331.8350812108474</v>
      </c>
    </row>
    <row r="90" spans="1:18">
      <c r="A90" t="s">
        <v>55</v>
      </c>
      <c r="B90">
        <v>1998</v>
      </c>
      <c r="C90" t="s">
        <v>62</v>
      </c>
      <c r="D90" s="17">
        <v>157</v>
      </c>
      <c r="E90" s="1"/>
      <c r="F90" s="1"/>
      <c r="G90" s="1"/>
      <c r="H90" s="1"/>
      <c r="I90" s="25">
        <f>AVERAGE(I103:I110)</f>
        <v>0.87880449516838866</v>
      </c>
      <c r="J90" s="25">
        <v>8.4008435472244583E-3</v>
      </c>
      <c r="K90" s="17">
        <f t="shared" si="27"/>
        <v>178.65179441295081</v>
      </c>
      <c r="L90" s="1">
        <f t="shared" si="45"/>
        <v>347.17874002524059</v>
      </c>
      <c r="M90">
        <f t="shared" si="34"/>
        <v>18.632733026189168</v>
      </c>
      <c r="N90" s="1">
        <f t="shared" si="35"/>
        <v>36.520156731330772</v>
      </c>
      <c r="O90" s="29">
        <f t="shared" si="25"/>
        <v>21.651794412950807</v>
      </c>
      <c r="P90" s="1">
        <f t="shared" si="28"/>
        <v>347.17874002524059</v>
      </c>
      <c r="Q90">
        <f t="shared" si="29"/>
        <v>18.632733026189168</v>
      </c>
      <c r="R90" s="1">
        <f t="shared" si="30"/>
        <v>36.520156731330772</v>
      </c>
    </row>
    <row r="91" spans="1:18">
      <c r="A91" t="s">
        <v>55</v>
      </c>
      <c r="B91">
        <v>1999</v>
      </c>
      <c r="C91" t="s">
        <v>62</v>
      </c>
      <c r="D91" s="17">
        <v>121</v>
      </c>
      <c r="E91" s="1"/>
      <c r="F91" s="1"/>
      <c r="G91" s="1"/>
      <c r="H91" s="1"/>
      <c r="I91" s="25">
        <v>0.87880449516838866</v>
      </c>
      <c r="J91" s="25">
        <v>8.4008435472244583E-3</v>
      </c>
      <c r="K91" s="17">
        <f t="shared" si="27"/>
        <v>137.68705174501304</v>
      </c>
      <c r="L91" s="1">
        <f t="shared" si="45"/>
        <v>206.21704461477333</v>
      </c>
      <c r="M91">
        <f t="shared" si="34"/>
        <v>14.360259211266813</v>
      </c>
      <c r="N91" s="1">
        <f t="shared" si="35"/>
        <v>28.146108054082951</v>
      </c>
      <c r="O91" s="29">
        <f t="shared" si="25"/>
        <v>16.687051745013036</v>
      </c>
      <c r="P91" s="1">
        <f t="shared" si="28"/>
        <v>206.21704461477333</v>
      </c>
      <c r="Q91">
        <f t="shared" si="29"/>
        <v>14.360259211266813</v>
      </c>
      <c r="R91" s="1">
        <f t="shared" si="30"/>
        <v>28.146108054082951</v>
      </c>
    </row>
    <row r="92" spans="1:18">
      <c r="A92" t="s">
        <v>55</v>
      </c>
      <c r="B92">
        <v>2000</v>
      </c>
      <c r="C92" t="s">
        <v>62</v>
      </c>
      <c r="D92" s="17">
        <v>423</v>
      </c>
      <c r="E92" s="1"/>
      <c r="F92" s="1"/>
      <c r="G92" s="1"/>
      <c r="H92" s="1"/>
      <c r="I92" s="25">
        <v>0.87880449516838866</v>
      </c>
      <c r="J92" s="25">
        <v>8.4008435472244583E-3</v>
      </c>
      <c r="K92" s="17">
        <f t="shared" si="27"/>
        <v>481.33572634826874</v>
      </c>
      <c r="L92" s="1">
        <f t="shared" si="45"/>
        <v>2520.1973619204136</v>
      </c>
      <c r="M92">
        <f t="shared" si="34"/>
        <v>50.201567325337699</v>
      </c>
      <c r="N92" s="1">
        <f t="shared" si="35"/>
        <v>98.395071957661884</v>
      </c>
      <c r="O92" s="29">
        <f t="shared" si="25"/>
        <v>58.335726348268736</v>
      </c>
      <c r="P92" s="1">
        <f t="shared" si="28"/>
        <v>2520.1973619204136</v>
      </c>
      <c r="Q92">
        <f t="shared" si="29"/>
        <v>50.201567325337699</v>
      </c>
      <c r="R92" s="1">
        <f t="shared" si="30"/>
        <v>98.395071957661884</v>
      </c>
    </row>
    <row r="93" spans="1:18">
      <c r="A93" t="s">
        <v>55</v>
      </c>
      <c r="B93">
        <v>2001</v>
      </c>
      <c r="C93" t="s">
        <v>62</v>
      </c>
      <c r="D93" s="17">
        <v>298</v>
      </c>
      <c r="E93" s="1"/>
      <c r="F93" s="1"/>
      <c r="G93" s="1"/>
      <c r="H93" s="1"/>
      <c r="I93" s="25">
        <v>0.87880449516838866</v>
      </c>
      <c r="J93" s="25">
        <v>8.4008435472244583E-3</v>
      </c>
      <c r="K93" s="17">
        <f t="shared" si="27"/>
        <v>339.09703652904039</v>
      </c>
      <c r="L93" s="1">
        <f t="shared" si="45"/>
        <v>1250.7956034403612</v>
      </c>
      <c r="M93">
        <f t="shared" si="34"/>
        <v>35.366588801301731</v>
      </c>
      <c r="N93" s="1">
        <f t="shared" si="35"/>
        <v>69.318514050551386</v>
      </c>
      <c r="O93" s="29">
        <f t="shared" si="25"/>
        <v>41.097036529040395</v>
      </c>
      <c r="P93" s="1">
        <f t="shared" si="28"/>
        <v>1250.7956034403612</v>
      </c>
      <c r="Q93">
        <f t="shared" si="29"/>
        <v>35.366588801301731</v>
      </c>
      <c r="R93" s="1">
        <f t="shared" si="30"/>
        <v>69.318514050551386</v>
      </c>
    </row>
    <row r="94" spans="1:18">
      <c r="A94" t="s">
        <v>55</v>
      </c>
      <c r="B94">
        <v>2002</v>
      </c>
      <c r="C94" t="s">
        <v>62</v>
      </c>
      <c r="D94" s="17">
        <v>319</v>
      </c>
      <c r="E94" s="1"/>
      <c r="F94" s="1"/>
      <c r="G94" s="1"/>
      <c r="H94" s="1"/>
      <c r="I94" s="25">
        <v>0.87880449516838866</v>
      </c>
      <c r="J94" s="25">
        <v>8.4008435472244583E-3</v>
      </c>
      <c r="K94" s="17">
        <f t="shared" si="27"/>
        <v>362.99313641867076</v>
      </c>
      <c r="L94" s="1">
        <f t="shared" si="45"/>
        <v>1433.2936737274742</v>
      </c>
      <c r="M94">
        <f t="shared" si="34"/>
        <v>37.858865193339781</v>
      </c>
      <c r="N94" s="1">
        <f t="shared" si="35"/>
        <v>74.203375778945968</v>
      </c>
      <c r="O94" s="29">
        <f t="shared" si="25"/>
        <v>43.993136418670758</v>
      </c>
      <c r="P94" s="1">
        <f t="shared" si="28"/>
        <v>1433.2936737274742</v>
      </c>
      <c r="Q94">
        <f t="shared" si="29"/>
        <v>37.858865193339781</v>
      </c>
      <c r="R94" s="1">
        <f t="shared" si="30"/>
        <v>74.203375778945968</v>
      </c>
    </row>
    <row r="95" spans="1:18">
      <c r="A95" t="s">
        <v>55</v>
      </c>
      <c r="B95">
        <v>2003</v>
      </c>
      <c r="C95" t="s">
        <v>62</v>
      </c>
      <c r="D95" s="17">
        <v>1012</v>
      </c>
      <c r="E95" s="1"/>
      <c r="F95" s="1"/>
      <c r="G95" s="1"/>
      <c r="H95" s="1"/>
      <c r="I95" s="25">
        <v>0.87880449516838866</v>
      </c>
      <c r="J95" s="25">
        <v>8.4008435472244583E-3</v>
      </c>
      <c r="K95" s="17">
        <f t="shared" si="27"/>
        <v>1151.5644327764728</v>
      </c>
      <c r="L95" s="1">
        <f t="shared" si="45"/>
        <v>14424.967484458195</v>
      </c>
      <c r="M95">
        <f t="shared" si="34"/>
        <v>120.10398613059516</v>
      </c>
      <c r="N95" s="1">
        <f t="shared" si="35"/>
        <v>235.40381281596652</v>
      </c>
      <c r="O95" s="29">
        <f t="shared" si="25"/>
        <v>139.56443277647281</v>
      </c>
      <c r="P95" s="1">
        <f t="shared" si="28"/>
        <v>14424.967484458195</v>
      </c>
      <c r="Q95">
        <f t="shared" si="29"/>
        <v>120.10398613059516</v>
      </c>
      <c r="R95" s="1">
        <f t="shared" si="30"/>
        <v>235.40381281596652</v>
      </c>
    </row>
    <row r="96" spans="1:18">
      <c r="A96" t="s">
        <v>55</v>
      </c>
      <c r="B96">
        <v>2004</v>
      </c>
      <c r="C96" t="s">
        <v>62</v>
      </c>
      <c r="D96" s="17">
        <v>730</v>
      </c>
      <c r="E96" s="1"/>
      <c r="F96" s="1"/>
      <c r="G96" s="1"/>
      <c r="H96" s="1"/>
      <c r="I96" s="25">
        <v>0.87880449516838866</v>
      </c>
      <c r="J96" s="25">
        <v>8.4008435472244583E-3</v>
      </c>
      <c r="K96" s="17">
        <f t="shared" si="27"/>
        <v>830.67394854429358</v>
      </c>
      <c r="L96" s="1">
        <f t="shared" si="45"/>
        <v>7505.8440731652699</v>
      </c>
      <c r="M96">
        <f t="shared" si="34"/>
        <v>86.636274580370028</v>
      </c>
      <c r="N96" s="1">
        <f t="shared" si="35"/>
        <v>169.80709817752526</v>
      </c>
      <c r="O96" s="29">
        <f t="shared" si="25"/>
        <v>100.67394854429358</v>
      </c>
      <c r="P96" s="1">
        <f t="shared" si="28"/>
        <v>7505.8440731652699</v>
      </c>
      <c r="Q96">
        <f t="shared" si="29"/>
        <v>86.636274580370028</v>
      </c>
      <c r="R96" s="1">
        <f t="shared" si="30"/>
        <v>169.80709817752526</v>
      </c>
    </row>
    <row r="97" spans="1:18">
      <c r="A97" t="s">
        <v>55</v>
      </c>
      <c r="B97">
        <v>2005</v>
      </c>
      <c r="C97" t="s">
        <v>62</v>
      </c>
      <c r="D97" s="17">
        <v>1242</v>
      </c>
      <c r="E97" s="1"/>
      <c r="F97" s="1"/>
      <c r="G97" s="1"/>
      <c r="H97" s="1"/>
      <c r="I97" s="25">
        <v>0.87880449516838866</v>
      </c>
      <c r="J97" s="25">
        <v>8.4008435472244583E-3</v>
      </c>
      <c r="K97" s="17">
        <f t="shared" si="27"/>
        <v>1413.283622043853</v>
      </c>
      <c r="L97" s="1">
        <f t="shared" si="45"/>
        <v>21726.862182169472</v>
      </c>
      <c r="M97">
        <f t="shared" si="34"/>
        <v>147.40034661482133</v>
      </c>
      <c r="N97" s="1">
        <f t="shared" si="35"/>
        <v>288.90467936504979</v>
      </c>
      <c r="O97" s="29">
        <f t="shared" si="25"/>
        <v>171.28362204385303</v>
      </c>
      <c r="P97" s="1">
        <f t="shared" si="28"/>
        <v>21726.862182169472</v>
      </c>
      <c r="Q97">
        <f t="shared" si="29"/>
        <v>147.40034661482133</v>
      </c>
      <c r="R97" s="1">
        <f t="shared" si="30"/>
        <v>288.90467936504979</v>
      </c>
    </row>
    <row r="98" spans="1:18">
      <c r="A98" t="s">
        <v>55</v>
      </c>
      <c r="B98">
        <v>2006</v>
      </c>
      <c r="C98" t="s">
        <v>62</v>
      </c>
      <c r="D98" s="17">
        <v>1516</v>
      </c>
      <c r="E98" s="1"/>
      <c r="F98" s="1"/>
      <c r="G98" s="1"/>
      <c r="H98" s="1"/>
      <c r="I98" s="25">
        <v>0.87880449516838866</v>
      </c>
      <c r="J98" s="25">
        <v>8.4008435472244583E-3</v>
      </c>
      <c r="K98" s="17">
        <f t="shared" si="27"/>
        <v>1725.0708301276015</v>
      </c>
      <c r="L98" s="1">
        <f t="shared" si="45"/>
        <v>32370.709657002288</v>
      </c>
      <c r="M98">
        <f t="shared" si="34"/>
        <v>179.91861953950817</v>
      </c>
      <c r="N98" s="1">
        <f t="shared" si="35"/>
        <v>352.64049429743602</v>
      </c>
      <c r="O98" s="29">
        <f t="shared" si="25"/>
        <v>209.07083012760154</v>
      </c>
      <c r="P98" s="1">
        <f t="shared" si="28"/>
        <v>32370.709657002288</v>
      </c>
      <c r="Q98">
        <f t="shared" si="29"/>
        <v>179.91861953950817</v>
      </c>
      <c r="R98" s="1">
        <f t="shared" si="30"/>
        <v>352.64049429743602</v>
      </c>
    </row>
    <row r="99" spans="1:18">
      <c r="A99" t="s">
        <v>55</v>
      </c>
      <c r="B99">
        <v>2007</v>
      </c>
      <c r="C99" t="s">
        <v>62</v>
      </c>
      <c r="D99" s="17">
        <v>3481</v>
      </c>
      <c r="E99" s="1"/>
      <c r="F99" s="1"/>
      <c r="G99" s="1"/>
      <c r="H99" s="1"/>
      <c r="I99" s="25">
        <v>0.87880449516838866</v>
      </c>
      <c r="J99" s="25">
        <v>8.4008435472244583E-3</v>
      </c>
      <c r="K99" s="17">
        <f t="shared" si="27"/>
        <v>3961.0630340858711</v>
      </c>
      <c r="L99" s="1">
        <f t="shared" si="45"/>
        <v>170671.83757600674</v>
      </c>
      <c r="M99">
        <f t="shared" si="34"/>
        <v>413.12448193735355</v>
      </c>
      <c r="N99" s="1">
        <f t="shared" si="35"/>
        <v>809.72398459721296</v>
      </c>
      <c r="O99" s="29">
        <f t="shared" si="25"/>
        <v>480.0630340858711</v>
      </c>
      <c r="P99" s="1">
        <f t="shared" si="28"/>
        <v>170671.83757600674</v>
      </c>
      <c r="Q99">
        <f t="shared" si="29"/>
        <v>413.12448193735355</v>
      </c>
      <c r="R99" s="1">
        <f t="shared" si="30"/>
        <v>809.72398459721296</v>
      </c>
    </row>
    <row r="100" spans="1:18">
      <c r="A100" t="s">
        <v>55</v>
      </c>
      <c r="B100">
        <v>2008</v>
      </c>
      <c r="C100" t="s">
        <v>62</v>
      </c>
      <c r="D100" s="17">
        <v>2311</v>
      </c>
      <c r="E100" s="1"/>
      <c r="F100" s="1"/>
      <c r="G100" s="1"/>
      <c r="H100" s="1"/>
      <c r="I100" s="25">
        <v>0.87880449516838866</v>
      </c>
      <c r="J100" s="25">
        <v>8.4008435472244583E-3</v>
      </c>
      <c r="K100" s="17">
        <f t="shared" si="27"/>
        <v>2629.7088973778937</v>
      </c>
      <c r="L100" s="1">
        <f t="shared" si="45"/>
        <v>75223.529863537799</v>
      </c>
      <c r="M100">
        <f t="shared" si="34"/>
        <v>274.26908295237689</v>
      </c>
      <c r="N100" s="1">
        <f t="shared" si="35"/>
        <v>537.56740258665866</v>
      </c>
      <c r="O100" s="29">
        <f t="shared" si="25"/>
        <v>318.70889737789366</v>
      </c>
      <c r="P100" s="1">
        <f t="shared" si="28"/>
        <v>75223.529863537799</v>
      </c>
      <c r="Q100">
        <f t="shared" si="29"/>
        <v>274.26908295237689</v>
      </c>
      <c r="R100" s="1">
        <f t="shared" si="30"/>
        <v>537.56740258665866</v>
      </c>
    </row>
    <row r="101" spans="1:18">
      <c r="A101" t="s">
        <v>55</v>
      </c>
      <c r="B101">
        <v>2009</v>
      </c>
      <c r="C101" t="s">
        <v>62</v>
      </c>
      <c r="D101" s="17">
        <v>2296</v>
      </c>
      <c r="E101" s="1"/>
      <c r="F101" s="1"/>
      <c r="G101" s="1"/>
      <c r="H101" s="1"/>
      <c r="I101" s="25">
        <v>0.87880449516838866</v>
      </c>
      <c r="J101" s="25">
        <v>8.4008435472244583E-3</v>
      </c>
      <c r="K101" s="17">
        <f t="shared" si="27"/>
        <v>2612.6402545995866</v>
      </c>
      <c r="L101" s="1">
        <f t="shared" si="45"/>
        <v>74250.19273710491</v>
      </c>
      <c r="M101">
        <f t="shared" si="34"/>
        <v>272.48888552949256</v>
      </c>
      <c r="N101" s="1">
        <f t="shared" si="35"/>
        <v>534.07821563780544</v>
      </c>
      <c r="O101" s="29">
        <f t="shared" si="25"/>
        <v>316.64025459958657</v>
      </c>
      <c r="P101" s="1">
        <f t="shared" si="28"/>
        <v>74250.19273710491</v>
      </c>
      <c r="Q101">
        <f t="shared" si="29"/>
        <v>272.48888552949256</v>
      </c>
      <c r="R101" s="1">
        <f t="shared" si="30"/>
        <v>534.07821563780544</v>
      </c>
    </row>
    <row r="102" spans="1:18">
      <c r="A102" t="s">
        <v>55</v>
      </c>
      <c r="B102">
        <v>2010</v>
      </c>
      <c r="C102" t="s">
        <v>62</v>
      </c>
      <c r="D102" s="17">
        <v>2555</v>
      </c>
      <c r="E102" s="1"/>
      <c r="F102" s="1"/>
      <c r="G102" s="1"/>
      <c r="H102" s="1"/>
      <c r="I102" s="25">
        <v>0.87880449516838866</v>
      </c>
      <c r="J102" s="25">
        <v>8.4008435472244583E-3</v>
      </c>
      <c r="K102" s="17">
        <f t="shared" si="27"/>
        <v>2907.3588199050278</v>
      </c>
      <c r="L102" s="1">
        <f t="shared" si="45"/>
        <v>91946.589896274556</v>
      </c>
      <c r="M102">
        <f t="shared" si="34"/>
        <v>303.2269610312951</v>
      </c>
      <c r="N102" s="1">
        <f t="shared" si="35"/>
        <v>594.32484362133835</v>
      </c>
      <c r="O102" s="29">
        <f t="shared" si="25"/>
        <v>352.35881990502776</v>
      </c>
      <c r="P102" s="1">
        <f t="shared" si="28"/>
        <v>91946.589896274556</v>
      </c>
      <c r="Q102">
        <f t="shared" si="29"/>
        <v>303.2269610312951</v>
      </c>
      <c r="R102" s="1">
        <f t="shared" si="30"/>
        <v>594.32484362133835</v>
      </c>
    </row>
    <row r="103" spans="1:18">
      <c r="A103" t="s">
        <v>55</v>
      </c>
      <c r="B103">
        <v>2011</v>
      </c>
      <c r="C103" t="s">
        <v>62</v>
      </c>
      <c r="D103" s="17">
        <v>1928</v>
      </c>
      <c r="E103" s="1">
        <v>1611</v>
      </c>
      <c r="F103" s="1">
        <v>234019.09331731763</v>
      </c>
      <c r="G103" s="1">
        <v>43</v>
      </c>
      <c r="H103" s="1">
        <v>985.27242342342709</v>
      </c>
      <c r="I103">
        <f t="shared" ref="I103:I111" si="52">E103/(E103+G103)</f>
        <v>0.9740024183796856</v>
      </c>
      <c r="J103" s="3">
        <f t="shared" ref="J103:J111" si="53">((((E103)^2*H103)+((G103)^2*F103))/(E103+G103)^4)</f>
        <v>3.9948460381027822E-4</v>
      </c>
      <c r="K103" s="17">
        <f t="shared" si="27"/>
        <v>1979.4612042209808</v>
      </c>
      <c r="L103" s="1">
        <f t="shared" ref="L103:L124" si="54">(D103^2)*J103*(1/(I103^4))</f>
        <v>1649.9620849615694</v>
      </c>
      <c r="M103">
        <f t="shared" si="34"/>
        <v>40.619725318637613</v>
      </c>
      <c r="N103" s="1">
        <f t="shared" si="35"/>
        <v>79.614661624529717</v>
      </c>
      <c r="O103" s="29">
        <f t="shared" si="25"/>
        <v>51.46120422098079</v>
      </c>
      <c r="P103" s="1">
        <f t="shared" si="28"/>
        <v>1649.9620849615694</v>
      </c>
      <c r="Q103">
        <f t="shared" si="29"/>
        <v>40.619725318637613</v>
      </c>
      <c r="R103" s="1">
        <f t="shared" si="30"/>
        <v>79.614661624529717</v>
      </c>
    </row>
    <row r="104" spans="1:18">
      <c r="A104" t="s">
        <v>55</v>
      </c>
      <c r="B104">
        <v>2012</v>
      </c>
      <c r="C104" t="s">
        <v>62</v>
      </c>
      <c r="D104" s="17">
        <v>3433</v>
      </c>
      <c r="E104" s="1">
        <v>3279</v>
      </c>
      <c r="F104" s="1">
        <v>722961.9843593596</v>
      </c>
      <c r="G104" s="1">
        <v>264</v>
      </c>
      <c r="H104" s="1">
        <v>18228.595970970924</v>
      </c>
      <c r="I104">
        <f t="shared" si="52"/>
        <v>0.92548687552921249</v>
      </c>
      <c r="J104" s="3">
        <f t="shared" si="53"/>
        <v>1.5635732787416788E-3</v>
      </c>
      <c r="K104" s="17">
        <f t="shared" si="27"/>
        <v>3709.3989021043003</v>
      </c>
      <c r="L104" s="1">
        <f t="shared" si="54"/>
        <v>25117.984568882985</v>
      </c>
      <c r="M104">
        <f t="shared" si="34"/>
        <v>158.48654381013861</v>
      </c>
      <c r="N104" s="1">
        <f t="shared" si="35"/>
        <v>310.63362586787167</v>
      </c>
      <c r="O104" s="29">
        <f t="shared" si="25"/>
        <v>276.3989021043003</v>
      </c>
      <c r="P104" s="1">
        <f t="shared" si="28"/>
        <v>25117.984568882985</v>
      </c>
      <c r="Q104">
        <f t="shared" si="29"/>
        <v>158.48654381013861</v>
      </c>
      <c r="R104" s="1">
        <f t="shared" si="30"/>
        <v>310.63362586787167</v>
      </c>
    </row>
    <row r="105" spans="1:18">
      <c r="A105" t="s">
        <v>55</v>
      </c>
      <c r="B105">
        <v>2013</v>
      </c>
      <c r="C105" t="s">
        <v>62</v>
      </c>
      <c r="D105" s="17">
        <v>2207</v>
      </c>
      <c r="E105" s="1">
        <v>2108</v>
      </c>
      <c r="F105" s="1">
        <v>348619.63040540554</v>
      </c>
      <c r="G105" s="1">
        <v>336</v>
      </c>
      <c r="H105" s="1">
        <v>76840.780155155284</v>
      </c>
      <c r="I105">
        <f t="shared" si="52"/>
        <v>0.86252045826513912</v>
      </c>
      <c r="J105" s="3">
        <f t="shared" si="53"/>
        <v>1.0673484930831973E-2</v>
      </c>
      <c r="K105" s="17">
        <f t="shared" si="27"/>
        <v>2558.7798861480078</v>
      </c>
      <c r="L105" s="1">
        <f t="shared" si="54"/>
        <v>93936.264893907151</v>
      </c>
      <c r="M105">
        <f t="shared" si="34"/>
        <v>306.4902362130108</v>
      </c>
      <c r="N105" s="1">
        <f t="shared" si="35"/>
        <v>600.72086297750116</v>
      </c>
      <c r="O105" s="29">
        <f t="shared" si="25"/>
        <v>351.77988614800779</v>
      </c>
      <c r="P105" s="1">
        <f t="shared" si="28"/>
        <v>93936.264893907151</v>
      </c>
      <c r="Q105">
        <f t="shared" si="29"/>
        <v>306.4902362130108</v>
      </c>
      <c r="R105" s="1">
        <f t="shared" si="30"/>
        <v>600.72086297750116</v>
      </c>
    </row>
    <row r="106" spans="1:18">
      <c r="A106" t="s">
        <v>55</v>
      </c>
      <c r="B106">
        <v>2014</v>
      </c>
      <c r="C106" t="s">
        <v>62</v>
      </c>
      <c r="D106" s="17">
        <v>3551</v>
      </c>
      <c r="E106" s="1">
        <v>3029</v>
      </c>
      <c r="F106" s="1">
        <v>593307.65881781862</v>
      </c>
      <c r="G106" s="1">
        <v>214</v>
      </c>
      <c r="H106" s="1">
        <v>14293.40584984976</v>
      </c>
      <c r="I106">
        <f t="shared" si="52"/>
        <v>0.93401171754548262</v>
      </c>
      <c r="J106" s="3">
        <f t="shared" si="53"/>
        <v>1.4312742842371292E-3</v>
      </c>
      <c r="K106" s="17">
        <f t="shared" si="27"/>
        <v>3801.8794981842188</v>
      </c>
      <c r="L106" s="1">
        <f t="shared" si="54"/>
        <v>23714.551436006946</v>
      </c>
      <c r="M106">
        <f t="shared" si="34"/>
        <v>153.9952967983339</v>
      </c>
      <c r="N106" s="1">
        <f t="shared" si="35"/>
        <v>301.83078172473444</v>
      </c>
      <c r="O106" s="29">
        <f t="shared" si="25"/>
        <v>250.87949818421885</v>
      </c>
      <c r="P106" s="1">
        <f t="shared" si="28"/>
        <v>23714.551436006946</v>
      </c>
      <c r="Q106">
        <f t="shared" si="29"/>
        <v>153.9952967983339</v>
      </c>
      <c r="R106" s="1">
        <f t="shared" si="30"/>
        <v>301.83078172473444</v>
      </c>
    </row>
    <row r="107" spans="1:18">
      <c r="A107" t="s">
        <v>55</v>
      </c>
      <c r="B107">
        <v>2015</v>
      </c>
      <c r="C107" t="s">
        <v>62</v>
      </c>
      <c r="D107" s="17">
        <v>2787</v>
      </c>
      <c r="E107" s="1">
        <v>2033</v>
      </c>
      <c r="F107" s="1">
        <v>412089.59622022061</v>
      </c>
      <c r="G107" s="1">
        <v>680</v>
      </c>
      <c r="H107" s="1">
        <v>145667.6246636638</v>
      </c>
      <c r="I107">
        <f t="shared" si="52"/>
        <v>0.74935495761150017</v>
      </c>
      <c r="J107" s="3">
        <f t="shared" si="53"/>
        <v>1.4630494157075957E-2</v>
      </c>
      <c r="K107" s="17">
        <f t="shared" si="27"/>
        <v>3719.19872110182</v>
      </c>
      <c r="L107" s="1">
        <f t="shared" si="54"/>
        <v>360398.18316320516</v>
      </c>
      <c r="M107">
        <f t="shared" si="34"/>
        <v>600.33172760000377</v>
      </c>
      <c r="N107" s="1">
        <f t="shared" si="35"/>
        <v>1176.6501860960075</v>
      </c>
      <c r="O107" s="29">
        <f t="shared" si="25"/>
        <v>932.19872110181996</v>
      </c>
      <c r="P107" s="1">
        <f t="shared" si="28"/>
        <v>360398.18316320516</v>
      </c>
      <c r="Q107">
        <f t="shared" si="29"/>
        <v>600.33172760000377</v>
      </c>
      <c r="R107" s="1">
        <f t="shared" si="30"/>
        <v>1176.6501860960075</v>
      </c>
    </row>
    <row r="108" spans="1:18">
      <c r="A108" t="s">
        <v>55</v>
      </c>
      <c r="B108">
        <v>2016</v>
      </c>
      <c r="C108" t="s">
        <v>62</v>
      </c>
      <c r="D108" s="17">
        <v>3561</v>
      </c>
      <c r="E108" s="1">
        <v>2512</v>
      </c>
      <c r="F108" s="1">
        <v>737293.04611712019</v>
      </c>
      <c r="G108" s="1">
        <v>295</v>
      </c>
      <c r="H108" s="1">
        <v>32635.602066066011</v>
      </c>
      <c r="I108">
        <f t="shared" si="52"/>
        <v>0.89490559315995721</v>
      </c>
      <c r="J108" s="3">
        <f t="shared" si="53"/>
        <v>4.3506301125708254E-3</v>
      </c>
      <c r="K108" s="17">
        <f t="shared" si="27"/>
        <v>3979.190684713376</v>
      </c>
      <c r="L108" s="1">
        <f t="shared" si="54"/>
        <v>86017.579810230731</v>
      </c>
      <c r="M108">
        <f t="shared" si="34"/>
        <v>293.28753776836601</v>
      </c>
      <c r="N108" s="1">
        <f t="shared" si="35"/>
        <v>574.84357402599733</v>
      </c>
      <c r="O108" s="29">
        <f t="shared" si="25"/>
        <v>418.19068471337596</v>
      </c>
      <c r="P108" s="1">
        <f t="shared" si="28"/>
        <v>86017.579810230731</v>
      </c>
      <c r="Q108">
        <f t="shared" si="29"/>
        <v>293.28753776836601</v>
      </c>
      <c r="R108" s="1">
        <f t="shared" si="30"/>
        <v>574.84357402599733</v>
      </c>
    </row>
    <row r="109" spans="1:18">
      <c r="A109" t="s">
        <v>55</v>
      </c>
      <c r="B109">
        <v>2017</v>
      </c>
      <c r="C109" t="s">
        <v>62</v>
      </c>
      <c r="D109" s="17">
        <v>3933</v>
      </c>
      <c r="E109" s="1">
        <v>1897</v>
      </c>
      <c r="F109" s="1">
        <v>631555.82802702743</v>
      </c>
      <c r="G109" s="26">
        <v>593</v>
      </c>
      <c r="H109" s="26">
        <v>186170.04588488518</v>
      </c>
      <c r="I109">
        <f t="shared" si="52"/>
        <v>0.76184738955823295</v>
      </c>
      <c r="J109" s="3">
        <f t="shared" si="53"/>
        <v>2.3205265433414331E-2</v>
      </c>
      <c r="K109" s="17">
        <f t="shared" si="27"/>
        <v>5162.4512387981022</v>
      </c>
      <c r="L109" s="1">
        <f t="shared" si="54"/>
        <v>1065522.1889633487</v>
      </c>
      <c r="M109">
        <f t="shared" si="34"/>
        <v>1032.2413424017411</v>
      </c>
      <c r="N109" s="1">
        <f t="shared" si="35"/>
        <v>2023.1930311074125</v>
      </c>
      <c r="O109" s="29">
        <f t="shared" si="25"/>
        <v>1229.4512387981022</v>
      </c>
      <c r="P109" s="1">
        <f t="shared" si="28"/>
        <v>1065522.1889633487</v>
      </c>
      <c r="Q109">
        <f t="shared" si="29"/>
        <v>1032.2413424017411</v>
      </c>
      <c r="R109" s="1">
        <f t="shared" si="30"/>
        <v>2023.1930311074125</v>
      </c>
    </row>
    <row r="110" spans="1:18">
      <c r="A110" t="s">
        <v>55</v>
      </c>
      <c r="B110">
        <v>2018</v>
      </c>
      <c r="C110" t="s">
        <v>62</v>
      </c>
      <c r="D110" s="17">
        <v>3914</v>
      </c>
      <c r="E110" s="1">
        <v>3004</v>
      </c>
      <c r="F110" s="1">
        <v>672614.38643043162</v>
      </c>
      <c r="G110" s="1">
        <v>232</v>
      </c>
      <c r="H110" s="1">
        <v>18134.66934834827</v>
      </c>
      <c r="I110">
        <f t="shared" si="52"/>
        <v>0.92830655129789863</v>
      </c>
      <c r="J110" s="3">
        <f t="shared" si="53"/>
        <v>1.8225138878764035E-3</v>
      </c>
      <c r="K110" s="17">
        <f t="shared" si="27"/>
        <v>4216.2796271637817</v>
      </c>
      <c r="L110" s="1">
        <f t="shared" si="54"/>
        <v>37596.448991886558</v>
      </c>
      <c r="M110">
        <f t="shared" si="34"/>
        <v>193.89803761742036</v>
      </c>
      <c r="N110" s="1">
        <f t="shared" si="35"/>
        <v>380.04015373014391</v>
      </c>
      <c r="O110" s="29">
        <f t="shared" si="25"/>
        <v>302.2796271637817</v>
      </c>
      <c r="P110" s="1">
        <f t="shared" si="28"/>
        <v>37596.448991886558</v>
      </c>
      <c r="Q110">
        <f t="shared" si="29"/>
        <v>193.89803761742036</v>
      </c>
      <c r="R110" s="1">
        <f t="shared" si="30"/>
        <v>380.04015373014391</v>
      </c>
    </row>
    <row r="111" spans="1:18">
      <c r="A111" t="s">
        <v>55</v>
      </c>
      <c r="B111">
        <v>2019</v>
      </c>
      <c r="C111" t="s">
        <v>62</v>
      </c>
      <c r="D111" s="17">
        <v>5680</v>
      </c>
      <c r="E111" s="1">
        <v>1831</v>
      </c>
      <c r="F111" s="1">
        <v>541050.77915415505</v>
      </c>
      <c r="G111" s="1">
        <v>589</v>
      </c>
      <c r="H111" s="1">
        <v>145527.89294894913</v>
      </c>
      <c r="I111">
        <f t="shared" si="52"/>
        <v>0.75661157024793391</v>
      </c>
      <c r="J111" s="3">
        <f t="shared" si="53"/>
        <v>1.9698070489197521E-2</v>
      </c>
      <c r="K111" s="17">
        <f t="shared" si="27"/>
        <v>7507.1545603495351</v>
      </c>
      <c r="L111" s="1">
        <f t="shared" ref="L111" si="55">(D111^2)*J111*(1/(I111^4))</f>
        <v>1939226.0896531206</v>
      </c>
      <c r="M111">
        <f t="shared" ref="M111" si="56">SQRT(L111)</f>
        <v>1392.5609823821435</v>
      </c>
      <c r="N111" s="1">
        <f t="shared" ref="N111" si="57">(1.96*M111)</f>
        <v>2729.4195254690012</v>
      </c>
      <c r="O111" s="29">
        <f t="shared" si="25"/>
        <v>1827.1545603495351</v>
      </c>
      <c r="P111" s="1">
        <f t="shared" ref="P111" si="58">L111</f>
        <v>1939226.0896531206</v>
      </c>
      <c r="Q111">
        <f t="shared" ref="Q111" si="59">SQRT(P111)</f>
        <v>1392.5609823821435</v>
      </c>
      <c r="R111" s="1">
        <f t="shared" ref="R111" si="60">(1.96*Q111)</f>
        <v>2729.4195254690012</v>
      </c>
    </row>
    <row r="112" spans="1:18">
      <c r="A112" t="s">
        <v>55</v>
      </c>
      <c r="B112">
        <v>1998</v>
      </c>
      <c r="C112" t="s">
        <v>63</v>
      </c>
      <c r="D112" s="17">
        <v>5169</v>
      </c>
      <c r="E112" s="1"/>
      <c r="F112" s="1"/>
      <c r="G112" s="1"/>
      <c r="H112" s="1"/>
      <c r="I112" s="25">
        <f>AVERAGE(I125:I132)</f>
        <v>0.66910707531848124</v>
      </c>
      <c r="J112" s="25">
        <v>2.8570629536094913E-3</v>
      </c>
      <c r="K112" s="17">
        <f t="shared" ref="K112:K159" si="61">D112/I112</f>
        <v>7725.220955913016</v>
      </c>
      <c r="L112" s="1">
        <f t="shared" si="54"/>
        <v>380846.86521831615</v>
      </c>
      <c r="M112">
        <f t="shared" si="34"/>
        <v>617.12791641467345</v>
      </c>
      <c r="N112" s="1">
        <f t="shared" si="35"/>
        <v>1209.5707161727598</v>
      </c>
      <c r="O112" s="29">
        <f t="shared" si="25"/>
        <v>2556.220955913016</v>
      </c>
      <c r="P112" s="1">
        <f t="shared" ref="P112:P159" si="62">L112</f>
        <v>380846.86521831615</v>
      </c>
      <c r="Q112">
        <f t="shared" ref="Q112:Q159" si="63">SQRT(P112)</f>
        <v>617.12791641467345</v>
      </c>
      <c r="R112" s="1">
        <f t="shared" ref="R112:R159" si="64">(1.96*Q112)</f>
        <v>1209.5707161727598</v>
      </c>
    </row>
    <row r="113" spans="1:18">
      <c r="A113" t="s">
        <v>55</v>
      </c>
      <c r="B113">
        <v>1999</v>
      </c>
      <c r="C113" t="s">
        <v>63</v>
      </c>
      <c r="D113" s="17">
        <v>9276</v>
      </c>
      <c r="E113" s="1"/>
      <c r="F113" s="1"/>
      <c r="G113" s="1"/>
      <c r="H113" s="1"/>
      <c r="I113" s="25">
        <v>0.66910707531848124</v>
      </c>
      <c r="J113" s="25">
        <v>2.8570629536094913E-3</v>
      </c>
      <c r="K113" s="17">
        <f t="shared" si="61"/>
        <v>13863.251999816044</v>
      </c>
      <c r="L113" s="1">
        <f t="shared" si="54"/>
        <v>1226475.2843498222</v>
      </c>
      <c r="M113">
        <f t="shared" si="34"/>
        <v>1107.4634460558154</v>
      </c>
      <c r="N113" s="1">
        <f t="shared" si="35"/>
        <v>2170.6283542693982</v>
      </c>
      <c r="O113" s="29">
        <f t="shared" si="25"/>
        <v>4587.2519998160442</v>
      </c>
      <c r="P113" s="1">
        <f t="shared" si="62"/>
        <v>1226475.2843498222</v>
      </c>
      <c r="Q113">
        <f t="shared" si="63"/>
        <v>1107.4634460558154</v>
      </c>
      <c r="R113" s="1">
        <f t="shared" si="64"/>
        <v>2170.6283542693982</v>
      </c>
    </row>
    <row r="114" spans="1:18">
      <c r="A114" t="s">
        <v>55</v>
      </c>
      <c r="B114">
        <v>2000</v>
      </c>
      <c r="C114" t="s">
        <v>63</v>
      </c>
      <c r="D114" s="17">
        <v>13107</v>
      </c>
      <c r="E114" s="1"/>
      <c r="F114" s="1"/>
      <c r="G114" s="1"/>
      <c r="H114" s="1"/>
      <c r="I114" s="25">
        <v>0.66910707531848124</v>
      </c>
      <c r="J114" s="25">
        <v>2.8570629536094913E-3</v>
      </c>
      <c r="K114" s="17">
        <f t="shared" si="61"/>
        <v>19588.793010089361</v>
      </c>
      <c r="L114" s="1">
        <f t="shared" si="54"/>
        <v>2448747.0158551079</v>
      </c>
      <c r="M114">
        <f t="shared" si="34"/>
        <v>1564.8472819592039</v>
      </c>
      <c r="N114" s="1">
        <f t="shared" si="35"/>
        <v>3067.1006726400396</v>
      </c>
      <c r="O114" s="29">
        <f t="shared" ref="O114:O180" si="65">K114-D114</f>
        <v>6481.7930100893609</v>
      </c>
      <c r="P114" s="1">
        <f t="shared" si="62"/>
        <v>2448747.0158551079</v>
      </c>
      <c r="Q114">
        <f t="shared" si="63"/>
        <v>1564.8472819592039</v>
      </c>
      <c r="R114" s="1">
        <f t="shared" si="64"/>
        <v>3067.1006726400396</v>
      </c>
    </row>
    <row r="115" spans="1:18">
      <c r="A115" t="s">
        <v>55</v>
      </c>
      <c r="B115">
        <v>2001</v>
      </c>
      <c r="C115" t="s">
        <v>63</v>
      </c>
      <c r="D115" s="17">
        <v>20907</v>
      </c>
      <c r="E115" s="1"/>
      <c r="F115" s="1"/>
      <c r="G115" s="1"/>
      <c r="H115" s="1"/>
      <c r="I115" s="25">
        <v>0.66910707531848124</v>
      </c>
      <c r="J115" s="25">
        <v>2.8570629536094913E-3</v>
      </c>
      <c r="K115" s="17">
        <f t="shared" si="61"/>
        <v>31246.120047450848</v>
      </c>
      <c r="L115" s="1">
        <f t="shared" si="54"/>
        <v>6230469.2850139625</v>
      </c>
      <c r="M115">
        <f t="shared" ref="M115:M124" si="66">SQRT(L115)</f>
        <v>2496.0908006348573</v>
      </c>
      <c r="N115" s="1">
        <f t="shared" ref="N115:N124" si="67">(1.96*M115)</f>
        <v>4892.3379692443204</v>
      </c>
      <c r="O115" s="29">
        <f t="shared" si="65"/>
        <v>10339.120047450848</v>
      </c>
      <c r="P115" s="1">
        <f t="shared" si="62"/>
        <v>6230469.2850139625</v>
      </c>
      <c r="Q115">
        <f t="shared" si="63"/>
        <v>2496.0908006348573</v>
      </c>
      <c r="R115" s="1">
        <f t="shared" si="64"/>
        <v>4892.3379692443204</v>
      </c>
    </row>
    <row r="116" spans="1:18">
      <c r="A116" t="s">
        <v>55</v>
      </c>
      <c r="B116">
        <v>2002</v>
      </c>
      <c r="C116" t="s">
        <v>63</v>
      </c>
      <c r="D116" s="17">
        <v>17318</v>
      </c>
      <c r="E116" s="1"/>
      <c r="F116" s="1"/>
      <c r="G116" s="1"/>
      <c r="H116" s="1"/>
      <c r="I116" s="25">
        <v>0.66910707531848124</v>
      </c>
      <c r="J116" s="25">
        <v>2.8570629536094913E-3</v>
      </c>
      <c r="K116" s="17">
        <f t="shared" si="61"/>
        <v>25882.255081157207</v>
      </c>
      <c r="L116" s="1">
        <f t="shared" si="54"/>
        <v>4274967.2451758217</v>
      </c>
      <c r="M116">
        <f t="shared" si="66"/>
        <v>2067.5993918493546</v>
      </c>
      <c r="N116" s="1">
        <f t="shared" si="67"/>
        <v>4052.494808024735</v>
      </c>
      <c r="O116" s="29">
        <f t="shared" si="65"/>
        <v>8564.2550811572073</v>
      </c>
      <c r="P116" s="1">
        <f t="shared" si="62"/>
        <v>4274967.2451758217</v>
      </c>
      <c r="Q116">
        <f t="shared" si="63"/>
        <v>2067.5993918493546</v>
      </c>
      <c r="R116" s="1">
        <f t="shared" si="64"/>
        <v>4052.494808024735</v>
      </c>
    </row>
    <row r="117" spans="1:18">
      <c r="A117" t="s">
        <v>55</v>
      </c>
      <c r="B117">
        <v>2003</v>
      </c>
      <c r="C117" t="s">
        <v>63</v>
      </c>
      <c r="D117" s="17">
        <v>17020</v>
      </c>
      <c r="E117" s="1"/>
      <c r="F117" s="1"/>
      <c r="G117" s="1"/>
      <c r="H117" s="1"/>
      <c r="I117" s="25">
        <v>0.66910707531848124</v>
      </c>
      <c r="J117" s="25">
        <v>2.8570629536094913E-3</v>
      </c>
      <c r="K117" s="17">
        <f t="shared" si="61"/>
        <v>25436.885407165704</v>
      </c>
      <c r="L117" s="1">
        <f t="shared" si="54"/>
        <v>4129109.8070434225</v>
      </c>
      <c r="M117">
        <f t="shared" si="66"/>
        <v>2032.0211138281568</v>
      </c>
      <c r="N117" s="1">
        <f t="shared" si="67"/>
        <v>3982.7613831031872</v>
      </c>
      <c r="O117" s="29">
        <f t="shared" si="65"/>
        <v>8416.8854071657042</v>
      </c>
      <c r="P117" s="1">
        <f t="shared" si="62"/>
        <v>4129109.8070434225</v>
      </c>
      <c r="Q117">
        <f t="shared" si="63"/>
        <v>2032.0211138281568</v>
      </c>
      <c r="R117" s="1">
        <f t="shared" si="64"/>
        <v>3982.7613831031872</v>
      </c>
    </row>
    <row r="118" spans="1:18">
      <c r="A118" t="s">
        <v>55</v>
      </c>
      <c r="B118">
        <v>2004</v>
      </c>
      <c r="C118" t="s">
        <v>63</v>
      </c>
      <c r="D118" s="17">
        <v>19434</v>
      </c>
      <c r="E118" s="1"/>
      <c r="F118" s="1"/>
      <c r="G118" s="1"/>
      <c r="H118" s="1"/>
      <c r="I118" s="25">
        <v>0.66910707531848124</v>
      </c>
      <c r="J118" s="25">
        <v>2.8570629536094913E-3</v>
      </c>
      <c r="K118" s="17">
        <f t="shared" si="61"/>
        <v>29044.67867231835</v>
      </c>
      <c r="L118" s="1">
        <f t="shared" si="54"/>
        <v>5383462.8158731172</v>
      </c>
      <c r="M118">
        <f t="shared" si="66"/>
        <v>2320.2290438388013</v>
      </c>
      <c r="N118" s="1">
        <f t="shared" si="67"/>
        <v>4547.6489259240507</v>
      </c>
      <c r="O118" s="29">
        <f t="shared" si="65"/>
        <v>9610.6786723183504</v>
      </c>
      <c r="P118" s="1">
        <f t="shared" si="62"/>
        <v>5383462.8158731172</v>
      </c>
      <c r="Q118">
        <f t="shared" si="63"/>
        <v>2320.2290438388013</v>
      </c>
      <c r="R118" s="1">
        <f t="shared" si="64"/>
        <v>4547.6489259240507</v>
      </c>
    </row>
    <row r="119" spans="1:18">
      <c r="A119" t="s">
        <v>55</v>
      </c>
      <c r="B119">
        <v>2005</v>
      </c>
      <c r="C119" t="s">
        <v>63</v>
      </c>
      <c r="D119" s="17">
        <v>22792</v>
      </c>
      <c r="E119" s="1"/>
      <c r="F119" s="1"/>
      <c r="G119" s="1"/>
      <c r="H119" s="1"/>
      <c r="I119" s="25">
        <v>0.66910707531848124</v>
      </c>
      <c r="J119" s="25">
        <v>2.8570629536094913E-3</v>
      </c>
      <c r="K119" s="17">
        <f t="shared" si="61"/>
        <v>34063.307414813207</v>
      </c>
      <c r="L119" s="1">
        <f t="shared" si="54"/>
        <v>7404610.0706118569</v>
      </c>
      <c r="M119">
        <f t="shared" si="66"/>
        <v>2721.1413176481401</v>
      </c>
      <c r="N119" s="1">
        <f t="shared" si="67"/>
        <v>5333.4369825903541</v>
      </c>
      <c r="O119" s="29">
        <f t="shared" si="65"/>
        <v>11271.307414813207</v>
      </c>
      <c r="P119" s="1">
        <f t="shared" si="62"/>
        <v>7404610.0706118569</v>
      </c>
      <c r="Q119">
        <f t="shared" si="63"/>
        <v>2721.1413176481401</v>
      </c>
      <c r="R119" s="1">
        <f t="shared" si="64"/>
        <v>5333.4369825903541</v>
      </c>
    </row>
    <row r="120" spans="1:18">
      <c r="A120" t="s">
        <v>55</v>
      </c>
      <c r="B120">
        <v>2006</v>
      </c>
      <c r="C120" t="s">
        <v>63</v>
      </c>
      <c r="D120" s="17">
        <v>19998</v>
      </c>
      <c r="E120" s="1"/>
      <c r="F120" s="1"/>
      <c r="G120" s="1"/>
      <c r="H120" s="1"/>
      <c r="I120" s="25">
        <v>0.66910707531848124</v>
      </c>
      <c r="J120" s="25">
        <v>2.8570629536094913E-3</v>
      </c>
      <c r="K120" s="17">
        <f t="shared" si="61"/>
        <v>29887.593088866026</v>
      </c>
      <c r="L120" s="1">
        <f t="shared" si="54"/>
        <v>5700467.1719220383</v>
      </c>
      <c r="M120">
        <f t="shared" si="66"/>
        <v>2387.5651136507331</v>
      </c>
      <c r="N120" s="1">
        <f t="shared" si="67"/>
        <v>4679.6276227554372</v>
      </c>
      <c r="O120" s="29">
        <f t="shared" si="65"/>
        <v>9889.5930888660259</v>
      </c>
      <c r="P120" s="1">
        <f t="shared" si="62"/>
        <v>5700467.1719220383</v>
      </c>
      <c r="Q120">
        <f t="shared" si="63"/>
        <v>2387.5651136507331</v>
      </c>
      <c r="R120" s="1">
        <f t="shared" si="64"/>
        <v>4679.6276227554372</v>
      </c>
    </row>
    <row r="121" spans="1:18">
      <c r="A121" t="s">
        <v>55</v>
      </c>
      <c r="B121">
        <v>2007</v>
      </c>
      <c r="C121" t="s">
        <v>63</v>
      </c>
      <c r="D121" s="17">
        <v>23861</v>
      </c>
      <c r="E121" s="1"/>
      <c r="F121" s="1"/>
      <c r="G121" s="1"/>
      <c r="H121" s="1"/>
      <c r="I121" s="25">
        <v>0.66910707531848124</v>
      </c>
      <c r="J121" s="25">
        <v>2.8570629536094913E-3</v>
      </c>
      <c r="K121" s="17">
        <f t="shared" si="61"/>
        <v>35660.959030574668</v>
      </c>
      <c r="L121" s="1">
        <f t="shared" si="54"/>
        <v>8115487.2982604261</v>
      </c>
      <c r="M121">
        <f t="shared" si="66"/>
        <v>2848.7694357845858</v>
      </c>
      <c r="N121" s="1">
        <f t="shared" si="67"/>
        <v>5583.5880941377882</v>
      </c>
      <c r="O121" s="29">
        <f t="shared" si="65"/>
        <v>11799.959030574668</v>
      </c>
      <c r="P121" s="1">
        <f t="shared" si="62"/>
        <v>8115487.2982604261</v>
      </c>
      <c r="Q121">
        <f t="shared" si="63"/>
        <v>2848.7694357845858</v>
      </c>
      <c r="R121" s="1">
        <f t="shared" si="64"/>
        <v>5583.5880941377882</v>
      </c>
    </row>
    <row r="122" spans="1:18">
      <c r="A122" t="s">
        <v>55</v>
      </c>
      <c r="B122">
        <v>2008</v>
      </c>
      <c r="C122" t="s">
        <v>63</v>
      </c>
      <c r="D122" s="17">
        <v>25596</v>
      </c>
      <c r="E122" s="1"/>
      <c r="F122" s="1"/>
      <c r="G122" s="1"/>
      <c r="H122" s="1"/>
      <c r="I122" s="25">
        <v>0.66910707531848124</v>
      </c>
      <c r="J122" s="25">
        <v>2.8570629536094913E-3</v>
      </c>
      <c r="K122" s="17">
        <f t="shared" si="61"/>
        <v>38253.967031833927</v>
      </c>
      <c r="L122" s="1">
        <f t="shared" si="54"/>
        <v>9338594.6288435515</v>
      </c>
      <c r="M122">
        <f t="shared" si="66"/>
        <v>3055.9114235925672</v>
      </c>
      <c r="N122" s="1">
        <f t="shared" si="67"/>
        <v>5989.5863902414312</v>
      </c>
      <c r="O122" s="29">
        <f t="shared" si="65"/>
        <v>12657.967031833927</v>
      </c>
      <c r="P122" s="1">
        <f t="shared" si="62"/>
        <v>9338594.6288435515</v>
      </c>
      <c r="Q122">
        <f t="shared" si="63"/>
        <v>3055.9114235925672</v>
      </c>
      <c r="R122" s="1">
        <f t="shared" si="64"/>
        <v>5989.5863902414312</v>
      </c>
    </row>
    <row r="123" spans="1:18">
      <c r="A123" t="s">
        <v>55</v>
      </c>
      <c r="B123">
        <v>2009</v>
      </c>
      <c r="C123" t="s">
        <v>63</v>
      </c>
      <c r="D123" s="17">
        <v>21909</v>
      </c>
      <c r="E123" s="1"/>
      <c r="F123" s="1"/>
      <c r="G123" s="1"/>
      <c r="H123" s="1"/>
      <c r="I123" s="25">
        <v>0.66910707531848124</v>
      </c>
      <c r="J123" s="25">
        <v>2.8570629536094913E-3</v>
      </c>
      <c r="K123" s="17">
        <f t="shared" si="61"/>
        <v>32743.638213019593</v>
      </c>
      <c r="L123" s="1">
        <f t="shared" si="54"/>
        <v>6841989.9451254793</v>
      </c>
      <c r="M123">
        <f t="shared" si="66"/>
        <v>2615.7197757262684</v>
      </c>
      <c r="N123" s="1">
        <f t="shared" si="67"/>
        <v>5126.8107604234856</v>
      </c>
      <c r="O123" s="29">
        <f t="shared" si="65"/>
        <v>10834.638213019593</v>
      </c>
      <c r="P123" s="1">
        <f t="shared" si="62"/>
        <v>6841989.9451254793</v>
      </c>
      <c r="Q123">
        <f t="shared" si="63"/>
        <v>2615.7197757262684</v>
      </c>
      <c r="R123" s="1">
        <f t="shared" si="64"/>
        <v>5126.8107604234856</v>
      </c>
    </row>
    <row r="124" spans="1:18">
      <c r="A124" t="s">
        <v>55</v>
      </c>
      <c r="B124">
        <v>2010</v>
      </c>
      <c r="C124" t="s">
        <v>63</v>
      </c>
      <c r="D124" s="17">
        <v>27027</v>
      </c>
      <c r="E124" s="1"/>
      <c r="F124" s="1"/>
      <c r="G124" s="1"/>
      <c r="H124" s="1"/>
      <c r="I124" s="25">
        <v>0.66910707531848124</v>
      </c>
      <c r="J124" s="25">
        <v>2.8570629536094913E-3</v>
      </c>
      <c r="K124" s="17">
        <f t="shared" si="61"/>
        <v>40392.638184457552</v>
      </c>
      <c r="L124" s="1">
        <f t="shared" si="54"/>
        <v>10411972.30311189</v>
      </c>
      <c r="M124">
        <f t="shared" si="66"/>
        <v>3226.7587922111393</v>
      </c>
      <c r="N124" s="1">
        <f t="shared" si="67"/>
        <v>6324.4472327338326</v>
      </c>
      <c r="O124" s="29">
        <f t="shared" si="65"/>
        <v>13365.638184457552</v>
      </c>
      <c r="P124" s="1">
        <f t="shared" si="62"/>
        <v>10411972.30311189</v>
      </c>
      <c r="Q124">
        <f t="shared" si="63"/>
        <v>3226.7587922111393</v>
      </c>
      <c r="R124" s="1">
        <f t="shared" si="64"/>
        <v>6324.4472327338326</v>
      </c>
    </row>
    <row r="125" spans="1:18">
      <c r="A125" t="s">
        <v>55</v>
      </c>
      <c r="B125">
        <v>2011</v>
      </c>
      <c r="C125" t="s">
        <v>63</v>
      </c>
      <c r="D125" s="17">
        <v>30322</v>
      </c>
      <c r="E125" s="1">
        <v>26745</v>
      </c>
      <c r="F125" s="1">
        <v>3371338.2992552528</v>
      </c>
      <c r="G125" s="1">
        <v>19301</v>
      </c>
      <c r="H125" s="1">
        <v>4610897.2432392361</v>
      </c>
      <c r="I125">
        <f t="shared" ref="I125:I155" si="68">E125/(E125+G125)</f>
        <v>0.58083221126699391</v>
      </c>
      <c r="J125" s="3">
        <f t="shared" ref="J125:J155" si="69">((((E125)^2*H125)+((G125)^2*F125))/(E125+G125)^4)</f>
        <v>1.0130531626875246E-3</v>
      </c>
      <c r="K125" s="17">
        <f t="shared" si="61"/>
        <v>52204.405010282295</v>
      </c>
      <c r="L125" s="1">
        <f t="shared" ref="L125:L146" si="70">(D125^2)*J125*(1/(I125^4))</f>
        <v>8183614.275682712</v>
      </c>
      <c r="M125">
        <f t="shared" ref="M125:M168" si="71">SQRT(L125)</f>
        <v>2860.7017103645589</v>
      </c>
      <c r="N125" s="1">
        <f t="shared" ref="N125:N168" si="72">(1.96*M125)</f>
        <v>5606.9753523145355</v>
      </c>
      <c r="O125" s="29">
        <f t="shared" si="65"/>
        <v>21882.405010282295</v>
      </c>
      <c r="P125" s="1">
        <f t="shared" si="62"/>
        <v>8183614.275682712</v>
      </c>
      <c r="Q125">
        <f t="shared" si="63"/>
        <v>2860.7017103645589</v>
      </c>
      <c r="R125" s="1">
        <f t="shared" si="64"/>
        <v>5606.9753523145355</v>
      </c>
    </row>
    <row r="126" spans="1:18">
      <c r="A126" t="s">
        <v>55</v>
      </c>
      <c r="B126">
        <v>2012</v>
      </c>
      <c r="C126" t="s">
        <v>63</v>
      </c>
      <c r="D126" s="17">
        <v>27771</v>
      </c>
      <c r="E126" s="1">
        <v>25298</v>
      </c>
      <c r="F126" s="1">
        <v>2451631.8439079095</v>
      </c>
      <c r="G126" s="1">
        <v>12069</v>
      </c>
      <c r="H126" s="1">
        <v>1536999.9170170294</v>
      </c>
      <c r="I126">
        <f t="shared" si="68"/>
        <v>0.67701447801536119</v>
      </c>
      <c r="J126" s="3">
        <f t="shared" si="69"/>
        <v>6.8770333223137144E-4</v>
      </c>
      <c r="K126" s="17">
        <f t="shared" si="61"/>
        <v>41019.802237331009</v>
      </c>
      <c r="L126" s="1">
        <f t="shared" si="70"/>
        <v>2524598.6215632036</v>
      </c>
      <c r="M126">
        <f t="shared" si="71"/>
        <v>1588.898556095764</v>
      </c>
      <c r="N126" s="1">
        <f t="shared" si="72"/>
        <v>3114.2411699476975</v>
      </c>
      <c r="O126" s="29">
        <f t="shared" si="65"/>
        <v>13248.802237331009</v>
      </c>
      <c r="P126" s="1">
        <f t="shared" si="62"/>
        <v>2524598.6215632036</v>
      </c>
      <c r="Q126">
        <f t="shared" si="63"/>
        <v>1588.898556095764</v>
      </c>
      <c r="R126" s="1">
        <f t="shared" si="64"/>
        <v>3114.2411699476975</v>
      </c>
    </row>
    <row r="127" spans="1:18">
      <c r="A127" t="s">
        <v>55</v>
      </c>
      <c r="B127">
        <v>2013</v>
      </c>
      <c r="C127" t="s">
        <v>63</v>
      </c>
      <c r="D127" s="17">
        <v>30558</v>
      </c>
      <c r="E127" s="1">
        <v>29220</v>
      </c>
      <c r="F127" s="1">
        <v>2940937.0897137322</v>
      </c>
      <c r="G127" s="1">
        <v>16406</v>
      </c>
      <c r="H127" s="1">
        <v>2718992.1367407311</v>
      </c>
      <c r="I127">
        <f t="shared" si="68"/>
        <v>0.64042431946697054</v>
      </c>
      <c r="J127" s="3">
        <f t="shared" si="69"/>
        <v>7.1835568252007881E-4</v>
      </c>
      <c r="K127" s="17">
        <f t="shared" si="61"/>
        <v>47715.239835728957</v>
      </c>
      <c r="L127" s="1">
        <f t="shared" si="70"/>
        <v>3987660.0085104108</v>
      </c>
      <c r="M127">
        <f t="shared" si="71"/>
        <v>1996.9126191474707</v>
      </c>
      <c r="N127" s="1">
        <f t="shared" si="72"/>
        <v>3913.9487335290423</v>
      </c>
      <c r="O127" s="29">
        <f t="shared" si="65"/>
        <v>17157.239835728957</v>
      </c>
      <c r="P127" s="1">
        <f t="shared" si="62"/>
        <v>3987660.0085104108</v>
      </c>
      <c r="Q127">
        <f t="shared" si="63"/>
        <v>1996.9126191474707</v>
      </c>
      <c r="R127" s="1">
        <f t="shared" si="64"/>
        <v>3913.9487335290423</v>
      </c>
    </row>
    <row r="128" spans="1:18">
      <c r="A128" t="s">
        <v>55</v>
      </c>
      <c r="B128">
        <v>2014</v>
      </c>
      <c r="C128" t="s">
        <v>63</v>
      </c>
      <c r="D128" s="17">
        <v>37025</v>
      </c>
      <c r="E128" s="1">
        <v>32841</v>
      </c>
      <c r="F128" s="1">
        <v>4288839.5662702508</v>
      </c>
      <c r="G128" s="1">
        <v>19287</v>
      </c>
      <c r="H128" s="1">
        <v>3817844.4858448328</v>
      </c>
      <c r="I128">
        <f t="shared" si="68"/>
        <v>0.63000690607734811</v>
      </c>
      <c r="J128" s="3">
        <f t="shared" si="69"/>
        <v>7.737216927083926E-4</v>
      </c>
      <c r="K128" s="17">
        <f t="shared" si="61"/>
        <v>58769.197040285006</v>
      </c>
      <c r="L128" s="1">
        <f t="shared" si="70"/>
        <v>6732768.2681420343</v>
      </c>
      <c r="M128">
        <f t="shared" si="71"/>
        <v>2594.7578438347641</v>
      </c>
      <c r="N128" s="1">
        <f t="shared" si="72"/>
        <v>5085.7253739161379</v>
      </c>
      <c r="O128" s="29">
        <f t="shared" si="65"/>
        <v>21744.197040285006</v>
      </c>
      <c r="P128" s="1">
        <f t="shared" si="62"/>
        <v>6732768.2681420343</v>
      </c>
      <c r="Q128">
        <f t="shared" si="63"/>
        <v>2594.7578438347641</v>
      </c>
      <c r="R128" s="1">
        <f t="shared" si="64"/>
        <v>5085.7253739161379</v>
      </c>
    </row>
    <row r="129" spans="1:18">
      <c r="A129" t="s">
        <v>55</v>
      </c>
      <c r="B129">
        <v>2015</v>
      </c>
      <c r="C129" t="s">
        <v>63</v>
      </c>
      <c r="D129" s="17">
        <v>45883</v>
      </c>
      <c r="E129" s="1">
        <v>38015</v>
      </c>
      <c r="F129" s="1">
        <v>4690504.2996746805</v>
      </c>
      <c r="G129" s="1">
        <v>19960</v>
      </c>
      <c r="H129" s="1">
        <v>3660869.5256016064</v>
      </c>
      <c r="I129">
        <f t="shared" si="68"/>
        <v>0.65571366968520917</v>
      </c>
      <c r="J129" s="3">
        <f t="shared" si="69"/>
        <v>6.3372363177776486E-4</v>
      </c>
      <c r="K129" s="17">
        <f t="shared" si="61"/>
        <v>69974.13981323161</v>
      </c>
      <c r="L129" s="1">
        <f t="shared" si="70"/>
        <v>7216831.4803412473</v>
      </c>
      <c r="M129">
        <f t="shared" si="71"/>
        <v>2686.4161033505675</v>
      </c>
      <c r="N129" s="1">
        <f t="shared" si="72"/>
        <v>5265.375562567112</v>
      </c>
      <c r="O129" s="29">
        <f t="shared" si="65"/>
        <v>24091.13981323161</v>
      </c>
      <c r="P129" s="1">
        <f t="shared" si="62"/>
        <v>7216831.4803412473</v>
      </c>
      <c r="Q129">
        <f t="shared" si="63"/>
        <v>2686.4161033505675</v>
      </c>
      <c r="R129" s="1">
        <f t="shared" si="64"/>
        <v>5265.375562567112</v>
      </c>
    </row>
    <row r="130" spans="1:18">
      <c r="A130" t="s">
        <v>55</v>
      </c>
      <c r="B130">
        <v>2016</v>
      </c>
      <c r="C130" t="s">
        <v>63</v>
      </c>
      <c r="D130" s="17">
        <v>56991</v>
      </c>
      <c r="E130" s="1">
        <v>54312</v>
      </c>
      <c r="F130" s="1">
        <v>6811053.1334925136</v>
      </c>
      <c r="G130" s="1">
        <v>20639</v>
      </c>
      <c r="H130" s="1">
        <v>4884535.9659619685</v>
      </c>
      <c r="I130">
        <f t="shared" si="68"/>
        <v>0.7246334271724193</v>
      </c>
      <c r="J130" s="3">
        <f t="shared" si="69"/>
        <v>5.4850289631723644E-4</v>
      </c>
      <c r="K130" s="17">
        <f t="shared" si="61"/>
        <v>78648.041703490948</v>
      </c>
      <c r="L130" s="1">
        <f t="shared" si="70"/>
        <v>6461271.9983784193</v>
      </c>
      <c r="M130">
        <f t="shared" si="71"/>
        <v>2541.9032236453099</v>
      </c>
      <c r="N130" s="1">
        <f t="shared" si="72"/>
        <v>4982.1303183448072</v>
      </c>
      <c r="O130" s="29">
        <f t="shared" si="65"/>
        <v>21657.041703490948</v>
      </c>
      <c r="P130" s="1">
        <f t="shared" si="62"/>
        <v>6461271.9983784193</v>
      </c>
      <c r="Q130">
        <f t="shared" si="63"/>
        <v>2541.9032236453099</v>
      </c>
      <c r="R130" s="1">
        <f t="shared" si="64"/>
        <v>4982.1303183448072</v>
      </c>
    </row>
    <row r="131" spans="1:18">
      <c r="A131" t="s">
        <v>55</v>
      </c>
      <c r="B131">
        <v>2017</v>
      </c>
      <c r="C131" t="s">
        <v>63</v>
      </c>
      <c r="D131" s="17">
        <v>38626</v>
      </c>
      <c r="E131" s="1">
        <v>39626</v>
      </c>
      <c r="F131" s="1">
        <v>6115880.0231071012</v>
      </c>
      <c r="G131" s="1">
        <v>15632</v>
      </c>
      <c r="H131" s="1">
        <v>3073257.3823413369</v>
      </c>
      <c r="I131">
        <f t="shared" si="68"/>
        <v>0.71710883491983057</v>
      </c>
      <c r="J131" s="3">
        <f t="shared" si="69"/>
        <v>6.7787187181830963E-4</v>
      </c>
      <c r="K131" s="17">
        <f t="shared" si="61"/>
        <v>53863.511532831981</v>
      </c>
      <c r="L131" s="1">
        <f t="shared" si="70"/>
        <v>3824430.6766507281</v>
      </c>
      <c r="M131">
        <f t="shared" si="71"/>
        <v>1955.6151657856226</v>
      </c>
      <c r="N131" s="1">
        <f t="shared" si="72"/>
        <v>3833.0057249398201</v>
      </c>
      <c r="O131" s="29">
        <f t="shared" si="65"/>
        <v>15237.511532831981</v>
      </c>
      <c r="P131" s="1">
        <f t="shared" si="62"/>
        <v>3824430.6766507281</v>
      </c>
      <c r="Q131">
        <f t="shared" si="63"/>
        <v>1955.6151657856226</v>
      </c>
      <c r="R131" s="1">
        <f t="shared" si="64"/>
        <v>3833.0057249398201</v>
      </c>
    </row>
    <row r="132" spans="1:18">
      <c r="A132" t="s">
        <v>55</v>
      </c>
      <c r="B132">
        <v>2018</v>
      </c>
      <c r="C132" t="s">
        <v>63</v>
      </c>
      <c r="D132" s="17">
        <v>50115</v>
      </c>
      <c r="E132" s="1">
        <v>44958</v>
      </c>
      <c r="F132" s="1">
        <v>6589196.3836226137</v>
      </c>
      <c r="G132" s="1">
        <v>16872</v>
      </c>
      <c r="H132" s="1">
        <v>3827665.0736246384</v>
      </c>
      <c r="I132">
        <f t="shared" si="68"/>
        <v>0.72712275594371667</v>
      </c>
      <c r="J132" s="3">
        <f t="shared" si="69"/>
        <v>6.5770168095516217E-4</v>
      </c>
      <c r="K132" s="17">
        <f t="shared" si="61"/>
        <v>68922.337515014005</v>
      </c>
      <c r="L132" s="1">
        <f t="shared" si="70"/>
        <v>5909265.1225642972</v>
      </c>
      <c r="M132">
        <f t="shared" si="71"/>
        <v>2430.8980074376418</v>
      </c>
      <c r="N132" s="1">
        <f t="shared" si="72"/>
        <v>4764.5600945777778</v>
      </c>
      <c r="O132" s="29">
        <f t="shared" si="65"/>
        <v>18807.337515014005</v>
      </c>
      <c r="P132" s="1">
        <f t="shared" si="62"/>
        <v>5909265.1225642972</v>
      </c>
      <c r="Q132">
        <f t="shared" si="63"/>
        <v>2430.8980074376418</v>
      </c>
      <c r="R132" s="1">
        <f t="shared" si="64"/>
        <v>4764.5600945777778</v>
      </c>
    </row>
    <row r="133" spans="1:18">
      <c r="A133" t="s">
        <v>55</v>
      </c>
      <c r="B133">
        <v>2019</v>
      </c>
      <c r="C133" t="s">
        <v>63</v>
      </c>
      <c r="D133" s="17">
        <v>64565</v>
      </c>
      <c r="E133" s="1">
        <v>54358</v>
      </c>
      <c r="F133" s="1">
        <v>7817619.6806716658</v>
      </c>
      <c r="G133" s="1">
        <v>25480</v>
      </c>
      <c r="H133" s="1">
        <v>8508084.8607797977</v>
      </c>
      <c r="I133">
        <f t="shared" si="68"/>
        <v>0.68085372880082162</v>
      </c>
      <c r="J133" s="3">
        <f t="shared" si="69"/>
        <v>7.4367785273928369E-4</v>
      </c>
      <c r="K133" s="17">
        <f t="shared" si="61"/>
        <v>94829.472570734768</v>
      </c>
      <c r="L133" s="1">
        <f t="shared" ref="L133" si="73">(D133^2)*J133*(1/(I133^4))</f>
        <v>14426596.252648354</v>
      </c>
      <c r="M133">
        <f t="shared" ref="M133" si="74">SQRT(L133)</f>
        <v>3798.2359395709418</v>
      </c>
      <c r="N133" s="1">
        <f t="shared" ref="N133" si="75">(1.96*M133)</f>
        <v>7444.542441559046</v>
      </c>
      <c r="O133" s="29">
        <f t="shared" si="65"/>
        <v>30264.472570734768</v>
      </c>
      <c r="P133" s="1">
        <f t="shared" ref="P133" si="76">L133</f>
        <v>14426596.252648354</v>
      </c>
      <c r="Q133">
        <f t="shared" ref="Q133" si="77">SQRT(P133)</f>
        <v>3798.2359395709418</v>
      </c>
      <c r="R133" s="1">
        <f t="shared" ref="R133" si="78">(1.96*Q133)</f>
        <v>7444.542441559046</v>
      </c>
    </row>
    <row r="134" spans="1:18">
      <c r="A134" t="s">
        <v>55</v>
      </c>
      <c r="B134">
        <v>1998</v>
      </c>
      <c r="C134" t="s">
        <v>64</v>
      </c>
      <c r="D134" s="17">
        <v>1488</v>
      </c>
      <c r="E134" s="1"/>
      <c r="F134" s="1"/>
      <c r="G134" s="1"/>
      <c r="H134" s="1"/>
      <c r="I134" s="25">
        <f>AVERAGE(I147:I154)</f>
        <v>0.56219860293382817</v>
      </c>
      <c r="J134" s="25">
        <v>5.8979492006494567E-3</v>
      </c>
      <c r="K134" s="17">
        <f t="shared" si="61"/>
        <v>2646.751507803267</v>
      </c>
      <c r="L134" s="1">
        <f t="shared" si="70"/>
        <v>130721.74657888399</v>
      </c>
      <c r="M134">
        <f t="shared" si="71"/>
        <v>361.55462461277409</v>
      </c>
      <c r="N134" s="1">
        <f t="shared" si="72"/>
        <v>708.64706424103724</v>
      </c>
      <c r="O134" s="29">
        <f t="shared" si="65"/>
        <v>1158.751507803267</v>
      </c>
      <c r="P134" s="1">
        <f t="shared" si="62"/>
        <v>130721.74657888399</v>
      </c>
      <c r="Q134">
        <f t="shared" si="63"/>
        <v>361.55462461277409</v>
      </c>
      <c r="R134" s="1">
        <f t="shared" si="64"/>
        <v>708.64706424103724</v>
      </c>
    </row>
    <row r="135" spans="1:18">
      <c r="A135" t="s">
        <v>55</v>
      </c>
      <c r="B135">
        <v>1999</v>
      </c>
      <c r="C135" t="s">
        <v>64</v>
      </c>
      <c r="D135" s="17">
        <v>1866</v>
      </c>
      <c r="E135" s="1"/>
      <c r="F135" s="1"/>
      <c r="G135" s="1"/>
      <c r="H135" s="1"/>
      <c r="I135" s="25">
        <v>0.56219860293382817</v>
      </c>
      <c r="J135" s="25">
        <v>5.8979492006494567E-3</v>
      </c>
      <c r="K135" s="17">
        <f t="shared" si="61"/>
        <v>3319.1117698661938</v>
      </c>
      <c r="L135" s="1">
        <f t="shared" si="70"/>
        <v>205572.61399024838</v>
      </c>
      <c r="M135">
        <f t="shared" si="71"/>
        <v>453.40116231682555</v>
      </c>
      <c r="N135" s="1">
        <f t="shared" si="72"/>
        <v>888.66627814097808</v>
      </c>
      <c r="O135" s="29">
        <f t="shared" si="65"/>
        <v>1453.1117698661938</v>
      </c>
      <c r="P135" s="1">
        <f t="shared" si="62"/>
        <v>205572.61399024838</v>
      </c>
      <c r="Q135">
        <f t="shared" si="63"/>
        <v>453.40116231682555</v>
      </c>
      <c r="R135" s="1">
        <f t="shared" si="64"/>
        <v>888.66627814097808</v>
      </c>
    </row>
    <row r="136" spans="1:18">
      <c r="A136" t="s">
        <v>55</v>
      </c>
      <c r="B136">
        <v>2000</v>
      </c>
      <c r="C136" t="s">
        <v>64</v>
      </c>
      <c r="D136" s="17">
        <v>2115</v>
      </c>
      <c r="E136" s="1"/>
      <c r="F136" s="1"/>
      <c r="G136" s="1"/>
      <c r="H136" s="1"/>
      <c r="I136" s="25">
        <v>0.56219860293382817</v>
      </c>
      <c r="J136" s="25">
        <v>5.8979492006494567E-3</v>
      </c>
      <c r="K136" s="17">
        <f t="shared" si="61"/>
        <v>3762.0157520187568</v>
      </c>
      <c r="L136" s="1">
        <f t="shared" si="70"/>
        <v>264096.54694560438</v>
      </c>
      <c r="M136">
        <f t="shared" si="71"/>
        <v>513.90324667743084</v>
      </c>
      <c r="N136" s="1">
        <f t="shared" si="72"/>
        <v>1007.2503634877644</v>
      </c>
      <c r="O136" s="29">
        <f t="shared" si="65"/>
        <v>1647.0157520187568</v>
      </c>
      <c r="P136" s="1">
        <f t="shared" si="62"/>
        <v>264096.54694560438</v>
      </c>
      <c r="Q136">
        <f t="shared" si="63"/>
        <v>513.90324667743084</v>
      </c>
      <c r="R136" s="1">
        <f t="shared" si="64"/>
        <v>1007.2503634877644</v>
      </c>
    </row>
    <row r="137" spans="1:18">
      <c r="A137" t="s">
        <v>55</v>
      </c>
      <c r="B137">
        <v>2001</v>
      </c>
      <c r="C137" t="s">
        <v>64</v>
      </c>
      <c r="D137" s="17">
        <v>2081</v>
      </c>
      <c r="E137" s="1"/>
      <c r="F137" s="1"/>
      <c r="G137" s="1"/>
      <c r="H137" s="1"/>
      <c r="I137" s="25">
        <v>0.56219860293382817</v>
      </c>
      <c r="J137" s="25">
        <v>5.8979492006494567E-3</v>
      </c>
      <c r="K137" s="17">
        <f t="shared" si="61"/>
        <v>3701.5389030501337</v>
      </c>
      <c r="L137" s="1">
        <f t="shared" si="70"/>
        <v>255673.74912670467</v>
      </c>
      <c r="M137">
        <f t="shared" si="71"/>
        <v>505.6419178892358</v>
      </c>
      <c r="N137" s="1">
        <f t="shared" si="72"/>
        <v>991.05815906290218</v>
      </c>
      <c r="O137" s="29">
        <f t="shared" si="65"/>
        <v>1620.5389030501337</v>
      </c>
      <c r="P137" s="1">
        <f t="shared" si="62"/>
        <v>255673.74912670467</v>
      </c>
      <c r="Q137">
        <f t="shared" si="63"/>
        <v>505.6419178892358</v>
      </c>
      <c r="R137" s="1">
        <f t="shared" si="64"/>
        <v>991.05815906290218</v>
      </c>
    </row>
    <row r="138" spans="1:18">
      <c r="A138" t="s">
        <v>55</v>
      </c>
      <c r="B138">
        <v>2002</v>
      </c>
      <c r="C138" t="s">
        <v>64</v>
      </c>
      <c r="D138" s="17">
        <v>2262</v>
      </c>
      <c r="E138" s="1"/>
      <c r="F138" s="1"/>
      <c r="G138" s="1"/>
      <c r="H138" s="1"/>
      <c r="I138" s="25">
        <v>0.56219860293382817</v>
      </c>
      <c r="J138" s="25">
        <v>5.8979492006494567E-3</v>
      </c>
      <c r="K138" s="17">
        <f t="shared" si="61"/>
        <v>4023.4891872654503</v>
      </c>
      <c r="L138" s="1">
        <f t="shared" si="70"/>
        <v>302083.62252065231</v>
      </c>
      <c r="M138">
        <f t="shared" si="71"/>
        <v>549.62134467345095</v>
      </c>
      <c r="N138" s="1">
        <f t="shared" si="72"/>
        <v>1077.257835559964</v>
      </c>
      <c r="O138" s="29">
        <f t="shared" si="65"/>
        <v>1761.4891872654503</v>
      </c>
      <c r="P138" s="1">
        <f t="shared" si="62"/>
        <v>302083.62252065231</v>
      </c>
      <c r="Q138">
        <f t="shared" si="63"/>
        <v>549.62134467345095</v>
      </c>
      <c r="R138" s="1">
        <f t="shared" si="64"/>
        <v>1077.257835559964</v>
      </c>
    </row>
    <row r="139" spans="1:18">
      <c r="A139" t="s">
        <v>55</v>
      </c>
      <c r="B139">
        <v>2003</v>
      </c>
      <c r="C139" t="s">
        <v>64</v>
      </c>
      <c r="D139" s="17">
        <v>2743</v>
      </c>
      <c r="E139" s="1"/>
      <c r="F139" s="1"/>
      <c r="G139" s="1"/>
      <c r="H139" s="1"/>
      <c r="I139" s="25">
        <v>0.56219860293382817</v>
      </c>
      <c r="J139" s="25">
        <v>5.8979492006494567E-3</v>
      </c>
      <c r="K139" s="17">
        <f t="shared" si="61"/>
        <v>4879.0587270862643</v>
      </c>
      <c r="L139" s="1">
        <f t="shared" si="70"/>
        <v>444215.38374428463</v>
      </c>
      <c r="M139">
        <f t="shared" si="71"/>
        <v>666.49484900056405</v>
      </c>
      <c r="N139" s="1">
        <f t="shared" si="72"/>
        <v>1306.3299040411055</v>
      </c>
      <c r="O139" s="29">
        <f t="shared" si="65"/>
        <v>2136.0587270862643</v>
      </c>
      <c r="P139" s="1">
        <f t="shared" si="62"/>
        <v>444215.38374428463</v>
      </c>
      <c r="Q139">
        <f t="shared" si="63"/>
        <v>666.49484900056405</v>
      </c>
      <c r="R139" s="1">
        <f t="shared" si="64"/>
        <v>1306.3299040411055</v>
      </c>
    </row>
    <row r="140" spans="1:18">
      <c r="A140" t="s">
        <v>55</v>
      </c>
      <c r="B140">
        <v>2004</v>
      </c>
      <c r="C140" t="s">
        <v>64</v>
      </c>
      <c r="D140" s="17">
        <v>3291</v>
      </c>
      <c r="E140" s="1"/>
      <c r="F140" s="1"/>
      <c r="G140" s="1"/>
      <c r="H140" s="1"/>
      <c r="I140" s="25">
        <v>0.56219860293382817</v>
      </c>
      <c r="J140" s="25">
        <v>5.8979492006494567E-3</v>
      </c>
      <c r="K140" s="17">
        <f t="shared" si="61"/>
        <v>5853.8032339923066</v>
      </c>
      <c r="L140" s="1">
        <f t="shared" si="70"/>
        <v>639436.97291537211</v>
      </c>
      <c r="M140">
        <f t="shared" si="71"/>
        <v>799.64803064559101</v>
      </c>
      <c r="N140" s="1">
        <f t="shared" si="72"/>
        <v>1567.3101400653584</v>
      </c>
      <c r="O140" s="29">
        <f t="shared" si="65"/>
        <v>2562.8032339923066</v>
      </c>
      <c r="P140" s="1">
        <f t="shared" si="62"/>
        <v>639436.97291537211</v>
      </c>
      <c r="Q140">
        <f t="shared" si="63"/>
        <v>799.64803064559101</v>
      </c>
      <c r="R140" s="1">
        <f t="shared" si="64"/>
        <v>1567.3101400653584</v>
      </c>
    </row>
    <row r="141" spans="1:18">
      <c r="A141" t="s">
        <v>55</v>
      </c>
      <c r="B141">
        <v>2005</v>
      </c>
      <c r="C141" t="s">
        <v>64</v>
      </c>
      <c r="D141" s="17">
        <v>4641</v>
      </c>
      <c r="E141" s="1"/>
      <c r="F141" s="1"/>
      <c r="G141" s="1"/>
      <c r="H141" s="1"/>
      <c r="I141" s="25">
        <v>0.56219860293382817</v>
      </c>
      <c r="J141" s="25">
        <v>5.8979492006494567E-3</v>
      </c>
      <c r="K141" s="17">
        <f t="shared" si="61"/>
        <v>8255.0898842170445</v>
      </c>
      <c r="L141" s="1">
        <f t="shared" si="70"/>
        <v>1271642.7403433286</v>
      </c>
      <c r="M141">
        <f t="shared" si="71"/>
        <v>1127.6713795886319</v>
      </c>
      <c r="N141" s="1">
        <f t="shared" si="72"/>
        <v>2210.2359039937187</v>
      </c>
      <c r="O141" s="29">
        <f t="shared" si="65"/>
        <v>3614.0898842170445</v>
      </c>
      <c r="P141" s="1">
        <f t="shared" si="62"/>
        <v>1271642.7403433286</v>
      </c>
      <c r="Q141">
        <f t="shared" si="63"/>
        <v>1127.6713795886319</v>
      </c>
      <c r="R141" s="1">
        <f t="shared" si="64"/>
        <v>2210.2359039937187</v>
      </c>
    </row>
    <row r="142" spans="1:18">
      <c r="A142" t="s">
        <v>55</v>
      </c>
      <c r="B142">
        <v>2006</v>
      </c>
      <c r="C142" t="s">
        <v>64</v>
      </c>
      <c r="D142" s="17">
        <v>3693</v>
      </c>
      <c r="E142" s="1"/>
      <c r="F142" s="1"/>
      <c r="G142" s="1"/>
      <c r="H142" s="1"/>
      <c r="I142" s="25">
        <v>0.56219860293382817</v>
      </c>
      <c r="J142" s="25">
        <v>5.8979492006494567E-3</v>
      </c>
      <c r="K142" s="17">
        <f t="shared" si="61"/>
        <v>6568.8530365036731</v>
      </c>
      <c r="L142" s="1">
        <f t="shared" si="70"/>
        <v>805194.11996587296</v>
      </c>
      <c r="M142">
        <f t="shared" si="71"/>
        <v>897.32609455307431</v>
      </c>
      <c r="N142" s="1">
        <f t="shared" si="72"/>
        <v>1758.7591453240257</v>
      </c>
      <c r="O142" s="29">
        <f t="shared" si="65"/>
        <v>2875.8530365036731</v>
      </c>
      <c r="P142" s="1">
        <f t="shared" si="62"/>
        <v>805194.11996587296</v>
      </c>
      <c r="Q142">
        <f t="shared" si="63"/>
        <v>897.32609455307431</v>
      </c>
      <c r="R142" s="1">
        <f t="shared" si="64"/>
        <v>1758.7591453240257</v>
      </c>
    </row>
    <row r="143" spans="1:18">
      <c r="A143" t="s">
        <v>55</v>
      </c>
      <c r="B143">
        <v>2007</v>
      </c>
      <c r="C143" t="s">
        <v>64</v>
      </c>
      <c r="D143" s="17">
        <v>5080</v>
      </c>
      <c r="E143" s="1"/>
      <c r="F143" s="1"/>
      <c r="G143" s="1"/>
      <c r="H143" s="1"/>
      <c r="I143" s="25">
        <v>0.56219860293382817</v>
      </c>
      <c r="J143" s="25">
        <v>5.8979492006494567E-3</v>
      </c>
      <c r="K143" s="17">
        <f t="shared" si="61"/>
        <v>9035.9527282530889</v>
      </c>
      <c r="L143" s="1">
        <f t="shared" si="70"/>
        <v>1523594.5272363999</v>
      </c>
      <c r="M143">
        <f t="shared" si="71"/>
        <v>1234.3397130597396</v>
      </c>
      <c r="N143" s="1">
        <f t="shared" si="72"/>
        <v>2419.3058375970895</v>
      </c>
      <c r="O143" s="29">
        <f t="shared" si="65"/>
        <v>3955.9527282530889</v>
      </c>
      <c r="P143" s="1">
        <f t="shared" si="62"/>
        <v>1523594.5272363999</v>
      </c>
      <c r="Q143">
        <f t="shared" si="63"/>
        <v>1234.3397130597396</v>
      </c>
      <c r="R143" s="1">
        <f t="shared" si="64"/>
        <v>2419.3058375970895</v>
      </c>
    </row>
    <row r="144" spans="1:18">
      <c r="A144" t="s">
        <v>55</v>
      </c>
      <c r="B144">
        <v>2008</v>
      </c>
      <c r="C144" t="s">
        <v>64</v>
      </c>
      <c r="D144" s="17">
        <v>6260</v>
      </c>
      <c r="E144" s="1"/>
      <c r="F144" s="1"/>
      <c r="G144" s="1"/>
      <c r="H144" s="1"/>
      <c r="I144" s="25">
        <v>0.56219860293382817</v>
      </c>
      <c r="J144" s="25">
        <v>5.8979492006494567E-3</v>
      </c>
      <c r="K144" s="17">
        <f t="shared" si="61"/>
        <v>11134.855133634712</v>
      </c>
      <c r="L144" s="1">
        <f t="shared" si="70"/>
        <v>2313612.6269270084</v>
      </c>
      <c r="M144">
        <f t="shared" si="71"/>
        <v>1521.0564180618051</v>
      </c>
      <c r="N144" s="1">
        <f t="shared" si="72"/>
        <v>2981.2705794011381</v>
      </c>
      <c r="O144" s="29">
        <f t="shared" si="65"/>
        <v>4874.8551336347118</v>
      </c>
      <c r="P144" s="1">
        <f t="shared" si="62"/>
        <v>2313612.6269270084</v>
      </c>
      <c r="Q144">
        <f t="shared" si="63"/>
        <v>1521.0564180618051</v>
      </c>
      <c r="R144" s="1">
        <f t="shared" si="64"/>
        <v>2981.2705794011381</v>
      </c>
    </row>
    <row r="145" spans="1:18">
      <c r="A145" t="s">
        <v>55</v>
      </c>
      <c r="B145">
        <v>2009</v>
      </c>
      <c r="C145" t="s">
        <v>64</v>
      </c>
      <c r="D145" s="17">
        <v>6369</v>
      </c>
      <c r="E145" s="1"/>
      <c r="F145" s="1"/>
      <c r="G145" s="1"/>
      <c r="H145" s="1"/>
      <c r="I145" s="25">
        <v>0.56219860293382817</v>
      </c>
      <c r="J145" s="25">
        <v>5.8979492006494567E-3</v>
      </c>
      <c r="K145" s="17">
        <f t="shared" si="61"/>
        <v>11328.736796504711</v>
      </c>
      <c r="L145" s="1">
        <f t="shared" si="70"/>
        <v>2394883.9707024693</v>
      </c>
      <c r="M145">
        <f t="shared" si="71"/>
        <v>1547.5412662357244</v>
      </c>
      <c r="N145" s="1">
        <f t="shared" si="72"/>
        <v>3033.1808818220197</v>
      </c>
      <c r="O145" s="29">
        <f t="shared" si="65"/>
        <v>4959.7367965047106</v>
      </c>
      <c r="P145" s="1">
        <f t="shared" si="62"/>
        <v>2394883.9707024693</v>
      </c>
      <c r="Q145">
        <f t="shared" si="63"/>
        <v>1547.5412662357244</v>
      </c>
      <c r="R145" s="1">
        <f t="shared" si="64"/>
        <v>3033.1808818220197</v>
      </c>
    </row>
    <row r="146" spans="1:18">
      <c r="A146" t="s">
        <v>55</v>
      </c>
      <c r="B146">
        <v>2010</v>
      </c>
      <c r="C146" t="s">
        <v>64</v>
      </c>
      <c r="D146" s="17">
        <v>8141</v>
      </c>
      <c r="E146" s="1"/>
      <c r="F146" s="1"/>
      <c r="G146" s="1"/>
      <c r="H146" s="1"/>
      <c r="I146" s="25">
        <v>0.56219860293382817</v>
      </c>
      <c r="J146" s="25">
        <v>5.8979492006494567E-3</v>
      </c>
      <c r="K146" s="17">
        <f t="shared" si="61"/>
        <v>14480.647866281181</v>
      </c>
      <c r="L146" s="1">
        <f t="shared" si="70"/>
        <v>3912888.6469779164</v>
      </c>
      <c r="M146">
        <f t="shared" si="71"/>
        <v>1978.1022842557754</v>
      </c>
      <c r="N146" s="1">
        <f t="shared" si="72"/>
        <v>3877.08047714132</v>
      </c>
      <c r="O146" s="29">
        <f t="shared" si="65"/>
        <v>6339.6478662811805</v>
      </c>
      <c r="P146" s="1">
        <f t="shared" si="62"/>
        <v>3912888.6469779164</v>
      </c>
      <c r="Q146">
        <f t="shared" si="63"/>
        <v>1978.1022842557754</v>
      </c>
      <c r="R146" s="1">
        <f t="shared" si="64"/>
        <v>3877.08047714132</v>
      </c>
    </row>
    <row r="147" spans="1:18">
      <c r="A147" t="s">
        <v>55</v>
      </c>
      <c r="B147">
        <v>2011</v>
      </c>
      <c r="C147" t="s">
        <v>64</v>
      </c>
      <c r="D147" s="17">
        <v>6904</v>
      </c>
      <c r="E147" s="1">
        <v>5586</v>
      </c>
      <c r="F147" s="1">
        <v>1018027.7018928905</v>
      </c>
      <c r="G147" s="1">
        <v>4855</v>
      </c>
      <c r="H147" s="1">
        <v>620704.14382282284</v>
      </c>
      <c r="I147">
        <f t="shared" si="68"/>
        <v>0.53500622545733167</v>
      </c>
      <c r="J147" s="31">
        <f>((((E147)^2*H147)+((G147)^2*F147))/(E147+G147)^4)</f>
        <v>3.6488943526685616E-3</v>
      </c>
      <c r="K147" s="17">
        <f t="shared" si="61"/>
        <v>12904.522735409953</v>
      </c>
      <c r="L147" s="1">
        <f t="shared" ref="L147:L168" si="79">(D147^2)*J147*(1/(I147^4))</f>
        <v>2122890.1028359062</v>
      </c>
      <c r="M147">
        <f t="shared" si="71"/>
        <v>1457.0141052288775</v>
      </c>
      <c r="N147" s="1">
        <f t="shared" si="72"/>
        <v>2855.7476462485997</v>
      </c>
      <c r="O147" s="29">
        <f t="shared" si="65"/>
        <v>6000.5227354099534</v>
      </c>
      <c r="P147" s="1">
        <f t="shared" si="62"/>
        <v>2122890.1028359062</v>
      </c>
      <c r="Q147">
        <f t="shared" si="63"/>
        <v>1457.0141052288775</v>
      </c>
      <c r="R147" s="1">
        <f t="shared" si="64"/>
        <v>2855.7476462485997</v>
      </c>
    </row>
    <row r="148" spans="1:18">
      <c r="A148" t="s">
        <v>55</v>
      </c>
      <c r="B148">
        <v>2012</v>
      </c>
      <c r="C148" t="s">
        <v>64</v>
      </c>
      <c r="D148" s="17">
        <v>6813</v>
      </c>
      <c r="E148" s="1">
        <v>6484</v>
      </c>
      <c r="F148" s="1">
        <v>1240637.6038428419</v>
      </c>
      <c r="G148" s="1">
        <v>4700</v>
      </c>
      <c r="H148" s="1">
        <v>1180627.8061701611</v>
      </c>
      <c r="I148">
        <f t="shared" si="68"/>
        <v>0.57975679542203151</v>
      </c>
      <c r="J148" s="3">
        <f t="shared" si="69"/>
        <v>4.9242328730077552E-3</v>
      </c>
      <c r="K148" s="17">
        <f t="shared" si="61"/>
        <v>11751.479333744601</v>
      </c>
      <c r="L148" s="1">
        <f t="shared" si="79"/>
        <v>2023168.1052428612</v>
      </c>
      <c r="M148">
        <f t="shared" si="71"/>
        <v>1422.3811392319785</v>
      </c>
      <c r="N148" s="1">
        <f t="shared" si="72"/>
        <v>2787.8670328946778</v>
      </c>
      <c r="O148" s="29">
        <f t="shared" si="65"/>
        <v>4938.4793337446008</v>
      </c>
      <c r="P148" s="1">
        <f t="shared" si="62"/>
        <v>2023168.1052428612</v>
      </c>
      <c r="Q148">
        <f t="shared" si="63"/>
        <v>1422.3811392319785</v>
      </c>
      <c r="R148" s="1">
        <f t="shared" si="64"/>
        <v>2787.8670328946778</v>
      </c>
    </row>
    <row r="149" spans="1:18">
      <c r="A149" t="s">
        <v>55</v>
      </c>
      <c r="B149">
        <v>2013</v>
      </c>
      <c r="C149" t="s">
        <v>64</v>
      </c>
      <c r="D149" s="17">
        <v>9965</v>
      </c>
      <c r="E149" s="1">
        <v>5313</v>
      </c>
      <c r="F149" s="1">
        <v>736780.25336436427</v>
      </c>
      <c r="G149" s="1">
        <v>4599</v>
      </c>
      <c r="H149" s="1">
        <v>801374.23235635646</v>
      </c>
      <c r="I149">
        <f t="shared" si="68"/>
        <v>0.53601694915254239</v>
      </c>
      <c r="J149" s="3">
        <f t="shared" si="69"/>
        <v>3.957957805243259E-3</v>
      </c>
      <c r="K149" s="17">
        <f t="shared" si="61"/>
        <v>18590.830039525692</v>
      </c>
      <c r="L149" s="1">
        <f t="shared" si="79"/>
        <v>4761147.9363994701</v>
      </c>
      <c r="M149">
        <f t="shared" si="71"/>
        <v>2182.0054849609041</v>
      </c>
      <c r="N149" s="1">
        <f t="shared" si="72"/>
        <v>4276.7307505233721</v>
      </c>
      <c r="O149" s="29">
        <f t="shared" si="65"/>
        <v>8625.830039525692</v>
      </c>
      <c r="P149" s="1">
        <f t="shared" si="62"/>
        <v>4761147.9363994701</v>
      </c>
      <c r="Q149">
        <f t="shared" si="63"/>
        <v>2182.0054849609041</v>
      </c>
      <c r="R149" s="1">
        <f t="shared" si="64"/>
        <v>4276.7307505233721</v>
      </c>
    </row>
    <row r="150" spans="1:18">
      <c r="A150" t="s">
        <v>55</v>
      </c>
      <c r="B150">
        <v>2014</v>
      </c>
      <c r="C150" t="s">
        <v>64</v>
      </c>
      <c r="D150" s="17">
        <v>11896</v>
      </c>
      <c r="E150" s="1">
        <v>14189</v>
      </c>
      <c r="F150" s="1">
        <v>3624990.0104104094</v>
      </c>
      <c r="G150" s="1">
        <v>6454</v>
      </c>
      <c r="H150" s="1">
        <v>1573411.5406566611</v>
      </c>
      <c r="I150">
        <f>E150/(E150+G150)</f>
        <v>0.68735164462529674</v>
      </c>
      <c r="J150" s="3">
        <f t="shared" si="69"/>
        <v>2.5759559707076319E-3</v>
      </c>
      <c r="K150" s="17">
        <f t="shared" si="61"/>
        <v>17307.007400098668</v>
      </c>
      <c r="L150" s="1">
        <f t="shared" si="79"/>
        <v>1633143.8585763292</v>
      </c>
      <c r="M150">
        <f t="shared" si="71"/>
        <v>1277.9451704108158</v>
      </c>
      <c r="N150" s="1">
        <f t="shared" si="72"/>
        <v>2504.7725340051988</v>
      </c>
      <c r="O150" s="29">
        <f t="shared" si="65"/>
        <v>5411.0074000986679</v>
      </c>
      <c r="P150" s="1">
        <f t="shared" si="62"/>
        <v>1633143.8585763292</v>
      </c>
      <c r="Q150">
        <f t="shared" si="63"/>
        <v>1277.9451704108158</v>
      </c>
      <c r="R150" s="1">
        <f t="shared" si="64"/>
        <v>2504.7725340051988</v>
      </c>
    </row>
    <row r="151" spans="1:18">
      <c r="A151" t="s">
        <v>55</v>
      </c>
      <c r="B151">
        <v>2015</v>
      </c>
      <c r="C151" t="s">
        <v>64</v>
      </c>
      <c r="D151" s="17">
        <v>12377</v>
      </c>
      <c r="E151" s="1">
        <v>8808</v>
      </c>
      <c r="F151" s="1">
        <v>1555658.3352462491</v>
      </c>
      <c r="G151" s="1">
        <v>7669</v>
      </c>
      <c r="H151" s="1">
        <v>3940924.0648558754</v>
      </c>
      <c r="I151">
        <f t="shared" si="68"/>
        <v>0.53456333070340478</v>
      </c>
      <c r="J151" s="3">
        <f t="shared" si="69"/>
        <v>5.3893198139838491E-3</v>
      </c>
      <c r="K151" s="17">
        <f t="shared" si="61"/>
        <v>23153.477406902814</v>
      </c>
      <c r="L151" s="1">
        <f t="shared" si="79"/>
        <v>10110394.020791385</v>
      </c>
      <c r="M151">
        <f t="shared" si="71"/>
        <v>3179.6845788208907</v>
      </c>
      <c r="N151" s="1">
        <f t="shared" si="72"/>
        <v>6232.1817744889458</v>
      </c>
      <c r="O151" s="29">
        <f t="shared" si="65"/>
        <v>10776.477406902814</v>
      </c>
      <c r="P151" s="1">
        <f t="shared" si="62"/>
        <v>10110394.020791385</v>
      </c>
      <c r="Q151">
        <f t="shared" si="63"/>
        <v>3179.6845788208907</v>
      </c>
      <c r="R151" s="1">
        <f t="shared" si="64"/>
        <v>6232.1817744889458</v>
      </c>
    </row>
    <row r="152" spans="1:18">
      <c r="A152" t="s">
        <v>55</v>
      </c>
      <c r="B152">
        <v>2016</v>
      </c>
      <c r="C152" t="s">
        <v>64</v>
      </c>
      <c r="D152" s="17">
        <v>13580</v>
      </c>
      <c r="E152" s="1">
        <v>7013</v>
      </c>
      <c r="F152" s="1">
        <v>1611474.156360368</v>
      </c>
      <c r="G152" s="1">
        <v>7306</v>
      </c>
      <c r="H152" s="1">
        <v>4275790.6274024071</v>
      </c>
      <c r="I152">
        <f t="shared" si="68"/>
        <v>0.48976883860604792</v>
      </c>
      <c r="J152" s="3">
        <f t="shared" si="69"/>
        <v>7.0484655615102388E-3</v>
      </c>
      <c r="K152" s="17">
        <f t="shared" si="61"/>
        <v>27727.366319691999</v>
      </c>
      <c r="L152" s="1">
        <f t="shared" si="79"/>
        <v>22590691.391820997</v>
      </c>
      <c r="M152">
        <f t="shared" si="71"/>
        <v>4752.9665885445693</v>
      </c>
      <c r="N152" s="1">
        <f t="shared" si="72"/>
        <v>9315.8145135473551</v>
      </c>
      <c r="O152" s="29">
        <f t="shared" si="65"/>
        <v>14147.366319691999</v>
      </c>
      <c r="P152" s="1">
        <f t="shared" si="62"/>
        <v>22590691.391820997</v>
      </c>
      <c r="Q152">
        <f t="shared" si="63"/>
        <v>4752.9665885445693</v>
      </c>
      <c r="R152" s="1">
        <f t="shared" si="64"/>
        <v>9315.8145135473551</v>
      </c>
    </row>
    <row r="153" spans="1:18">
      <c r="A153" t="s">
        <v>55</v>
      </c>
      <c r="B153">
        <v>2017</v>
      </c>
      <c r="C153" t="s">
        <v>64</v>
      </c>
      <c r="D153" s="17">
        <v>6719</v>
      </c>
      <c r="E153" s="1">
        <v>8635</v>
      </c>
      <c r="F153" s="1">
        <v>2065818.5137577469</v>
      </c>
      <c r="G153" s="1">
        <v>4830</v>
      </c>
      <c r="H153" s="1">
        <v>1064464.5500660685</v>
      </c>
      <c r="I153">
        <f t="shared" si="68"/>
        <v>0.64129223913850719</v>
      </c>
      <c r="J153" s="3">
        <f t="shared" si="69"/>
        <v>3.8806092747841916E-3</v>
      </c>
      <c r="K153" s="17">
        <f t="shared" si="61"/>
        <v>10477.282570932253</v>
      </c>
      <c r="L153" s="1">
        <f t="shared" si="79"/>
        <v>1035822.3149322054</v>
      </c>
      <c r="M153">
        <f t="shared" si="71"/>
        <v>1017.7535629670895</v>
      </c>
      <c r="N153" s="1">
        <f t="shared" si="72"/>
        <v>1994.7969834154953</v>
      </c>
      <c r="O153" s="29">
        <f t="shared" si="65"/>
        <v>3758.2825709322533</v>
      </c>
      <c r="P153" s="1">
        <f t="shared" si="62"/>
        <v>1035822.3149322054</v>
      </c>
      <c r="Q153">
        <f t="shared" si="63"/>
        <v>1017.7535629670895</v>
      </c>
      <c r="R153" s="1">
        <f t="shared" si="64"/>
        <v>1994.7969834154953</v>
      </c>
    </row>
    <row r="154" spans="1:18">
      <c r="A154" t="s">
        <v>55</v>
      </c>
      <c r="B154">
        <v>2018</v>
      </c>
      <c r="C154" t="s">
        <v>64</v>
      </c>
      <c r="D154" s="17">
        <v>8479</v>
      </c>
      <c r="E154" s="1">
        <v>6486</v>
      </c>
      <c r="F154" s="1">
        <v>1145866.3617056981</v>
      </c>
      <c r="G154" s="1">
        <v>6648</v>
      </c>
      <c r="H154" s="1">
        <v>2360229.3893053131</v>
      </c>
      <c r="I154">
        <f t="shared" si="68"/>
        <v>0.49383280036546368</v>
      </c>
      <c r="J154" s="3">
        <f t="shared" si="69"/>
        <v>5.0385983484752166E-3</v>
      </c>
      <c r="K154" s="17">
        <f t="shared" si="61"/>
        <v>17169.778908418131</v>
      </c>
      <c r="L154" s="1">
        <f t="shared" si="79"/>
        <v>6090869.3085533688</v>
      </c>
      <c r="M154">
        <f t="shared" si="71"/>
        <v>2467.9686603669361</v>
      </c>
      <c r="N154" s="1">
        <f t="shared" si="72"/>
        <v>4837.2185743191949</v>
      </c>
      <c r="O154" s="29">
        <f t="shared" si="65"/>
        <v>8690.7789084181313</v>
      </c>
      <c r="P154" s="1">
        <f t="shared" si="62"/>
        <v>6090869.3085533688</v>
      </c>
      <c r="Q154">
        <f t="shared" si="63"/>
        <v>2467.9686603669361</v>
      </c>
      <c r="R154" s="1">
        <f t="shared" si="64"/>
        <v>4837.2185743191949</v>
      </c>
    </row>
    <row r="155" spans="1:18">
      <c r="A155" t="s">
        <v>55</v>
      </c>
      <c r="B155">
        <v>2019</v>
      </c>
      <c r="C155" t="s">
        <v>64</v>
      </c>
      <c r="D155" s="17">
        <v>9881</v>
      </c>
      <c r="E155" s="1">
        <v>7481</v>
      </c>
      <c r="F155" s="1">
        <v>975394.6246156171</v>
      </c>
      <c r="G155" s="1">
        <v>7801</v>
      </c>
      <c r="H155" s="1">
        <v>1822654.7817257144</v>
      </c>
      <c r="I155">
        <f t="shared" si="68"/>
        <v>0.48953016620861145</v>
      </c>
      <c r="J155" s="3">
        <f t="shared" si="69"/>
        <v>2.9585929682643991E-3</v>
      </c>
      <c r="K155" s="17">
        <f t="shared" si="61"/>
        <v>20184.660072182862</v>
      </c>
      <c r="L155" s="1">
        <f t="shared" ref="L155" si="80">(D155^2)*J155*(1/(I155^4))</f>
        <v>5030013.8598571327</v>
      </c>
      <c r="M155">
        <f t="shared" ref="M155" si="81">SQRT(L155)</f>
        <v>2242.7692391008782</v>
      </c>
      <c r="N155" s="1">
        <f t="shared" ref="N155" si="82">(1.96*M155)</f>
        <v>4395.8277086377211</v>
      </c>
      <c r="O155" s="29">
        <f t="shared" si="65"/>
        <v>10303.660072182862</v>
      </c>
      <c r="P155" s="1">
        <f t="shared" ref="P155" si="83">L155</f>
        <v>5030013.8598571327</v>
      </c>
      <c r="Q155">
        <f t="shared" ref="Q155" si="84">SQRT(P155)</f>
        <v>2242.7692391008782</v>
      </c>
      <c r="R155" s="1">
        <f t="shared" ref="R155" si="85">(1.96*Q155)</f>
        <v>4395.8277086377211</v>
      </c>
    </row>
    <row r="156" spans="1:18">
      <c r="A156" t="s">
        <v>55</v>
      </c>
      <c r="B156">
        <v>1998</v>
      </c>
      <c r="C156" t="s">
        <v>65</v>
      </c>
      <c r="D156" s="17">
        <v>3821</v>
      </c>
      <c r="E156" s="1"/>
      <c r="F156" s="1"/>
      <c r="G156" s="1"/>
      <c r="H156" s="1"/>
      <c r="I156" s="25">
        <f>AVERAGE(I169:I176)</f>
        <v>0.28117596290133401</v>
      </c>
      <c r="J156" s="25">
        <v>3.7484781746451919E-3</v>
      </c>
      <c r="K156" s="17">
        <f t="shared" si="61"/>
        <v>13589.355080614794</v>
      </c>
      <c r="L156" s="1">
        <f t="shared" si="79"/>
        <v>8755809.3695013113</v>
      </c>
      <c r="M156">
        <f t="shared" si="71"/>
        <v>2959.0216912860424</v>
      </c>
      <c r="N156" s="1">
        <f t="shared" si="72"/>
        <v>5799.6825149206434</v>
      </c>
      <c r="O156" s="29">
        <f t="shared" si="65"/>
        <v>9768.3550806147941</v>
      </c>
      <c r="P156" s="1">
        <f t="shared" si="62"/>
        <v>8755809.3695013113</v>
      </c>
      <c r="Q156">
        <f t="shared" si="63"/>
        <v>2959.0216912860424</v>
      </c>
      <c r="R156" s="1">
        <f t="shared" si="64"/>
        <v>5799.6825149206434</v>
      </c>
    </row>
    <row r="157" spans="1:18">
      <c r="A157" t="s">
        <v>55</v>
      </c>
      <c r="B157">
        <v>1999</v>
      </c>
      <c r="C157" t="s">
        <v>65</v>
      </c>
      <c r="D157" s="17">
        <v>4514</v>
      </c>
      <c r="E157" s="1"/>
      <c r="F157" s="1"/>
      <c r="G157" s="1"/>
      <c r="H157" s="1"/>
      <c r="I157" s="25">
        <v>0.28117596290133401</v>
      </c>
      <c r="J157" s="25">
        <v>3.7484781746451919E-3</v>
      </c>
      <c r="K157" s="17">
        <f t="shared" si="61"/>
        <v>16054.003882202349</v>
      </c>
      <c r="L157" s="1">
        <f t="shared" si="79"/>
        <v>12219834.714956973</v>
      </c>
      <c r="M157">
        <f t="shared" si="71"/>
        <v>3495.688017394712</v>
      </c>
      <c r="N157" s="1">
        <f t="shared" si="72"/>
        <v>6851.5485140936353</v>
      </c>
      <c r="O157" s="29">
        <f t="shared" si="65"/>
        <v>11540.003882202349</v>
      </c>
      <c r="P157" s="1">
        <f t="shared" si="62"/>
        <v>12219834.714956973</v>
      </c>
      <c r="Q157">
        <f t="shared" si="63"/>
        <v>3495.688017394712</v>
      </c>
      <c r="R157" s="1">
        <f t="shared" si="64"/>
        <v>6851.5485140936353</v>
      </c>
    </row>
    <row r="158" spans="1:18">
      <c r="A158" t="s">
        <v>55</v>
      </c>
      <c r="B158">
        <v>2000</v>
      </c>
      <c r="C158" t="s">
        <v>65</v>
      </c>
      <c r="D158" s="17">
        <v>6011</v>
      </c>
      <c r="E158" s="1"/>
      <c r="F158" s="1"/>
      <c r="G158" s="1"/>
      <c r="H158" s="1"/>
      <c r="I158" s="25">
        <v>0.28117596290133401</v>
      </c>
      <c r="J158" s="25">
        <v>3.7484781746451919E-3</v>
      </c>
      <c r="K158" s="17">
        <f t="shared" si="61"/>
        <v>21378.072072644733</v>
      </c>
      <c r="L158" s="1">
        <f t="shared" si="79"/>
        <v>21668840.765019432</v>
      </c>
      <c r="M158">
        <f t="shared" si="71"/>
        <v>4654.9802110233968</v>
      </c>
      <c r="N158" s="1">
        <f t="shared" si="72"/>
        <v>9123.7612136058578</v>
      </c>
      <c r="O158" s="29">
        <f t="shared" si="65"/>
        <v>15367.072072644733</v>
      </c>
      <c r="P158" s="1">
        <f t="shared" si="62"/>
        <v>21668840.765019432</v>
      </c>
      <c r="Q158">
        <f t="shared" si="63"/>
        <v>4654.9802110233968</v>
      </c>
      <c r="R158" s="1">
        <f t="shared" si="64"/>
        <v>9123.7612136058578</v>
      </c>
    </row>
    <row r="159" spans="1:18">
      <c r="A159" t="s">
        <v>55</v>
      </c>
      <c r="B159">
        <v>2001</v>
      </c>
      <c r="C159" t="s">
        <v>65</v>
      </c>
      <c r="D159" s="17">
        <v>7036</v>
      </c>
      <c r="E159" s="1"/>
      <c r="F159" s="1"/>
      <c r="G159" s="1"/>
      <c r="H159" s="1"/>
      <c r="I159" s="25">
        <v>0.28117596290133401</v>
      </c>
      <c r="J159" s="25">
        <v>3.7484781746451919E-3</v>
      </c>
      <c r="K159" s="17">
        <f t="shared" si="61"/>
        <v>25023.476144256918</v>
      </c>
      <c r="L159" s="1">
        <f t="shared" si="79"/>
        <v>29688884.747428846</v>
      </c>
      <c r="M159">
        <f t="shared" si="71"/>
        <v>5448.7507510831183</v>
      </c>
      <c r="N159" s="1">
        <f t="shared" si="72"/>
        <v>10679.551472122912</v>
      </c>
      <c r="O159" s="29">
        <f t="shared" si="65"/>
        <v>17987.476144256918</v>
      </c>
      <c r="P159" s="1">
        <f t="shared" si="62"/>
        <v>29688884.747428846</v>
      </c>
      <c r="Q159">
        <f t="shared" si="63"/>
        <v>5448.7507510831183</v>
      </c>
      <c r="R159" s="1">
        <f t="shared" si="64"/>
        <v>10679.551472122912</v>
      </c>
    </row>
    <row r="160" spans="1:18">
      <c r="A160" t="s">
        <v>55</v>
      </c>
      <c r="B160">
        <v>2002</v>
      </c>
      <c r="C160" t="s">
        <v>65</v>
      </c>
      <c r="D160" s="17">
        <v>7398</v>
      </c>
      <c r="E160" s="1"/>
      <c r="F160" s="1"/>
      <c r="G160" s="1"/>
      <c r="H160" s="1"/>
      <c r="I160" s="25">
        <v>0.28117596290133401</v>
      </c>
      <c r="J160" s="25">
        <v>3.7484781746451919E-3</v>
      </c>
      <c r="K160" s="17">
        <f t="shared" ref="K160:K199" si="86">D160/I160</f>
        <v>26310.926167597027</v>
      </c>
      <c r="L160" s="1">
        <f t="shared" si="79"/>
        <v>32822440.987651471</v>
      </c>
      <c r="M160">
        <f t="shared" si="71"/>
        <v>5729.0872735237217</v>
      </c>
      <c r="N160" s="1">
        <f t="shared" si="72"/>
        <v>11229.011056106494</v>
      </c>
      <c r="O160" s="29">
        <f t="shared" si="65"/>
        <v>18912.926167597027</v>
      </c>
      <c r="P160" s="1">
        <f t="shared" ref="P160:P198" si="87">L160</f>
        <v>32822440.987651471</v>
      </c>
      <c r="Q160">
        <f t="shared" ref="Q160:Q198" si="88">SQRT(P160)</f>
        <v>5729.0872735237217</v>
      </c>
      <c r="R160" s="1">
        <f t="shared" ref="R160:R198" si="89">(1.96*Q160)</f>
        <v>11229.011056106494</v>
      </c>
    </row>
    <row r="161" spans="1:18">
      <c r="A161" t="s">
        <v>55</v>
      </c>
      <c r="B161">
        <v>2003</v>
      </c>
      <c r="C161" t="s">
        <v>65</v>
      </c>
      <c r="D161" s="17">
        <v>11932</v>
      </c>
      <c r="E161" s="1"/>
      <c r="F161" s="1"/>
      <c r="G161" s="1"/>
      <c r="H161" s="1"/>
      <c r="I161" s="25">
        <v>0.28117596290133401</v>
      </c>
      <c r="J161" s="25">
        <v>3.7484781746451919E-3</v>
      </c>
      <c r="K161" s="17">
        <f t="shared" si="86"/>
        <v>42436.059885343027</v>
      </c>
      <c r="L161" s="1">
        <f t="shared" si="79"/>
        <v>85382469.486194402</v>
      </c>
      <c r="M161">
        <f t="shared" si="71"/>
        <v>9240.2634965781363</v>
      </c>
      <c r="N161" s="1">
        <f t="shared" si="72"/>
        <v>18110.916453293146</v>
      </c>
      <c r="O161" s="29">
        <f t="shared" si="65"/>
        <v>30504.059885343027</v>
      </c>
      <c r="P161" s="1">
        <f t="shared" si="87"/>
        <v>85382469.486194402</v>
      </c>
      <c r="Q161">
        <f t="shared" si="88"/>
        <v>9240.2634965781363</v>
      </c>
      <c r="R161" s="1">
        <f t="shared" si="89"/>
        <v>18110.916453293146</v>
      </c>
    </row>
    <row r="162" spans="1:18">
      <c r="A162" t="s">
        <v>55</v>
      </c>
      <c r="B162">
        <v>2004</v>
      </c>
      <c r="C162" t="s">
        <v>65</v>
      </c>
      <c r="D162" s="17">
        <v>10310</v>
      </c>
      <c r="E162" s="1"/>
      <c r="F162" s="1"/>
      <c r="G162" s="1"/>
      <c r="H162" s="1"/>
      <c r="I162" s="25">
        <v>0.28117596290133401</v>
      </c>
      <c r="J162" s="25">
        <v>3.7484781746451919E-3</v>
      </c>
      <c r="K162" s="17">
        <f t="shared" si="86"/>
        <v>36667.430222752817</v>
      </c>
      <c r="L162" s="1">
        <f t="shared" si="79"/>
        <v>63746970.869564563</v>
      </c>
      <c r="M162">
        <f t="shared" si="71"/>
        <v>7984.1700175763144</v>
      </c>
      <c r="N162" s="1">
        <f t="shared" si="72"/>
        <v>15648.973234449575</v>
      </c>
      <c r="O162" s="29">
        <f t="shared" si="65"/>
        <v>26357.430222752817</v>
      </c>
      <c r="P162" s="1">
        <f t="shared" si="87"/>
        <v>63746970.869564563</v>
      </c>
      <c r="Q162">
        <f t="shared" si="88"/>
        <v>7984.1700175763144</v>
      </c>
      <c r="R162" s="1">
        <f t="shared" si="89"/>
        <v>15648.973234449575</v>
      </c>
    </row>
    <row r="163" spans="1:18">
      <c r="A163" t="s">
        <v>55</v>
      </c>
      <c r="B163">
        <v>2005</v>
      </c>
      <c r="C163" t="s">
        <v>65</v>
      </c>
      <c r="D163" s="17">
        <v>10930</v>
      </c>
      <c r="E163" s="1"/>
      <c r="F163" s="1"/>
      <c r="G163" s="1"/>
      <c r="H163" s="1"/>
      <c r="I163" s="25">
        <v>0.28117596290133401</v>
      </c>
      <c r="J163" s="25">
        <v>3.7484781746451919E-3</v>
      </c>
      <c r="K163" s="17">
        <f t="shared" si="86"/>
        <v>38872.455124606044</v>
      </c>
      <c r="L163" s="1">
        <f t="shared" si="79"/>
        <v>71644448.857817397</v>
      </c>
      <c r="M163">
        <f t="shared" si="71"/>
        <v>8464.3043930270724</v>
      </c>
      <c r="N163" s="1">
        <f t="shared" si="72"/>
        <v>16590.03661033306</v>
      </c>
      <c r="O163" s="29">
        <f t="shared" si="65"/>
        <v>27942.455124606044</v>
      </c>
      <c r="P163" s="1">
        <f t="shared" si="87"/>
        <v>71644448.857817397</v>
      </c>
      <c r="Q163">
        <f t="shared" si="88"/>
        <v>8464.3043930270724</v>
      </c>
      <c r="R163" s="1">
        <f t="shared" si="89"/>
        <v>16590.03661033306</v>
      </c>
    </row>
    <row r="164" spans="1:18">
      <c r="A164" t="s">
        <v>55</v>
      </c>
      <c r="B164">
        <v>2006</v>
      </c>
      <c r="C164" t="s">
        <v>65</v>
      </c>
      <c r="D164" s="17">
        <v>7578</v>
      </c>
      <c r="E164" s="1"/>
      <c r="F164" s="1"/>
      <c r="G164" s="1"/>
      <c r="H164" s="1"/>
      <c r="I164" s="25">
        <v>0.28117596290133401</v>
      </c>
      <c r="J164" s="25">
        <v>3.7484781746451919E-3</v>
      </c>
      <c r="K164" s="17">
        <f t="shared" si="86"/>
        <v>26951.094687489898</v>
      </c>
      <c r="L164" s="1">
        <f t="shared" si="79"/>
        <v>34439070.708155498</v>
      </c>
      <c r="M164">
        <f t="shared" si="71"/>
        <v>5868.4811244610391</v>
      </c>
      <c r="N164" s="1">
        <f t="shared" si="72"/>
        <v>11502.223003943636</v>
      </c>
      <c r="O164" s="29">
        <f t="shared" si="65"/>
        <v>19373.094687489898</v>
      </c>
      <c r="P164" s="1">
        <f t="shared" si="87"/>
        <v>34439070.708155498</v>
      </c>
      <c r="Q164">
        <f t="shared" si="88"/>
        <v>5868.4811244610391</v>
      </c>
      <c r="R164" s="1">
        <f t="shared" si="89"/>
        <v>11502.223003943636</v>
      </c>
    </row>
    <row r="165" spans="1:18">
      <c r="A165" t="s">
        <v>55</v>
      </c>
      <c r="B165">
        <v>2007</v>
      </c>
      <c r="C165" t="s">
        <v>65</v>
      </c>
      <c r="D165" s="17">
        <v>12404</v>
      </c>
      <c r="E165" s="1"/>
      <c r="F165" s="1"/>
      <c r="G165" s="1"/>
      <c r="H165" s="1"/>
      <c r="I165" s="25">
        <v>0.28117596290133401</v>
      </c>
      <c r="J165" s="25">
        <v>3.7484781746451919E-3</v>
      </c>
      <c r="K165" s="17">
        <f t="shared" si="86"/>
        <v>44114.724004173229</v>
      </c>
      <c r="L165" s="1">
        <f t="shared" si="79"/>
        <v>92271108.350786552</v>
      </c>
      <c r="M165">
        <f t="shared" si="71"/>
        <v>9605.7851501470996</v>
      </c>
      <c r="N165" s="1">
        <f t="shared" si="72"/>
        <v>18827.338894288314</v>
      </c>
      <c r="O165" s="29">
        <f t="shared" si="65"/>
        <v>31710.724004173229</v>
      </c>
      <c r="P165" s="1">
        <f t="shared" si="87"/>
        <v>92271108.350786552</v>
      </c>
      <c r="Q165">
        <f t="shared" si="88"/>
        <v>9605.7851501470996</v>
      </c>
      <c r="R165" s="1">
        <f t="shared" si="89"/>
        <v>18827.338894288314</v>
      </c>
    </row>
    <row r="166" spans="1:18">
      <c r="A166" t="s">
        <v>55</v>
      </c>
      <c r="B166">
        <v>2008</v>
      </c>
      <c r="C166" t="s">
        <v>65</v>
      </c>
      <c r="D166" s="17">
        <v>9522</v>
      </c>
      <c r="E166" s="1"/>
      <c r="F166" s="1"/>
      <c r="G166" s="1"/>
      <c r="H166" s="1"/>
      <c r="I166" s="25">
        <v>0.28117596290133401</v>
      </c>
      <c r="J166" s="25">
        <v>3.7484781746451919E-3</v>
      </c>
      <c r="K166" s="17">
        <f t="shared" si="86"/>
        <v>33864.914702332913</v>
      </c>
      <c r="L166" s="1">
        <f t="shared" si="79"/>
        <v>54374913.17494791</v>
      </c>
      <c r="M166">
        <f t="shared" si="71"/>
        <v>7373.9347145840602</v>
      </c>
      <c r="N166" s="1">
        <f t="shared" si="72"/>
        <v>14452.912040584757</v>
      </c>
      <c r="O166" s="29">
        <f t="shared" si="65"/>
        <v>24342.914702332913</v>
      </c>
      <c r="P166" s="1">
        <f t="shared" si="87"/>
        <v>54374913.17494791</v>
      </c>
      <c r="Q166">
        <f t="shared" si="88"/>
        <v>7373.9347145840602</v>
      </c>
      <c r="R166" s="1">
        <f t="shared" si="89"/>
        <v>14452.912040584757</v>
      </c>
    </row>
    <row r="167" spans="1:18">
      <c r="A167" t="s">
        <v>55</v>
      </c>
      <c r="B167">
        <v>2009</v>
      </c>
      <c r="C167" t="s">
        <v>65</v>
      </c>
      <c r="D167" s="17">
        <v>8197</v>
      </c>
      <c r="E167" s="1"/>
      <c r="F167" s="1"/>
      <c r="G167" s="1"/>
      <c r="H167" s="1"/>
      <c r="I167" s="25">
        <v>0.28117596290133401</v>
      </c>
      <c r="J167" s="25">
        <v>3.7484781746451919E-3</v>
      </c>
      <c r="K167" s="17">
        <f t="shared" si="86"/>
        <v>29152.563097565941</v>
      </c>
      <c r="L167" s="1">
        <f t="shared" si="79"/>
        <v>40295086.4991799</v>
      </c>
      <c r="M167">
        <f t="shared" si="71"/>
        <v>6347.8410896288115</v>
      </c>
      <c r="N167" s="1">
        <f t="shared" si="72"/>
        <v>12441.768535672471</v>
      </c>
      <c r="O167" s="29">
        <f t="shared" si="65"/>
        <v>20955.563097565941</v>
      </c>
      <c r="P167" s="1">
        <f t="shared" si="87"/>
        <v>40295086.4991799</v>
      </c>
      <c r="Q167">
        <f t="shared" si="88"/>
        <v>6347.8410896288115</v>
      </c>
      <c r="R167" s="1">
        <f t="shared" si="89"/>
        <v>12441.768535672471</v>
      </c>
    </row>
    <row r="168" spans="1:18">
      <c r="A168" t="s">
        <v>55</v>
      </c>
      <c r="B168">
        <v>2010</v>
      </c>
      <c r="C168" t="s">
        <v>65</v>
      </c>
      <c r="D168" s="17">
        <v>11909</v>
      </c>
      <c r="E168" s="1"/>
      <c r="F168" s="1"/>
      <c r="G168" s="1"/>
      <c r="H168" s="1"/>
      <c r="I168" s="25">
        <v>0.28117596290133401</v>
      </c>
      <c r="J168" s="25">
        <v>3.7484781746451919E-3</v>
      </c>
      <c r="K168" s="17">
        <f t="shared" si="86"/>
        <v>42354.260574467829</v>
      </c>
      <c r="L168" s="1">
        <f t="shared" si="79"/>
        <v>85053622.000279784</v>
      </c>
      <c r="M168">
        <f t="shared" si="71"/>
        <v>9222.4520600694796</v>
      </c>
      <c r="N168" s="1">
        <f t="shared" si="72"/>
        <v>18076.006037736181</v>
      </c>
      <c r="O168" s="29">
        <f t="shared" si="65"/>
        <v>30445.260574467829</v>
      </c>
      <c r="P168" s="1">
        <f t="shared" si="87"/>
        <v>85053622.000279784</v>
      </c>
      <c r="Q168">
        <f t="shared" si="88"/>
        <v>9222.4520600694796</v>
      </c>
      <c r="R168" s="1">
        <f t="shared" si="89"/>
        <v>18076.006037736181</v>
      </c>
    </row>
    <row r="169" spans="1:18">
      <c r="A169" t="s">
        <v>55</v>
      </c>
      <c r="B169">
        <v>2011</v>
      </c>
      <c r="C169" t="s">
        <v>65</v>
      </c>
      <c r="D169" s="17">
        <v>11367</v>
      </c>
      <c r="E169" s="1">
        <v>3774</v>
      </c>
      <c r="F169" s="1">
        <v>242434.32982982989</v>
      </c>
      <c r="G169" s="1">
        <v>19456</v>
      </c>
      <c r="H169" s="1">
        <v>4587452.5342102023</v>
      </c>
      <c r="I169">
        <f>E169/(E169+G169)</f>
        <v>0.16246233318984071</v>
      </c>
      <c r="J169" s="3">
        <f t="shared" ref="J169:J199" si="90">((((E169)^2*H169)+((G169)^2*F169))/(E169+G169)^4)</f>
        <v>5.3951772928738536E-4</v>
      </c>
      <c r="K169" s="17">
        <f>D169/I169</f>
        <v>69966.987281399051</v>
      </c>
      <c r="L169" s="1">
        <f t="shared" ref="L169:L190" si="91">(D169^2)*J169*(1/(I169^4))</f>
        <v>100066036.13433234</v>
      </c>
      <c r="M169">
        <f t="shared" ref="M169:M212" si="92">SQRT(L169)</f>
        <v>10003.301261800143</v>
      </c>
      <c r="N169" s="1">
        <f t="shared" ref="N169:N212" si="93">(1.96*M169)</f>
        <v>19606.47047312828</v>
      </c>
      <c r="O169" s="29">
        <f t="shared" si="65"/>
        <v>58599.987281399051</v>
      </c>
      <c r="P169" s="1">
        <f t="shared" si="87"/>
        <v>100066036.13433234</v>
      </c>
      <c r="Q169">
        <f t="shared" si="88"/>
        <v>10003.301261800143</v>
      </c>
      <c r="R169" s="1">
        <f t="shared" si="89"/>
        <v>19606.47047312828</v>
      </c>
    </row>
    <row r="170" spans="1:18">
      <c r="A170" t="s">
        <v>55</v>
      </c>
      <c r="B170">
        <v>2012</v>
      </c>
      <c r="C170" t="s">
        <v>65</v>
      </c>
      <c r="D170" s="17">
        <v>13580</v>
      </c>
      <c r="E170" s="1">
        <v>6613</v>
      </c>
      <c r="F170" s="1">
        <v>843123.71126226336</v>
      </c>
      <c r="G170" s="1">
        <v>15153</v>
      </c>
      <c r="H170" s="1">
        <v>2548094.4886646816</v>
      </c>
      <c r="I170">
        <f t="shared" ref="I170:I199" si="94">E170/(E170+G170)</f>
        <v>0.30382247542038043</v>
      </c>
      <c r="J170" s="3">
        <f t="shared" si="90"/>
        <v>1.3590054729676565E-3</v>
      </c>
      <c r="K170" s="17">
        <f t="shared" si="86"/>
        <v>44697.154090427939</v>
      </c>
      <c r="L170" s="1">
        <f t="shared" si="91"/>
        <v>29413124.019685954</v>
      </c>
      <c r="M170">
        <f t="shared" si="92"/>
        <v>5423.3867665588768</v>
      </c>
      <c r="N170" s="1">
        <f t="shared" si="93"/>
        <v>10629.838062455399</v>
      </c>
      <c r="O170" s="29">
        <f t="shared" si="65"/>
        <v>31117.154090427939</v>
      </c>
      <c r="P170" s="1">
        <f t="shared" si="87"/>
        <v>29413124.019685954</v>
      </c>
      <c r="Q170">
        <f t="shared" si="88"/>
        <v>5423.3867665588768</v>
      </c>
      <c r="R170" s="1">
        <f t="shared" si="89"/>
        <v>10629.838062455399</v>
      </c>
    </row>
    <row r="171" spans="1:18">
      <c r="A171" t="s">
        <v>55</v>
      </c>
      <c r="B171">
        <v>2013</v>
      </c>
      <c r="C171" t="s">
        <v>65</v>
      </c>
      <c r="D171" s="17">
        <v>14209</v>
      </c>
      <c r="E171" s="1">
        <v>6102</v>
      </c>
      <c r="F171" s="1">
        <v>488966.8653613613</v>
      </c>
      <c r="G171" s="1">
        <v>19861</v>
      </c>
      <c r="H171" s="1">
        <v>3967586.0219579455</v>
      </c>
      <c r="I171">
        <f t="shared" si="94"/>
        <v>0.2350267688633825</v>
      </c>
      <c r="J171" s="3">
        <f t="shared" si="90"/>
        <v>7.4961048927422666E-4</v>
      </c>
      <c r="K171" s="17">
        <f t="shared" si="86"/>
        <v>60456.943133398883</v>
      </c>
      <c r="L171" s="1">
        <f t="shared" si="91"/>
        <v>49601334.787597425</v>
      </c>
      <c r="M171">
        <f t="shared" si="92"/>
        <v>7042.8215075775861</v>
      </c>
      <c r="N171" s="1">
        <f t="shared" si="93"/>
        <v>13803.930154852069</v>
      </c>
      <c r="O171" s="29">
        <f t="shared" si="65"/>
        <v>46247.943133398883</v>
      </c>
      <c r="P171" s="1">
        <f t="shared" si="87"/>
        <v>49601334.787597425</v>
      </c>
      <c r="Q171">
        <f t="shared" si="88"/>
        <v>7042.8215075775861</v>
      </c>
      <c r="R171" s="1">
        <f t="shared" si="89"/>
        <v>13803.930154852069</v>
      </c>
    </row>
    <row r="172" spans="1:18" ht="17.25" customHeight="1">
      <c r="A172" t="s">
        <v>55</v>
      </c>
      <c r="B172">
        <v>2014</v>
      </c>
      <c r="C172" t="s">
        <v>65</v>
      </c>
      <c r="D172" s="17">
        <v>14913</v>
      </c>
      <c r="E172" s="1">
        <v>9046</v>
      </c>
      <c r="F172" s="1">
        <v>1666839.6055055037</v>
      </c>
      <c r="G172" s="1">
        <v>23022</v>
      </c>
      <c r="H172" s="1">
        <v>6533179.0830580359</v>
      </c>
      <c r="I172">
        <f t="shared" si="94"/>
        <v>0.28208806286640886</v>
      </c>
      <c r="J172" s="3">
        <f t="shared" si="90"/>
        <v>1.3409298742526547E-3</v>
      </c>
      <c r="K172" s="17">
        <f t="shared" si="86"/>
        <v>52866.469599823133</v>
      </c>
      <c r="L172" s="1">
        <f t="shared" si="91"/>
        <v>47097436.38695576</v>
      </c>
      <c r="M172">
        <f t="shared" si="92"/>
        <v>6862.7572000585715</v>
      </c>
      <c r="N172" s="1">
        <f t="shared" si="93"/>
        <v>13451.004112114801</v>
      </c>
      <c r="O172" s="29">
        <f t="shared" si="65"/>
        <v>37953.469599823133</v>
      </c>
      <c r="P172" s="1">
        <f t="shared" si="87"/>
        <v>47097436.38695576</v>
      </c>
      <c r="Q172">
        <f t="shared" si="88"/>
        <v>6862.7572000585715</v>
      </c>
      <c r="R172" s="1">
        <f t="shared" si="89"/>
        <v>13451.004112114801</v>
      </c>
    </row>
    <row r="173" spans="1:18">
      <c r="A173" t="s">
        <v>55</v>
      </c>
      <c r="B173">
        <v>2015</v>
      </c>
      <c r="C173" t="s">
        <v>65</v>
      </c>
      <c r="D173" s="17">
        <v>20073</v>
      </c>
      <c r="E173" s="1">
        <v>8996</v>
      </c>
      <c r="F173" s="1">
        <v>892984.73656756792</v>
      </c>
      <c r="G173" s="1">
        <v>23363</v>
      </c>
      <c r="H173" s="1">
        <v>5991962.1945785834</v>
      </c>
      <c r="I173">
        <f t="shared" si="94"/>
        <v>0.27800611885410548</v>
      </c>
      <c r="J173" s="3">
        <f t="shared" si="90"/>
        <v>8.8682038814212507E-4</v>
      </c>
      <c r="K173" s="17">
        <f t="shared" si="86"/>
        <v>72203.446754112942</v>
      </c>
      <c r="L173" s="1">
        <f t="shared" si="91"/>
        <v>59819505.590102598</v>
      </c>
      <c r="M173">
        <f t="shared" si="92"/>
        <v>7734.3070530011028</v>
      </c>
      <c r="N173" s="1">
        <f t="shared" si="93"/>
        <v>15159.241823882161</v>
      </c>
      <c r="O173" s="29">
        <f t="shared" si="65"/>
        <v>52130.446754112942</v>
      </c>
      <c r="P173" s="1">
        <f t="shared" si="87"/>
        <v>59819505.590102598</v>
      </c>
      <c r="Q173">
        <f t="shared" si="88"/>
        <v>7734.3070530011028</v>
      </c>
      <c r="R173" s="1">
        <f t="shared" si="89"/>
        <v>15159.241823882161</v>
      </c>
    </row>
    <row r="174" spans="1:18">
      <c r="A174" t="s">
        <v>55</v>
      </c>
      <c r="B174">
        <v>2016</v>
      </c>
      <c r="C174" t="s">
        <v>65</v>
      </c>
      <c r="D174" s="17">
        <v>28893</v>
      </c>
      <c r="E174" s="1">
        <v>10302</v>
      </c>
      <c r="F174" s="1">
        <v>1365515.0305345249</v>
      </c>
      <c r="G174" s="1">
        <v>23114</v>
      </c>
      <c r="H174" s="1">
        <v>7650453.4078238215</v>
      </c>
      <c r="I174">
        <f t="shared" si="94"/>
        <v>0.30829542734019633</v>
      </c>
      <c r="J174" s="3">
        <f t="shared" si="90"/>
        <v>1.2362953617843812E-3</v>
      </c>
      <c r="K174" s="17">
        <f t="shared" si="86"/>
        <v>93718.548631333717</v>
      </c>
      <c r="L174" s="1">
        <f t="shared" si="91"/>
        <v>114245520.83381788</v>
      </c>
      <c r="M174">
        <f t="shared" si="92"/>
        <v>10688.569634605834</v>
      </c>
      <c r="N174" s="1">
        <f t="shared" si="93"/>
        <v>20949.596483827434</v>
      </c>
      <c r="O174" s="29">
        <f t="shared" si="65"/>
        <v>64825.548631333717</v>
      </c>
      <c r="P174" s="1">
        <f t="shared" si="87"/>
        <v>114245520.83381788</v>
      </c>
      <c r="Q174">
        <f t="shared" si="88"/>
        <v>10688.569634605834</v>
      </c>
      <c r="R174" s="1">
        <f t="shared" si="89"/>
        <v>20949.596483827434</v>
      </c>
    </row>
    <row r="175" spans="1:18">
      <c r="A175" t="s">
        <v>55</v>
      </c>
      <c r="B175">
        <v>2017</v>
      </c>
      <c r="C175" t="s">
        <v>65</v>
      </c>
      <c r="D175" s="17">
        <v>16300</v>
      </c>
      <c r="E175" s="1">
        <v>8241</v>
      </c>
      <c r="F175" s="1">
        <v>868708.97628728708</v>
      </c>
      <c r="G175" s="1">
        <v>16945</v>
      </c>
      <c r="H175" s="1">
        <v>3824778.5271311314</v>
      </c>
      <c r="I175">
        <f t="shared" si="94"/>
        <v>0.32720559040736918</v>
      </c>
      <c r="J175" s="3">
        <f t="shared" si="90"/>
        <v>1.2654477718482876E-3</v>
      </c>
      <c r="K175" s="17">
        <f t="shared" si="86"/>
        <v>49815.774784613517</v>
      </c>
      <c r="L175" s="1">
        <f t="shared" si="91"/>
        <v>29331655.3806163</v>
      </c>
      <c r="M175">
        <f t="shared" si="92"/>
        <v>5415.8706945990043</v>
      </c>
      <c r="N175" s="1">
        <f t="shared" si="93"/>
        <v>10615.106561414048</v>
      </c>
      <c r="O175" s="29">
        <f t="shared" si="65"/>
        <v>33515.774784613517</v>
      </c>
      <c r="P175" s="1">
        <f t="shared" si="87"/>
        <v>29331655.3806163</v>
      </c>
      <c r="Q175">
        <f t="shared" si="88"/>
        <v>5415.8706945990043</v>
      </c>
      <c r="R175" s="1">
        <f t="shared" si="89"/>
        <v>10615.106561414048</v>
      </c>
    </row>
    <row r="176" spans="1:18">
      <c r="A176" t="s">
        <v>55</v>
      </c>
      <c r="B176">
        <v>2018</v>
      </c>
      <c r="C176" t="s">
        <v>65</v>
      </c>
      <c r="D176" s="17">
        <v>12107</v>
      </c>
      <c r="E176" s="1">
        <v>9514</v>
      </c>
      <c r="F176" s="1">
        <v>1343205.7000110077</v>
      </c>
      <c r="G176" s="1">
        <v>17476</v>
      </c>
      <c r="H176" s="1">
        <v>6845122.7581942203</v>
      </c>
      <c r="I176">
        <f t="shared" si="94"/>
        <v>0.35250092626898849</v>
      </c>
      <c r="J176" s="3">
        <f t="shared" si="90"/>
        <v>1.9406684433297616E-3</v>
      </c>
      <c r="K176" s="17">
        <f t="shared" si="86"/>
        <v>34346.009039310491</v>
      </c>
      <c r="L176" s="1">
        <f t="shared" si="91"/>
        <v>18423976.825865198</v>
      </c>
      <c r="M176">
        <f t="shared" si="92"/>
        <v>4292.3160212017474</v>
      </c>
      <c r="N176" s="1">
        <f t="shared" si="93"/>
        <v>8412.9394015554244</v>
      </c>
      <c r="O176" s="29">
        <f t="shared" si="65"/>
        <v>22239.009039310491</v>
      </c>
      <c r="P176" s="1">
        <f t="shared" si="87"/>
        <v>18423976.825865198</v>
      </c>
      <c r="Q176">
        <f t="shared" si="88"/>
        <v>4292.3160212017474</v>
      </c>
      <c r="R176" s="1">
        <f t="shared" si="89"/>
        <v>8412.9394015554244</v>
      </c>
    </row>
    <row r="177" spans="1:18">
      <c r="A177" t="s">
        <v>55</v>
      </c>
      <c r="B177">
        <v>2019</v>
      </c>
      <c r="C177" t="s">
        <v>65</v>
      </c>
      <c r="D177" s="17">
        <v>15083</v>
      </c>
      <c r="E177" s="1">
        <v>13138</v>
      </c>
      <c r="F177" s="1">
        <v>1542503.0820410531</v>
      </c>
      <c r="G177" s="1">
        <v>27875</v>
      </c>
      <c r="H177" s="1">
        <v>12795556.546737736</v>
      </c>
      <c r="I177">
        <f t="shared" si="94"/>
        <v>0.32033745397800695</v>
      </c>
      <c r="J177" s="3">
        <f t="shared" si="90"/>
        <v>1.2042187379813071E-3</v>
      </c>
      <c r="K177" s="17">
        <f t="shared" si="86"/>
        <v>47084.722103820983</v>
      </c>
      <c r="L177" s="1">
        <f t="shared" ref="L177" si="95">(D177^2)*J177*(1/(I177^4))</f>
        <v>26016565.548853625</v>
      </c>
      <c r="M177">
        <f t="shared" ref="M177" si="96">SQRT(L177)</f>
        <v>5100.6436406451321</v>
      </c>
      <c r="N177" s="1">
        <f t="shared" ref="N177" si="97">(1.96*M177)</f>
        <v>9997.2615356644583</v>
      </c>
      <c r="O177" s="29">
        <f t="shared" si="65"/>
        <v>32001.722103820983</v>
      </c>
      <c r="P177" s="1">
        <f t="shared" ref="P177" si="98">L177</f>
        <v>26016565.548853625</v>
      </c>
      <c r="Q177">
        <f t="shared" ref="Q177" si="99">SQRT(P177)</f>
        <v>5100.6436406451321</v>
      </c>
      <c r="R177" s="1">
        <f t="shared" ref="R177" si="100">(1.96*Q177)</f>
        <v>9997.2615356644583</v>
      </c>
    </row>
    <row r="178" spans="1:18">
      <c r="A178" t="s">
        <v>55</v>
      </c>
      <c r="B178">
        <v>1998</v>
      </c>
      <c r="C178" t="s">
        <v>66</v>
      </c>
      <c r="D178" s="17">
        <v>7091</v>
      </c>
      <c r="E178" s="1"/>
      <c r="F178" s="1"/>
      <c r="G178" s="1"/>
      <c r="H178" s="1"/>
      <c r="I178" s="25">
        <f>AVERAGE(I191:I198)</f>
        <v>0.82817461499598577</v>
      </c>
      <c r="J178" s="25">
        <v>4.6231267472161067E-3</v>
      </c>
      <c r="K178" s="17">
        <f t="shared" si="86"/>
        <v>8562.2039985303945</v>
      </c>
      <c r="L178" s="1">
        <f t="shared" si="91"/>
        <v>494154.9077878145</v>
      </c>
      <c r="M178">
        <f t="shared" si="92"/>
        <v>702.96152653457114</v>
      </c>
      <c r="N178" s="1">
        <f t="shared" si="93"/>
        <v>1377.8045920077593</v>
      </c>
      <c r="O178" s="29">
        <f t="shared" si="65"/>
        <v>1471.2039985303945</v>
      </c>
      <c r="P178" s="1">
        <f t="shared" si="87"/>
        <v>494154.9077878145</v>
      </c>
      <c r="Q178">
        <f t="shared" si="88"/>
        <v>702.96152653457114</v>
      </c>
      <c r="R178" s="1">
        <f t="shared" si="89"/>
        <v>1377.8045920077593</v>
      </c>
    </row>
    <row r="179" spans="1:18">
      <c r="A179" t="s">
        <v>55</v>
      </c>
      <c r="B179">
        <v>1999</v>
      </c>
      <c r="C179" t="s">
        <v>66</v>
      </c>
      <c r="D179" s="17">
        <v>4594</v>
      </c>
      <c r="E179" s="1"/>
      <c r="F179" s="1"/>
      <c r="G179" s="1"/>
      <c r="H179" s="1"/>
      <c r="I179" s="25">
        <v>0.82817461499598577</v>
      </c>
      <c r="J179" s="25">
        <v>4.6231267472161067E-3</v>
      </c>
      <c r="K179" s="17">
        <f t="shared" si="86"/>
        <v>5547.1393554151227</v>
      </c>
      <c r="L179" s="1">
        <f t="shared" si="91"/>
        <v>207410.20653889881</v>
      </c>
      <c r="M179">
        <f t="shared" si="92"/>
        <v>455.42310716398526</v>
      </c>
      <c r="N179" s="1">
        <f t="shared" si="93"/>
        <v>892.62929004141108</v>
      </c>
      <c r="O179" s="29">
        <f t="shared" si="65"/>
        <v>953.13935541512274</v>
      </c>
      <c r="P179" s="1">
        <f t="shared" si="87"/>
        <v>207410.20653889881</v>
      </c>
      <c r="Q179">
        <f t="shared" si="88"/>
        <v>455.42310716398526</v>
      </c>
      <c r="R179" s="1">
        <f t="shared" si="89"/>
        <v>892.62929004141108</v>
      </c>
    </row>
    <row r="180" spans="1:18">
      <c r="A180" t="s">
        <v>55</v>
      </c>
      <c r="B180">
        <v>2000</v>
      </c>
      <c r="C180" t="s">
        <v>66</v>
      </c>
      <c r="D180" s="17">
        <v>9244</v>
      </c>
      <c r="E180" s="1"/>
      <c r="F180" s="1"/>
      <c r="G180" s="1"/>
      <c r="H180" s="1"/>
      <c r="I180" s="25">
        <v>0.82817461499598577</v>
      </c>
      <c r="J180" s="25">
        <v>4.6231267472161067E-3</v>
      </c>
      <c r="K180" s="17">
        <f t="shared" si="86"/>
        <v>11161.897301144405</v>
      </c>
      <c r="L180" s="1">
        <f t="shared" si="91"/>
        <v>839784.81191828009</v>
      </c>
      <c r="M180">
        <f t="shared" si="92"/>
        <v>916.39773674877665</v>
      </c>
      <c r="N180" s="1">
        <f t="shared" si="93"/>
        <v>1796.1395640276021</v>
      </c>
      <c r="O180" s="29">
        <f t="shared" si="65"/>
        <v>1917.897301144405</v>
      </c>
      <c r="P180" s="1">
        <f t="shared" si="87"/>
        <v>839784.81191828009</v>
      </c>
      <c r="Q180">
        <f t="shared" si="88"/>
        <v>916.39773674877665</v>
      </c>
      <c r="R180" s="1">
        <f t="shared" si="89"/>
        <v>1796.1395640276021</v>
      </c>
    </row>
    <row r="181" spans="1:18">
      <c r="A181" t="s">
        <v>55</v>
      </c>
      <c r="B181">
        <v>2001</v>
      </c>
      <c r="C181" t="s">
        <v>66</v>
      </c>
      <c r="D181" s="17">
        <v>11235</v>
      </c>
      <c r="E181" s="1"/>
      <c r="F181" s="1"/>
      <c r="G181" s="1"/>
      <c r="H181" s="1"/>
      <c r="I181" s="25">
        <v>0.82817461499598577</v>
      </c>
      <c r="J181" s="25">
        <v>4.6231267472161067E-3</v>
      </c>
      <c r="K181" s="17">
        <f t="shared" si="86"/>
        <v>13565.979681778168</v>
      </c>
      <c r="L181" s="1">
        <f t="shared" si="91"/>
        <v>1240492.9366742759</v>
      </c>
      <c r="M181">
        <f t="shared" si="92"/>
        <v>1113.7741856742218</v>
      </c>
      <c r="N181" s="1">
        <f t="shared" si="93"/>
        <v>2182.9974039214749</v>
      </c>
      <c r="O181" s="29">
        <f t="shared" ref="O181:O247" si="101">K181-D181</f>
        <v>2330.979681778168</v>
      </c>
      <c r="P181" s="1">
        <f t="shared" si="87"/>
        <v>1240492.9366742759</v>
      </c>
      <c r="Q181">
        <f t="shared" si="88"/>
        <v>1113.7741856742218</v>
      </c>
      <c r="R181" s="1">
        <f t="shared" si="89"/>
        <v>2182.9974039214749</v>
      </c>
    </row>
    <row r="182" spans="1:18">
      <c r="A182" t="s">
        <v>55</v>
      </c>
      <c r="B182">
        <v>2002</v>
      </c>
      <c r="C182" t="s">
        <v>66</v>
      </c>
      <c r="D182" s="17">
        <v>9018</v>
      </c>
      <c r="E182" s="1"/>
      <c r="F182" s="1"/>
      <c r="G182" s="1"/>
      <c r="H182" s="1"/>
      <c r="I182" s="25">
        <v>0.82817461499598577</v>
      </c>
      <c r="J182" s="25">
        <v>4.6231267472161067E-3</v>
      </c>
      <c r="K182" s="17">
        <f t="shared" si="86"/>
        <v>10889.007990233691</v>
      </c>
      <c r="L182" s="1">
        <f t="shared" si="91"/>
        <v>799224.16063675296</v>
      </c>
      <c r="M182">
        <f t="shared" si="92"/>
        <v>893.99337840766634</v>
      </c>
      <c r="N182" s="1">
        <f t="shared" si="93"/>
        <v>1752.2270216790259</v>
      </c>
      <c r="O182" s="29">
        <f t="shared" si="101"/>
        <v>1871.0079902336911</v>
      </c>
      <c r="P182" s="1">
        <f t="shared" si="87"/>
        <v>799224.16063675296</v>
      </c>
      <c r="Q182">
        <f t="shared" si="88"/>
        <v>893.99337840766634</v>
      </c>
      <c r="R182" s="1">
        <f t="shared" si="89"/>
        <v>1752.2270216790259</v>
      </c>
    </row>
    <row r="183" spans="1:18">
      <c r="A183" t="s">
        <v>55</v>
      </c>
      <c r="B183">
        <v>2003</v>
      </c>
      <c r="C183" t="s">
        <v>66</v>
      </c>
      <c r="D183" s="17">
        <v>9696</v>
      </c>
      <c r="E183" s="1"/>
      <c r="F183" s="1"/>
      <c r="G183" s="1"/>
      <c r="H183" s="1"/>
      <c r="I183" s="25">
        <v>0.82817461499598577</v>
      </c>
      <c r="J183" s="25">
        <v>4.6231267472161067E-3</v>
      </c>
      <c r="K183" s="17">
        <f t="shared" si="86"/>
        <v>11707.675922965831</v>
      </c>
      <c r="L183" s="1">
        <f t="shared" si="91"/>
        <v>923917.84611739591</v>
      </c>
      <c r="M183">
        <f t="shared" si="92"/>
        <v>961.20645343099727</v>
      </c>
      <c r="N183" s="1">
        <f t="shared" si="93"/>
        <v>1883.9646487247546</v>
      </c>
      <c r="O183" s="29">
        <f t="shared" si="101"/>
        <v>2011.675922965831</v>
      </c>
      <c r="P183" s="1">
        <f t="shared" si="87"/>
        <v>923917.84611739591</v>
      </c>
      <c r="Q183">
        <f t="shared" si="88"/>
        <v>961.20645343099727</v>
      </c>
      <c r="R183" s="1">
        <f t="shared" si="89"/>
        <v>1883.9646487247546</v>
      </c>
    </row>
    <row r="184" spans="1:18">
      <c r="A184" t="s">
        <v>55</v>
      </c>
      <c r="B184">
        <v>2004</v>
      </c>
      <c r="C184" t="s">
        <v>66</v>
      </c>
      <c r="D184" s="17">
        <v>12216</v>
      </c>
      <c r="E184" s="1"/>
      <c r="F184" s="1"/>
      <c r="G184" s="1"/>
      <c r="H184" s="1"/>
      <c r="I184" s="25">
        <v>0.82817461499598577</v>
      </c>
      <c r="J184" s="25">
        <v>4.6231267472161067E-3</v>
      </c>
      <c r="K184" s="17">
        <f t="shared" si="86"/>
        <v>14750.512487102991</v>
      </c>
      <c r="L184" s="1">
        <f t="shared" si="91"/>
        <v>1466581.4594766509</v>
      </c>
      <c r="M184">
        <f t="shared" si="92"/>
        <v>1211.0249623672714</v>
      </c>
      <c r="N184" s="1">
        <f t="shared" si="93"/>
        <v>2373.6089262398518</v>
      </c>
      <c r="O184" s="29">
        <f t="shared" si="101"/>
        <v>2534.5124871029911</v>
      </c>
      <c r="P184" s="1">
        <f t="shared" si="87"/>
        <v>1466581.4594766509</v>
      </c>
      <c r="Q184">
        <f t="shared" si="88"/>
        <v>1211.0249623672714</v>
      </c>
      <c r="R184" s="1">
        <f t="shared" si="89"/>
        <v>2373.6089262398518</v>
      </c>
    </row>
    <row r="185" spans="1:18">
      <c r="A185" t="s">
        <v>55</v>
      </c>
      <c r="B185">
        <v>2005</v>
      </c>
      <c r="C185" t="s">
        <v>66</v>
      </c>
      <c r="D185" s="17">
        <v>9664</v>
      </c>
      <c r="E185" s="1"/>
      <c r="F185" s="1"/>
      <c r="G185" s="1"/>
      <c r="H185" s="1"/>
      <c r="I185" s="25">
        <v>0.82817461499598577</v>
      </c>
      <c r="J185" s="25">
        <v>4.6231267472161067E-3</v>
      </c>
      <c r="K185" s="17">
        <f t="shared" si="86"/>
        <v>11669.036728500598</v>
      </c>
      <c r="L185" s="1">
        <f t="shared" si="91"/>
        <v>917829.44196419709</v>
      </c>
      <c r="M185">
        <f t="shared" si="92"/>
        <v>958.03415490482234</v>
      </c>
      <c r="N185" s="1">
        <f t="shared" si="93"/>
        <v>1877.7469436134518</v>
      </c>
      <c r="O185" s="29">
        <f t="shared" si="101"/>
        <v>2005.0367285005977</v>
      </c>
      <c r="P185" s="1">
        <f t="shared" si="87"/>
        <v>917829.44196419709</v>
      </c>
      <c r="Q185">
        <f t="shared" si="88"/>
        <v>958.03415490482234</v>
      </c>
      <c r="R185" s="1">
        <f t="shared" si="89"/>
        <v>1877.7469436134518</v>
      </c>
    </row>
    <row r="186" spans="1:18">
      <c r="A186" t="s">
        <v>55</v>
      </c>
      <c r="B186">
        <v>2006</v>
      </c>
      <c r="C186" t="s">
        <v>66</v>
      </c>
      <c r="D186" s="17">
        <v>9129</v>
      </c>
      <c r="E186" s="1"/>
      <c r="F186" s="1"/>
      <c r="G186" s="1"/>
      <c r="H186" s="1"/>
      <c r="I186" s="25">
        <v>0.82817461499598577</v>
      </c>
      <c r="J186" s="25">
        <v>4.6231267472161067E-3</v>
      </c>
      <c r="K186" s="17">
        <f t="shared" si="86"/>
        <v>11023.037696034971</v>
      </c>
      <c r="L186" s="1">
        <f t="shared" si="91"/>
        <v>819020.09295315738</v>
      </c>
      <c r="M186">
        <f t="shared" si="92"/>
        <v>904.99728892033556</v>
      </c>
      <c r="N186" s="1">
        <f t="shared" si="93"/>
        <v>1773.7946862838576</v>
      </c>
      <c r="O186" s="29">
        <f t="shared" si="101"/>
        <v>1894.0376960349713</v>
      </c>
      <c r="P186" s="1">
        <f t="shared" si="87"/>
        <v>819020.09295315738</v>
      </c>
      <c r="Q186">
        <f t="shared" si="88"/>
        <v>904.99728892033556</v>
      </c>
      <c r="R186" s="1">
        <f t="shared" si="89"/>
        <v>1773.7946862838576</v>
      </c>
    </row>
    <row r="187" spans="1:18">
      <c r="A187" t="s">
        <v>55</v>
      </c>
      <c r="B187">
        <v>2007</v>
      </c>
      <c r="C187" t="s">
        <v>66</v>
      </c>
      <c r="D187" s="17">
        <v>12198</v>
      </c>
      <c r="E187" s="1"/>
      <c r="F187" s="1"/>
      <c r="G187" s="1"/>
      <c r="H187" s="1"/>
      <c r="I187" s="25">
        <v>0.82817461499598577</v>
      </c>
      <c r="J187" s="25">
        <v>4.6231267472161067E-3</v>
      </c>
      <c r="K187" s="17">
        <f t="shared" si="86"/>
        <v>14728.777940216298</v>
      </c>
      <c r="L187" s="1">
        <f t="shared" si="91"/>
        <v>1462262.6943327789</v>
      </c>
      <c r="M187">
        <f t="shared" si="92"/>
        <v>1209.2405444462979</v>
      </c>
      <c r="N187" s="1">
        <f t="shared" si="93"/>
        <v>2370.1114671147438</v>
      </c>
      <c r="O187" s="29">
        <f t="shared" si="101"/>
        <v>2530.7779402162978</v>
      </c>
      <c r="P187" s="1">
        <f t="shared" si="87"/>
        <v>1462262.6943327789</v>
      </c>
      <c r="Q187">
        <f t="shared" si="88"/>
        <v>1209.2405444462979</v>
      </c>
      <c r="R187" s="1">
        <f t="shared" si="89"/>
        <v>2370.1114671147438</v>
      </c>
    </row>
    <row r="188" spans="1:18">
      <c r="A188" t="s">
        <v>55</v>
      </c>
      <c r="B188">
        <v>2008</v>
      </c>
      <c r="C188" t="s">
        <v>66</v>
      </c>
      <c r="D188" s="17">
        <v>13387</v>
      </c>
      <c r="E188" s="1"/>
      <c r="F188" s="1"/>
      <c r="G188" s="1"/>
      <c r="H188" s="1"/>
      <c r="I188" s="25">
        <v>0.82817461499598577</v>
      </c>
      <c r="J188" s="25">
        <v>4.6231267472161067E-3</v>
      </c>
      <c r="K188" s="17">
        <f t="shared" si="86"/>
        <v>16164.46550956514</v>
      </c>
      <c r="L188" s="1">
        <f t="shared" si="91"/>
        <v>1761224.3005580062</v>
      </c>
      <c r="M188">
        <f t="shared" si="92"/>
        <v>1327.1112615594843</v>
      </c>
      <c r="N188" s="1">
        <f t="shared" si="93"/>
        <v>2601.1380726565894</v>
      </c>
      <c r="O188" s="29">
        <f t="shared" si="101"/>
        <v>2777.4655095651397</v>
      </c>
      <c r="P188" s="1">
        <f t="shared" si="87"/>
        <v>1761224.3005580062</v>
      </c>
      <c r="Q188">
        <f t="shared" si="88"/>
        <v>1327.1112615594843</v>
      </c>
      <c r="R188" s="1">
        <f t="shared" si="89"/>
        <v>2601.1380726565894</v>
      </c>
    </row>
    <row r="189" spans="1:18">
      <c r="A189" t="s">
        <v>55</v>
      </c>
      <c r="B189">
        <v>2009</v>
      </c>
      <c r="C189" t="s">
        <v>66</v>
      </c>
      <c r="D189" s="17">
        <v>13724</v>
      </c>
      <c r="E189" s="1"/>
      <c r="F189" s="1"/>
      <c r="G189" s="1"/>
      <c r="H189" s="1"/>
      <c r="I189" s="25">
        <v>0.82817461499598577</v>
      </c>
      <c r="J189" s="25">
        <v>4.6231267472161067E-3</v>
      </c>
      <c r="K189" s="17">
        <f t="shared" si="86"/>
        <v>16571.384526277132</v>
      </c>
      <c r="L189" s="1">
        <f t="shared" si="91"/>
        <v>1851013.392635928</v>
      </c>
      <c r="M189">
        <f t="shared" si="92"/>
        <v>1360.519530413264</v>
      </c>
      <c r="N189" s="1">
        <f t="shared" si="93"/>
        <v>2666.6182796099974</v>
      </c>
      <c r="O189" s="29">
        <f t="shared" si="101"/>
        <v>2847.384526277132</v>
      </c>
      <c r="P189" s="1">
        <f t="shared" si="87"/>
        <v>1851013.392635928</v>
      </c>
      <c r="Q189">
        <f t="shared" si="88"/>
        <v>1360.519530413264</v>
      </c>
      <c r="R189" s="1">
        <f t="shared" si="89"/>
        <v>2666.6182796099974</v>
      </c>
    </row>
    <row r="190" spans="1:18">
      <c r="A190" t="s">
        <v>55</v>
      </c>
      <c r="B190">
        <v>2010</v>
      </c>
      <c r="C190" t="s">
        <v>66</v>
      </c>
      <c r="D190" s="17">
        <v>13038</v>
      </c>
      <c r="E190" s="1"/>
      <c r="F190" s="1"/>
      <c r="G190" s="1"/>
      <c r="H190" s="1"/>
      <c r="I190" s="25">
        <v>0.82817461499598577</v>
      </c>
      <c r="J190" s="25">
        <v>4.6231267472161067E-3</v>
      </c>
      <c r="K190" s="17">
        <f t="shared" si="86"/>
        <v>15743.056794928683</v>
      </c>
      <c r="L190" s="1">
        <f t="shared" si="91"/>
        <v>1670590.8394394808</v>
      </c>
      <c r="M190">
        <f t="shared" si="92"/>
        <v>1292.5133807583893</v>
      </c>
      <c r="N190" s="1">
        <f t="shared" si="93"/>
        <v>2533.3262262864428</v>
      </c>
      <c r="O190" s="29">
        <f t="shared" si="101"/>
        <v>2705.0567949286833</v>
      </c>
      <c r="P190" s="1">
        <f t="shared" si="87"/>
        <v>1670590.8394394808</v>
      </c>
      <c r="Q190">
        <f t="shared" si="88"/>
        <v>1292.5133807583893</v>
      </c>
      <c r="R190" s="1">
        <f t="shared" si="89"/>
        <v>2533.3262262864428</v>
      </c>
    </row>
    <row r="191" spans="1:18">
      <c r="A191" t="s">
        <v>55</v>
      </c>
      <c r="B191">
        <v>2011</v>
      </c>
      <c r="C191" t="s">
        <v>66</v>
      </c>
      <c r="D191" s="17">
        <v>15590</v>
      </c>
      <c r="E191" s="1">
        <v>9523</v>
      </c>
      <c r="F191" s="1">
        <v>1000086.8635795786</v>
      </c>
      <c r="G191" s="1">
        <v>2256</v>
      </c>
      <c r="H191" s="1">
        <v>444672.7509749746</v>
      </c>
      <c r="I191">
        <f t="shared" si="94"/>
        <v>0.80847270566261986</v>
      </c>
      <c r="J191" s="3">
        <f t="shared" si="90"/>
        <v>2.3592697276234669E-3</v>
      </c>
      <c r="K191" s="17">
        <f t="shared" si="86"/>
        <v>19283.2731282159</v>
      </c>
      <c r="L191" s="1">
        <f t="shared" ref="L191:L212" si="102">(D191^2)*J191*(1/(I191^4))</f>
        <v>1342172.6209808656</v>
      </c>
      <c r="M191">
        <f t="shared" si="92"/>
        <v>1158.5217395374441</v>
      </c>
      <c r="N191" s="1">
        <f t="shared" si="93"/>
        <v>2270.7026094933904</v>
      </c>
      <c r="O191" s="29">
        <f t="shared" si="101"/>
        <v>3693.2731282159002</v>
      </c>
      <c r="P191" s="1">
        <f t="shared" si="87"/>
        <v>1342172.6209808656</v>
      </c>
      <c r="Q191">
        <f t="shared" si="88"/>
        <v>1158.5217395374441</v>
      </c>
      <c r="R191" s="1">
        <f t="shared" si="89"/>
        <v>2270.7026094933904</v>
      </c>
    </row>
    <row r="192" spans="1:18">
      <c r="A192" t="s">
        <v>55</v>
      </c>
      <c r="B192">
        <v>2012</v>
      </c>
      <c r="C192" t="s">
        <v>66</v>
      </c>
      <c r="D192" s="17">
        <v>16566</v>
      </c>
      <c r="E192" s="1">
        <v>11672</v>
      </c>
      <c r="F192" s="1">
        <v>1684349.2401111166</v>
      </c>
      <c r="G192" s="1">
        <v>1412</v>
      </c>
      <c r="H192" s="1">
        <v>161801.5242432433</v>
      </c>
      <c r="I192">
        <f t="shared" si="94"/>
        <v>0.89208193213084686</v>
      </c>
      <c r="J192" s="3">
        <f t="shared" si="90"/>
        <v>8.6674943721456565E-4</v>
      </c>
      <c r="K192" s="17">
        <f t="shared" si="86"/>
        <v>18570.043180260451</v>
      </c>
      <c r="L192" s="1">
        <f t="shared" si="102"/>
        <v>375586.44375818601</v>
      </c>
      <c r="M192">
        <f t="shared" si="92"/>
        <v>612.85107796118461</v>
      </c>
      <c r="N192" s="1">
        <f t="shared" si="93"/>
        <v>1201.1881128039217</v>
      </c>
      <c r="O192" s="29">
        <f t="shared" si="101"/>
        <v>2004.0431802604508</v>
      </c>
      <c r="P192" s="1">
        <f t="shared" si="87"/>
        <v>375586.44375818601</v>
      </c>
      <c r="Q192">
        <f t="shared" si="88"/>
        <v>612.85107796118461</v>
      </c>
      <c r="R192" s="1">
        <f t="shared" si="89"/>
        <v>1201.1881128039217</v>
      </c>
    </row>
    <row r="193" spans="1:18">
      <c r="A193" t="s">
        <v>55</v>
      </c>
      <c r="B193">
        <v>2013</v>
      </c>
      <c r="C193" t="s">
        <v>66</v>
      </c>
      <c r="D193" s="17">
        <v>19818</v>
      </c>
      <c r="E193" s="1">
        <v>12255</v>
      </c>
      <c r="F193" s="1">
        <v>1635681.2696055952</v>
      </c>
      <c r="G193" s="1">
        <v>4258</v>
      </c>
      <c r="H193" s="1">
        <v>1463400.9114704733</v>
      </c>
      <c r="I193">
        <f t="shared" si="94"/>
        <v>0.74214255435111731</v>
      </c>
      <c r="J193" s="3">
        <f t="shared" si="90"/>
        <v>3.3547215201438622E-3</v>
      </c>
      <c r="K193" s="17">
        <f t="shared" si="86"/>
        <v>26703.764504283965</v>
      </c>
      <c r="L193" s="1">
        <f t="shared" si="102"/>
        <v>4343369.567205376</v>
      </c>
      <c r="M193">
        <f t="shared" si="92"/>
        <v>2084.0752306971494</v>
      </c>
      <c r="N193" s="1">
        <f t="shared" si="93"/>
        <v>4084.787452166413</v>
      </c>
      <c r="O193" s="29">
        <f t="shared" si="101"/>
        <v>6885.7645042839649</v>
      </c>
      <c r="P193" s="1">
        <f t="shared" si="87"/>
        <v>4343369.567205376</v>
      </c>
      <c r="Q193">
        <f t="shared" si="88"/>
        <v>2084.0752306971494</v>
      </c>
      <c r="R193" s="1">
        <f t="shared" si="89"/>
        <v>4084.787452166413</v>
      </c>
    </row>
    <row r="194" spans="1:18">
      <c r="A194" t="s">
        <v>55</v>
      </c>
      <c r="B194">
        <v>2014</v>
      </c>
      <c r="C194" t="s">
        <v>66</v>
      </c>
      <c r="D194" s="17">
        <v>21309</v>
      </c>
      <c r="E194" s="1">
        <v>10778</v>
      </c>
      <c r="F194" s="1">
        <v>1179415.2438478486</v>
      </c>
      <c r="G194" s="1">
        <v>3721</v>
      </c>
      <c r="H194" s="1">
        <v>847689.06570470578</v>
      </c>
      <c r="I194">
        <f t="shared" si="94"/>
        <v>0.74336161114559629</v>
      </c>
      <c r="J194" s="3">
        <f t="shared" si="90"/>
        <v>2.5977502461180862E-3</v>
      </c>
      <c r="K194" s="17">
        <f t="shared" si="86"/>
        <v>28665.725644832062</v>
      </c>
      <c r="L194" s="1">
        <f t="shared" si="102"/>
        <v>3862984.9469756186</v>
      </c>
      <c r="M194">
        <f t="shared" si="92"/>
        <v>1965.4477726400207</v>
      </c>
      <c r="N194" s="1">
        <f t="shared" si="93"/>
        <v>3852.2776343744404</v>
      </c>
      <c r="O194" s="29">
        <f t="shared" si="101"/>
        <v>7356.7256448320622</v>
      </c>
      <c r="P194" s="1">
        <f t="shared" si="87"/>
        <v>3862984.9469756186</v>
      </c>
      <c r="Q194">
        <f t="shared" si="88"/>
        <v>1965.4477726400207</v>
      </c>
      <c r="R194" s="1">
        <f t="shared" si="89"/>
        <v>3852.2776343744404</v>
      </c>
    </row>
    <row r="195" spans="1:18">
      <c r="A195" t="s">
        <v>55</v>
      </c>
      <c r="B195">
        <v>2015</v>
      </c>
      <c r="C195" t="s">
        <v>66</v>
      </c>
      <c r="D195" s="17">
        <v>24516</v>
      </c>
      <c r="E195" s="1">
        <v>14327</v>
      </c>
      <c r="F195" s="1">
        <v>2243009.0109109143</v>
      </c>
      <c r="G195" s="1">
        <v>1527</v>
      </c>
      <c r="H195" s="1">
        <v>145763.58553653696</v>
      </c>
      <c r="I195">
        <f t="shared" si="94"/>
        <v>0.9036836129683361</v>
      </c>
      <c r="J195" s="3">
        <f t="shared" si="90"/>
        <v>5.5637715833237872E-4</v>
      </c>
      <c r="K195" s="17">
        <f t="shared" si="86"/>
        <v>27128.963774691143</v>
      </c>
      <c r="L195" s="1">
        <f t="shared" si="102"/>
        <v>501421.42786728247</v>
      </c>
      <c r="M195">
        <f t="shared" si="92"/>
        <v>708.11116914456477</v>
      </c>
      <c r="N195" s="1">
        <f t="shared" si="93"/>
        <v>1387.897891523347</v>
      </c>
      <c r="O195" s="29">
        <f t="shared" si="101"/>
        <v>2612.963774691143</v>
      </c>
      <c r="P195" s="1">
        <f t="shared" si="87"/>
        <v>501421.42786728247</v>
      </c>
      <c r="Q195">
        <f t="shared" si="88"/>
        <v>708.11116914456477</v>
      </c>
      <c r="R195" s="1">
        <f t="shared" si="89"/>
        <v>1387.897891523347</v>
      </c>
    </row>
    <row r="196" spans="1:18">
      <c r="A196" t="s">
        <v>55</v>
      </c>
      <c r="B196">
        <v>2016</v>
      </c>
      <c r="C196" t="s">
        <v>66</v>
      </c>
      <c r="D196" s="17">
        <v>29349</v>
      </c>
      <c r="E196" s="1">
        <v>19835</v>
      </c>
      <c r="F196" s="1">
        <v>2640694.0164164146</v>
      </c>
      <c r="G196" s="1">
        <v>2520</v>
      </c>
      <c r="H196" s="1">
        <v>272770.67811411433</v>
      </c>
      <c r="I196">
        <f t="shared" si="94"/>
        <v>0.88727354059494523</v>
      </c>
      <c r="J196" s="3">
        <f t="shared" si="90"/>
        <v>4.9684411267634739E-4</v>
      </c>
      <c r="K196" s="17">
        <f t="shared" si="86"/>
        <v>33077.736072598942</v>
      </c>
      <c r="L196" s="1">
        <f t="shared" si="102"/>
        <v>690520.60458105023</v>
      </c>
      <c r="M196">
        <f t="shared" si="92"/>
        <v>830.97569433831836</v>
      </c>
      <c r="N196" s="1">
        <f t="shared" si="93"/>
        <v>1628.7123609031039</v>
      </c>
      <c r="O196" s="29">
        <f t="shared" si="101"/>
        <v>3728.736072598942</v>
      </c>
      <c r="P196" s="1">
        <f t="shared" si="87"/>
        <v>690520.60458105023</v>
      </c>
      <c r="Q196">
        <f t="shared" si="88"/>
        <v>830.97569433831836</v>
      </c>
      <c r="R196" s="1">
        <f t="shared" si="89"/>
        <v>1628.7123609031039</v>
      </c>
    </row>
    <row r="197" spans="1:18">
      <c r="A197" t="s">
        <v>55</v>
      </c>
      <c r="B197">
        <v>2017</v>
      </c>
      <c r="C197" t="s">
        <v>66</v>
      </c>
      <c r="D197" s="17">
        <v>28647</v>
      </c>
      <c r="E197" s="1">
        <v>10418</v>
      </c>
      <c r="F197" s="1">
        <v>1578689.6600600502</v>
      </c>
      <c r="G197" s="1">
        <v>2658</v>
      </c>
      <c r="H197" s="1">
        <v>682327.10357457597</v>
      </c>
      <c r="I197">
        <f t="shared" si="94"/>
        <v>0.79672682777607828</v>
      </c>
      <c r="J197" s="3">
        <f t="shared" si="90"/>
        <v>2.9146655203077854E-3</v>
      </c>
      <c r="K197" s="17">
        <f t="shared" si="86"/>
        <v>35955.862161643308</v>
      </c>
      <c r="L197" s="1">
        <f t="shared" si="102"/>
        <v>5936209.9806912215</v>
      </c>
      <c r="M197">
        <f t="shared" si="92"/>
        <v>2436.433865445812</v>
      </c>
      <c r="N197" s="1">
        <f t="shared" si="93"/>
        <v>4775.4103762737914</v>
      </c>
      <c r="O197" s="29">
        <f t="shared" si="101"/>
        <v>7308.8621616433084</v>
      </c>
      <c r="P197" s="1">
        <f t="shared" si="87"/>
        <v>5936209.9806912215</v>
      </c>
      <c r="Q197">
        <f t="shared" si="88"/>
        <v>2436.433865445812</v>
      </c>
      <c r="R197" s="1">
        <f t="shared" si="89"/>
        <v>4775.4103762737914</v>
      </c>
    </row>
    <row r="198" spans="1:18">
      <c r="A198" t="s">
        <v>55</v>
      </c>
      <c r="B198">
        <v>2018</v>
      </c>
      <c r="C198" t="s">
        <v>66</v>
      </c>
      <c r="D198" s="17">
        <v>27142</v>
      </c>
      <c r="E198" s="1">
        <v>11327</v>
      </c>
      <c r="F198" s="1">
        <v>3278882.3630991206</v>
      </c>
      <c r="G198" s="1">
        <v>1973</v>
      </c>
      <c r="H198" s="1">
        <v>290158.27530630538</v>
      </c>
      <c r="I198">
        <f t="shared" si="94"/>
        <v>0.85165413533834589</v>
      </c>
      <c r="J198" s="3">
        <f t="shared" si="90"/>
        <v>1.5976753451220466E-3</v>
      </c>
      <c r="K198" s="17">
        <f t="shared" si="86"/>
        <v>31869.744857420323</v>
      </c>
      <c r="L198" s="1">
        <f t="shared" si="102"/>
        <v>2237274.0611776323</v>
      </c>
      <c r="M198">
        <f t="shared" si="92"/>
        <v>1495.752005239382</v>
      </c>
      <c r="N198" s="1">
        <f t="shared" si="93"/>
        <v>2931.6739302691885</v>
      </c>
      <c r="O198" s="29">
        <f t="shared" si="101"/>
        <v>4727.7448574203227</v>
      </c>
      <c r="P198" s="1">
        <f t="shared" si="87"/>
        <v>2237274.0611776323</v>
      </c>
      <c r="Q198">
        <f t="shared" si="88"/>
        <v>1495.752005239382</v>
      </c>
      <c r="R198" s="1">
        <f t="shared" si="89"/>
        <v>2931.6739302691885</v>
      </c>
    </row>
    <row r="199" spans="1:18">
      <c r="A199" t="s">
        <v>55</v>
      </c>
      <c r="B199">
        <v>2019</v>
      </c>
      <c r="C199" t="s">
        <v>66</v>
      </c>
      <c r="D199" s="17">
        <v>33682</v>
      </c>
      <c r="E199" s="1">
        <v>9235</v>
      </c>
      <c r="F199" s="1">
        <v>1570889.8454044154</v>
      </c>
      <c r="G199" s="1">
        <v>1918</v>
      </c>
      <c r="H199" s="1">
        <v>332688.3136646644</v>
      </c>
      <c r="I199">
        <f t="shared" si="94"/>
        <v>0.82802833318389668</v>
      </c>
      <c r="J199" s="3">
        <f t="shared" si="90"/>
        <v>2.2072561687664395E-3</v>
      </c>
      <c r="K199" s="17">
        <f t="shared" si="86"/>
        <v>40677.352030319438</v>
      </c>
      <c r="L199" s="1">
        <f t="shared" ref="L199" si="103">(D199^2)*J199*(1/(I199^4))</f>
        <v>5326815.9562128652</v>
      </c>
      <c r="M199">
        <f t="shared" ref="M199" si="104">SQRT(L199)</f>
        <v>2307.9895918770658</v>
      </c>
      <c r="N199" s="1">
        <f t="shared" ref="N199" si="105">(1.96*M199)</f>
        <v>4523.6596000790487</v>
      </c>
      <c r="O199" s="29">
        <f t="shared" si="101"/>
        <v>6995.3520303194382</v>
      </c>
      <c r="P199" s="1">
        <f t="shared" ref="P199" si="106">L199</f>
        <v>5326815.9562128652</v>
      </c>
      <c r="Q199">
        <f t="shared" ref="Q199" si="107">SQRT(P199)</f>
        <v>2307.9895918770658</v>
      </c>
      <c r="R199" s="1">
        <f t="shared" ref="R199" si="108">(1.96*Q199)</f>
        <v>4523.6596000790487</v>
      </c>
    </row>
    <row r="200" spans="1:18">
      <c r="A200" t="s">
        <v>67</v>
      </c>
      <c r="B200">
        <v>1998</v>
      </c>
      <c r="C200" t="s">
        <v>68</v>
      </c>
      <c r="D200" s="17">
        <v>9366</v>
      </c>
      <c r="E200" s="1"/>
      <c r="F200" s="1"/>
      <c r="G200" s="1"/>
      <c r="H200" s="1"/>
      <c r="I200" s="25">
        <f>AVERAGE(I213:I220)</f>
        <v>0.86838355205906959</v>
      </c>
      <c r="J200" s="25">
        <v>1.4536667427749639E-3</v>
      </c>
      <c r="K200" s="17">
        <f t="shared" ref="K200:K205" si="109">D200/I200</f>
        <v>10785.556656147837</v>
      </c>
      <c r="L200" s="1">
        <f t="shared" si="102"/>
        <v>224247.08472663842</v>
      </c>
      <c r="M200">
        <f t="shared" si="92"/>
        <v>473.54734158966454</v>
      </c>
      <c r="N200" s="1">
        <f t="shared" si="93"/>
        <v>928.15278951574248</v>
      </c>
      <c r="O200" s="29">
        <f t="shared" si="101"/>
        <v>1419.5566561478372</v>
      </c>
      <c r="P200" s="1">
        <f t="shared" ref="P200:P205" si="110">L200</f>
        <v>224247.08472663842</v>
      </c>
      <c r="Q200">
        <f t="shared" ref="Q200:Q205" si="111">SQRT(P200)</f>
        <v>473.54734158966454</v>
      </c>
      <c r="R200" s="1">
        <f t="shared" ref="R200:R205" si="112">(1.96*Q200)</f>
        <v>928.15278951574248</v>
      </c>
    </row>
    <row r="201" spans="1:18">
      <c r="A201" t="s">
        <v>67</v>
      </c>
      <c r="B201">
        <v>1999</v>
      </c>
      <c r="C201" t="s">
        <v>68</v>
      </c>
      <c r="D201" s="17">
        <v>9636</v>
      </c>
      <c r="E201" s="1"/>
      <c r="F201" s="1"/>
      <c r="G201" s="1"/>
      <c r="H201" s="1"/>
      <c r="I201" s="25">
        <v>0.86838355205906959</v>
      </c>
      <c r="J201" s="25">
        <v>1.4536667427749639E-3</v>
      </c>
      <c r="K201" s="17">
        <f t="shared" si="109"/>
        <v>11096.479173461516</v>
      </c>
      <c r="L201" s="1">
        <f t="shared" si="102"/>
        <v>237362.48582500662</v>
      </c>
      <c r="M201">
        <f t="shared" si="92"/>
        <v>487.19861024535635</v>
      </c>
      <c r="N201" s="1">
        <f t="shared" si="93"/>
        <v>954.90927608089839</v>
      </c>
      <c r="O201" s="29">
        <f t="shared" si="101"/>
        <v>1460.4791734615155</v>
      </c>
      <c r="P201" s="1">
        <f t="shared" si="110"/>
        <v>237362.48582500662</v>
      </c>
      <c r="Q201">
        <f t="shared" si="111"/>
        <v>487.19861024535635</v>
      </c>
      <c r="R201" s="1">
        <f t="shared" si="112"/>
        <v>954.90927608089839</v>
      </c>
    </row>
    <row r="202" spans="1:18">
      <c r="A202" t="s">
        <v>67</v>
      </c>
      <c r="B202">
        <v>2000</v>
      </c>
      <c r="C202" t="s">
        <v>68</v>
      </c>
      <c r="D202" s="17">
        <v>16855</v>
      </c>
      <c r="E202" s="1"/>
      <c r="F202" s="1"/>
      <c r="G202" s="1"/>
      <c r="H202" s="1"/>
      <c r="I202" s="25">
        <v>0.86838355205906959</v>
      </c>
      <c r="J202" s="25">
        <v>1.4536667427749639E-3</v>
      </c>
      <c r="K202" s="17">
        <f t="shared" si="109"/>
        <v>19409.626034526136</v>
      </c>
      <c r="L202" s="1">
        <f t="shared" si="102"/>
        <v>726233.05564746587</v>
      </c>
      <c r="M202">
        <f t="shared" si="92"/>
        <v>852.19308589513082</v>
      </c>
      <c r="N202" s="1">
        <f t="shared" si="93"/>
        <v>1670.2984483544565</v>
      </c>
      <c r="O202" s="29">
        <f t="shared" si="101"/>
        <v>2554.6260345261362</v>
      </c>
      <c r="P202" s="1">
        <f t="shared" si="110"/>
        <v>726233.05564746587</v>
      </c>
      <c r="Q202">
        <f t="shared" si="111"/>
        <v>852.19308589513082</v>
      </c>
      <c r="R202" s="1">
        <f t="shared" si="112"/>
        <v>1670.2984483544565</v>
      </c>
    </row>
    <row r="203" spans="1:18">
      <c r="A203" t="s">
        <v>67</v>
      </c>
      <c r="B203">
        <v>2001</v>
      </c>
      <c r="C203" t="s">
        <v>68</v>
      </c>
      <c r="D203" s="17">
        <v>15083</v>
      </c>
      <c r="E203" s="1"/>
      <c r="F203" s="1"/>
      <c r="G203" s="1"/>
      <c r="H203" s="1"/>
      <c r="I203" s="25">
        <v>0.86838355205906959</v>
      </c>
      <c r="J203" s="25">
        <v>1.4536667427749639E-3</v>
      </c>
      <c r="K203" s="17">
        <f t="shared" si="109"/>
        <v>17369.053069045251</v>
      </c>
      <c r="L203" s="1">
        <f t="shared" si="102"/>
        <v>581559.24091147329</v>
      </c>
      <c r="M203">
        <f t="shared" si="92"/>
        <v>762.60031531036839</v>
      </c>
      <c r="N203" s="1">
        <f t="shared" si="93"/>
        <v>1494.696618008322</v>
      </c>
      <c r="O203" s="29">
        <f t="shared" si="101"/>
        <v>2286.0530690452506</v>
      </c>
      <c r="P203" s="1">
        <f t="shared" si="110"/>
        <v>581559.24091147329</v>
      </c>
      <c r="Q203">
        <f t="shared" si="111"/>
        <v>762.60031531036839</v>
      </c>
      <c r="R203" s="1">
        <f t="shared" si="112"/>
        <v>1494.696618008322</v>
      </c>
    </row>
    <row r="204" spans="1:18">
      <c r="A204" t="s">
        <v>67</v>
      </c>
      <c r="B204">
        <v>2002</v>
      </c>
      <c r="C204" t="s">
        <v>68</v>
      </c>
      <c r="D204" s="17">
        <v>14004</v>
      </c>
      <c r="E204" s="1"/>
      <c r="F204" s="1"/>
      <c r="G204" s="1"/>
      <c r="H204" s="1"/>
      <c r="I204" s="25">
        <v>0.86838355205906959</v>
      </c>
      <c r="J204" s="25">
        <v>1.4536667427749639E-3</v>
      </c>
      <c r="K204" s="17">
        <f t="shared" si="109"/>
        <v>16126.514564669476</v>
      </c>
      <c r="L204" s="1">
        <f t="shared" si="102"/>
        <v>501328.85623143055</v>
      </c>
      <c r="M204">
        <f t="shared" si="92"/>
        <v>708.04580094188157</v>
      </c>
      <c r="N204" s="1">
        <f t="shared" si="93"/>
        <v>1387.7697698460879</v>
      </c>
      <c r="O204" s="29">
        <f t="shared" si="101"/>
        <v>2122.5145646694764</v>
      </c>
      <c r="P204" s="1">
        <f t="shared" si="110"/>
        <v>501328.85623143055</v>
      </c>
      <c r="Q204">
        <f t="shared" si="111"/>
        <v>708.04580094188157</v>
      </c>
      <c r="R204" s="1">
        <f t="shared" si="112"/>
        <v>1387.7697698460879</v>
      </c>
    </row>
    <row r="205" spans="1:18">
      <c r="A205" t="s">
        <v>67</v>
      </c>
      <c r="B205">
        <v>2003</v>
      </c>
      <c r="C205" t="s">
        <v>68</v>
      </c>
      <c r="D205" s="17">
        <v>15272</v>
      </c>
      <c r="E205" s="1"/>
      <c r="F205" s="1"/>
      <c r="G205" s="1"/>
      <c r="H205" s="1"/>
      <c r="I205" s="25">
        <v>0.86838355205906959</v>
      </c>
      <c r="J205" s="25">
        <v>1.4536667427749639E-3</v>
      </c>
      <c r="K205" s="17">
        <f t="shared" si="109"/>
        <v>17586.698831164827</v>
      </c>
      <c r="L205" s="1">
        <f t="shared" si="102"/>
        <v>596225.20240177307</v>
      </c>
      <c r="M205">
        <f t="shared" si="92"/>
        <v>772.15620336935262</v>
      </c>
      <c r="N205" s="1">
        <f t="shared" si="93"/>
        <v>1513.4261586039311</v>
      </c>
      <c r="O205" s="29">
        <f t="shared" si="101"/>
        <v>2314.6988311648274</v>
      </c>
      <c r="P205" s="1">
        <f t="shared" si="110"/>
        <v>596225.20240177307</v>
      </c>
      <c r="Q205">
        <f t="shared" si="111"/>
        <v>772.15620336935262</v>
      </c>
      <c r="R205" s="1">
        <f t="shared" si="112"/>
        <v>1513.4261586039311</v>
      </c>
    </row>
    <row r="206" spans="1:18">
      <c r="A206" t="s">
        <v>67</v>
      </c>
      <c r="B206">
        <v>2004</v>
      </c>
      <c r="C206" t="s">
        <v>68</v>
      </c>
      <c r="D206" s="17">
        <v>21796</v>
      </c>
      <c r="E206" s="1"/>
      <c r="F206" s="1"/>
      <c r="G206" s="1"/>
      <c r="H206" s="1"/>
      <c r="I206" s="25">
        <v>0.86838355205906959</v>
      </c>
      <c r="J206" s="25">
        <v>1.4536667427749639E-3</v>
      </c>
      <c r="K206" s="17">
        <f t="shared" ref="K206:K250" si="113">D206/I206</f>
        <v>25099.50810136646</v>
      </c>
      <c r="L206" s="1">
        <f t="shared" si="102"/>
        <v>1214428.9103843591</v>
      </c>
      <c r="M206">
        <f t="shared" si="92"/>
        <v>1102.011302294291</v>
      </c>
      <c r="N206" s="1">
        <f t="shared" si="93"/>
        <v>2159.9421524968102</v>
      </c>
      <c r="O206" s="29">
        <f t="shared" si="101"/>
        <v>3303.5081013664603</v>
      </c>
      <c r="P206" s="1">
        <f t="shared" ref="P206:P250" si="114">L206</f>
        <v>1214428.9103843591</v>
      </c>
      <c r="Q206">
        <f t="shared" ref="Q206:Q250" si="115">SQRT(P206)</f>
        <v>1102.011302294291</v>
      </c>
      <c r="R206" s="1">
        <f t="shared" ref="R206:R250" si="116">(1.96*Q206)</f>
        <v>2159.9421524968102</v>
      </c>
    </row>
    <row r="207" spans="1:18">
      <c r="A207" t="s">
        <v>67</v>
      </c>
      <c r="B207">
        <v>2005</v>
      </c>
      <c r="C207" t="s">
        <v>68</v>
      </c>
      <c r="D207" s="17">
        <v>27304</v>
      </c>
      <c r="E207" s="1"/>
      <c r="F207" s="1"/>
      <c r="G207" s="1"/>
      <c r="H207" s="1"/>
      <c r="I207" s="25">
        <v>0.86838355205906959</v>
      </c>
      <c r="J207" s="25">
        <v>1.4536667427749639E-3</v>
      </c>
      <c r="K207" s="17">
        <f t="shared" si="113"/>
        <v>31442.327454565508</v>
      </c>
      <c r="L207" s="1">
        <f t="shared" si="102"/>
        <v>1905772.4719131205</v>
      </c>
      <c r="M207">
        <f t="shared" si="92"/>
        <v>1380.4971828704035</v>
      </c>
      <c r="N207" s="1">
        <f t="shared" si="93"/>
        <v>2705.7744784259908</v>
      </c>
      <c r="O207" s="29">
        <f t="shared" si="101"/>
        <v>4138.3274545655077</v>
      </c>
      <c r="P207" s="1">
        <f t="shared" si="114"/>
        <v>1905772.4719131205</v>
      </c>
      <c r="Q207">
        <f t="shared" si="115"/>
        <v>1380.4971828704035</v>
      </c>
      <c r="R207" s="1">
        <f t="shared" si="116"/>
        <v>2705.7744784259908</v>
      </c>
    </row>
    <row r="208" spans="1:18">
      <c r="A208" t="s">
        <v>67</v>
      </c>
      <c r="B208">
        <v>2006</v>
      </c>
      <c r="C208" t="s">
        <v>68</v>
      </c>
      <c r="D208" s="17">
        <v>33748</v>
      </c>
      <c r="E208" s="1"/>
      <c r="F208" s="1"/>
      <c r="G208" s="1"/>
      <c r="H208" s="1"/>
      <c r="I208" s="25">
        <v>0.86838355205906959</v>
      </c>
      <c r="J208" s="25">
        <v>1.4536667427749639E-3</v>
      </c>
      <c r="K208" s="17">
        <f t="shared" si="113"/>
        <v>38863.01153445198</v>
      </c>
      <c r="L208" s="1">
        <f t="shared" si="102"/>
        <v>2911485.1530098896</v>
      </c>
      <c r="M208">
        <f t="shared" si="92"/>
        <v>1706.3074614529146</v>
      </c>
      <c r="N208" s="1">
        <f t="shared" si="93"/>
        <v>3344.3626244477127</v>
      </c>
      <c r="O208" s="29">
        <f t="shared" si="101"/>
        <v>5115.01153445198</v>
      </c>
      <c r="P208" s="1">
        <f t="shared" si="114"/>
        <v>2911485.1530098896</v>
      </c>
      <c r="Q208">
        <f t="shared" si="115"/>
        <v>1706.3074614529146</v>
      </c>
      <c r="R208" s="1">
        <f t="shared" si="116"/>
        <v>3344.3626244477127</v>
      </c>
    </row>
    <row r="209" spans="1:20">
      <c r="A209" t="s">
        <v>67</v>
      </c>
      <c r="B209">
        <v>2007</v>
      </c>
      <c r="C209" t="s">
        <v>68</v>
      </c>
      <c r="D209" s="17">
        <v>38443</v>
      </c>
      <c r="E209" s="1"/>
      <c r="F209" s="1"/>
      <c r="G209" s="1"/>
      <c r="H209" s="1"/>
      <c r="I209" s="25">
        <v>0.86838355205906959</v>
      </c>
      <c r="J209" s="25">
        <v>1.4536667427749639E-3</v>
      </c>
      <c r="K209" s="17">
        <f t="shared" si="113"/>
        <v>44269.608641073173</v>
      </c>
      <c r="L209" s="1">
        <f t="shared" si="102"/>
        <v>3777922.4788372577</v>
      </c>
      <c r="M209">
        <f t="shared" si="92"/>
        <v>1943.6878552991109</v>
      </c>
      <c r="N209" s="1">
        <f t="shared" si="93"/>
        <v>3809.6281963862571</v>
      </c>
      <c r="O209" s="29">
        <f t="shared" si="101"/>
        <v>5826.6086410731732</v>
      </c>
      <c r="P209" s="1">
        <f t="shared" si="114"/>
        <v>3777922.4788372577</v>
      </c>
      <c r="Q209">
        <f t="shared" si="115"/>
        <v>1943.6878552991109</v>
      </c>
      <c r="R209" s="1">
        <f t="shared" si="116"/>
        <v>3809.6281963862571</v>
      </c>
    </row>
    <row r="210" spans="1:20">
      <c r="A210" t="s">
        <v>67</v>
      </c>
      <c r="B210">
        <v>2008</v>
      </c>
      <c r="C210" t="s">
        <v>68</v>
      </c>
      <c r="D210" s="17">
        <v>52901</v>
      </c>
      <c r="E210" s="1"/>
      <c r="F210" s="1"/>
      <c r="G210" s="1"/>
      <c r="H210" s="1"/>
      <c r="I210" s="25">
        <v>0.86838355205906959</v>
      </c>
      <c r="J210" s="25">
        <v>1.4536667427749639E-3</v>
      </c>
      <c r="K210" s="17">
        <f t="shared" si="113"/>
        <v>60918.9336607812</v>
      </c>
      <c r="L210" s="1">
        <f t="shared" si="102"/>
        <v>7153955.9598475369</v>
      </c>
      <c r="M210">
        <f t="shared" si="92"/>
        <v>2674.6880116842667</v>
      </c>
      <c r="N210" s="1">
        <f t="shared" si="93"/>
        <v>5242.3885029011626</v>
      </c>
      <c r="O210" s="29">
        <f t="shared" si="101"/>
        <v>8017.9336607812002</v>
      </c>
      <c r="P210" s="1">
        <f t="shared" si="114"/>
        <v>7153955.9598475369</v>
      </c>
      <c r="Q210">
        <f t="shared" si="115"/>
        <v>2674.6880116842667</v>
      </c>
      <c r="R210" s="1">
        <f t="shared" si="116"/>
        <v>5242.3885029011626</v>
      </c>
    </row>
    <row r="211" spans="1:20">
      <c r="A211" t="s">
        <v>67</v>
      </c>
      <c r="B211">
        <v>2009</v>
      </c>
      <c r="C211" t="s">
        <v>68</v>
      </c>
      <c r="D211" s="17">
        <v>31717</v>
      </c>
      <c r="E211" s="1"/>
      <c r="F211" s="1"/>
      <c r="G211" s="1"/>
      <c r="H211" s="1"/>
      <c r="I211" s="25">
        <v>0.86838355205906959</v>
      </c>
      <c r="J211" s="25">
        <v>1.4536667427749639E-3</v>
      </c>
      <c r="K211" s="17">
        <f t="shared" si="113"/>
        <v>36524.183265325752</v>
      </c>
      <c r="L211" s="1">
        <f t="shared" si="102"/>
        <v>2571595.7734261826</v>
      </c>
      <c r="M211">
        <f t="shared" si="92"/>
        <v>1603.6195850095442</v>
      </c>
      <c r="N211" s="1">
        <f t="shared" si="93"/>
        <v>3143.0943866187063</v>
      </c>
      <c r="O211" s="29">
        <f t="shared" si="101"/>
        <v>4807.1832653257516</v>
      </c>
      <c r="P211" s="1">
        <f t="shared" si="114"/>
        <v>2571595.7734261826</v>
      </c>
      <c r="Q211">
        <f t="shared" si="115"/>
        <v>1603.6195850095442</v>
      </c>
      <c r="R211" s="1">
        <f t="shared" si="116"/>
        <v>3143.0943866187063</v>
      </c>
    </row>
    <row r="212" spans="1:20">
      <c r="A212" t="s">
        <v>67</v>
      </c>
      <c r="B212">
        <v>2010</v>
      </c>
      <c r="C212" t="s">
        <v>68</v>
      </c>
      <c r="D212" s="17">
        <v>43813</v>
      </c>
      <c r="E212" s="1"/>
      <c r="F212" s="1"/>
      <c r="G212" s="1"/>
      <c r="H212" s="1"/>
      <c r="I212" s="25">
        <v>0.86838355205906959</v>
      </c>
      <c r="J212" s="25">
        <v>1.4536667427749639E-3</v>
      </c>
      <c r="K212" s="17">
        <f t="shared" si="113"/>
        <v>50453.51204097856</v>
      </c>
      <c r="L212" s="1">
        <f t="shared" si="102"/>
        <v>4907095.1826566225</v>
      </c>
      <c r="M212">
        <f t="shared" si="92"/>
        <v>2215.1964207845367</v>
      </c>
      <c r="N212" s="1">
        <f t="shared" si="93"/>
        <v>4341.784984737692</v>
      </c>
      <c r="O212" s="29">
        <f t="shared" si="101"/>
        <v>6640.5120409785595</v>
      </c>
      <c r="P212" s="1">
        <f t="shared" si="114"/>
        <v>4907095.1826566225</v>
      </c>
      <c r="Q212">
        <f t="shared" si="115"/>
        <v>2215.1964207845367</v>
      </c>
      <c r="R212" s="1">
        <f t="shared" si="116"/>
        <v>4341.784984737692</v>
      </c>
    </row>
    <row r="213" spans="1:20">
      <c r="A213" t="s">
        <v>67</v>
      </c>
      <c r="B213">
        <v>2011</v>
      </c>
      <c r="C213" t="s">
        <v>68</v>
      </c>
      <c r="D213" s="17">
        <v>58843</v>
      </c>
      <c r="E213" s="1">
        <v>41675</v>
      </c>
      <c r="F213" s="1">
        <v>10242682.237273294</v>
      </c>
      <c r="G213" s="15">
        <v>6826</v>
      </c>
      <c r="H213" s="1">
        <v>3307428.1567007052</v>
      </c>
      <c r="I213">
        <f t="shared" ref="I213:I243" si="117">E213/(E213+G213)</f>
        <v>0.85926063380136497</v>
      </c>
      <c r="J213" s="3">
        <f t="shared" ref="J213:J243" si="118">((((E213)^2*H213)+((G213)^2*F213))/(E213+G213)^4)</f>
        <v>1.1243461189196558E-3</v>
      </c>
      <c r="K213" s="17">
        <f t="shared" si="113"/>
        <v>68480.968038392311</v>
      </c>
      <c r="L213" s="1">
        <f t="shared" ref="L213:L234" si="119">(D213^2)*J213*(1/(I213^4))</f>
        <v>7141508.8030922944</v>
      </c>
      <c r="M213">
        <f t="shared" ref="M213:M256" si="120">SQRT(L213)</f>
        <v>2672.3601559468543</v>
      </c>
      <c r="N213" s="1">
        <f t="shared" ref="N213:N256" si="121">(1.96*M213)</f>
        <v>5237.8259056558345</v>
      </c>
      <c r="O213" s="29">
        <f t="shared" si="101"/>
        <v>9637.9680383923114</v>
      </c>
      <c r="P213" s="1">
        <f t="shared" si="114"/>
        <v>7141508.8030922944</v>
      </c>
      <c r="Q213">
        <f t="shared" si="115"/>
        <v>2672.3601559468543</v>
      </c>
      <c r="R213" s="1">
        <f t="shared" si="116"/>
        <v>5237.8259056558345</v>
      </c>
      <c r="T213" s="2"/>
    </row>
    <row r="214" spans="1:20">
      <c r="A214" t="s">
        <v>67</v>
      </c>
      <c r="B214">
        <v>2012</v>
      </c>
      <c r="C214" t="s">
        <v>68</v>
      </c>
      <c r="D214" s="17">
        <v>57675</v>
      </c>
      <c r="E214" s="1">
        <v>52345</v>
      </c>
      <c r="F214" s="1">
        <v>13685724.066841852</v>
      </c>
      <c r="G214" s="15">
        <v>5584</v>
      </c>
      <c r="H214" s="1">
        <v>690595.05465465412</v>
      </c>
      <c r="I214">
        <f t="shared" si="117"/>
        <v>0.90360613854891336</v>
      </c>
      <c r="J214" s="3">
        <f t="shared" si="118"/>
        <v>2.0592548018437935E-4</v>
      </c>
      <c r="K214" s="17">
        <f t="shared" si="113"/>
        <v>63827.587639698155</v>
      </c>
      <c r="L214" s="1">
        <f t="shared" si="119"/>
        <v>1027468.7062518544</v>
      </c>
      <c r="M214">
        <f t="shared" si="120"/>
        <v>1013.6413104505234</v>
      </c>
      <c r="N214" s="1">
        <f t="shared" si="121"/>
        <v>1986.7369684830257</v>
      </c>
      <c r="O214" s="29">
        <f t="shared" si="101"/>
        <v>6152.5876396981548</v>
      </c>
      <c r="P214" s="1">
        <f t="shared" si="114"/>
        <v>1027468.7062518544</v>
      </c>
      <c r="Q214">
        <f t="shared" si="115"/>
        <v>1013.6413104505234</v>
      </c>
      <c r="R214" s="1">
        <f t="shared" si="116"/>
        <v>1986.7369684830257</v>
      </c>
      <c r="T214" s="2"/>
    </row>
    <row r="215" spans="1:20">
      <c r="A215" t="s">
        <v>67</v>
      </c>
      <c r="B215">
        <v>2013</v>
      </c>
      <c r="C215" t="s">
        <v>68</v>
      </c>
      <c r="D215" s="17">
        <v>60735</v>
      </c>
      <c r="E215" s="1">
        <v>49080</v>
      </c>
      <c r="F215" s="1">
        <v>12607924.147123162</v>
      </c>
      <c r="G215" s="15">
        <v>7782</v>
      </c>
      <c r="H215" s="1">
        <v>2186679.7550740778</v>
      </c>
      <c r="I215">
        <f t="shared" si="117"/>
        <v>0.86314234462382611</v>
      </c>
      <c r="J215" s="3">
        <f t="shared" si="118"/>
        <v>5.7689131709178507E-4</v>
      </c>
      <c r="K215" s="17">
        <f t="shared" si="113"/>
        <v>70364.987163814178</v>
      </c>
      <c r="L215" s="1">
        <f t="shared" si="119"/>
        <v>3833914.1323344847</v>
      </c>
      <c r="M215">
        <f t="shared" si="120"/>
        <v>1958.0383378101883</v>
      </c>
      <c r="N215" s="1">
        <f t="shared" si="121"/>
        <v>3837.7551421079688</v>
      </c>
      <c r="O215" s="29">
        <f t="shared" si="101"/>
        <v>9629.9871638141776</v>
      </c>
      <c r="P215" s="1">
        <f t="shared" si="114"/>
        <v>3833914.1323344847</v>
      </c>
      <c r="Q215">
        <f t="shared" si="115"/>
        <v>1958.0383378101883</v>
      </c>
      <c r="R215" s="1">
        <f t="shared" si="116"/>
        <v>3837.7551421079688</v>
      </c>
      <c r="T215" s="2"/>
    </row>
    <row r="216" spans="1:20">
      <c r="A216" t="s">
        <v>67</v>
      </c>
      <c r="B216">
        <v>2014</v>
      </c>
      <c r="C216" t="s">
        <v>68</v>
      </c>
      <c r="D216" s="17">
        <v>73709</v>
      </c>
      <c r="E216" s="1">
        <v>66961</v>
      </c>
      <c r="F216" s="1">
        <v>20277301.63682786</v>
      </c>
      <c r="G216" s="15">
        <v>11809</v>
      </c>
      <c r="H216" s="1">
        <v>7627377.4458368318</v>
      </c>
      <c r="I216">
        <f t="shared" si="117"/>
        <v>0.85008251872540308</v>
      </c>
      <c r="J216" s="3">
        <f t="shared" si="118"/>
        <v>9.6178304830558383E-4</v>
      </c>
      <c r="K216" s="17">
        <f t="shared" si="113"/>
        <v>86708.052896462119</v>
      </c>
      <c r="L216" s="1">
        <f t="shared" si="119"/>
        <v>10006306.818414057</v>
      </c>
      <c r="M216">
        <f t="shared" si="120"/>
        <v>3163.2746985385347</v>
      </c>
      <c r="N216" s="1">
        <f t="shared" si="121"/>
        <v>6200.0184091355277</v>
      </c>
      <c r="O216" s="29">
        <f t="shared" si="101"/>
        <v>12999.052896462119</v>
      </c>
      <c r="P216" s="1">
        <f t="shared" si="114"/>
        <v>10006306.818414057</v>
      </c>
      <c r="Q216">
        <f t="shared" si="115"/>
        <v>3163.2746985385347</v>
      </c>
      <c r="R216" s="1">
        <f t="shared" si="116"/>
        <v>6200.0184091355277</v>
      </c>
      <c r="T216" s="2"/>
    </row>
    <row r="217" spans="1:20">
      <c r="A217" t="s">
        <v>67</v>
      </c>
      <c r="B217">
        <v>2015</v>
      </c>
      <c r="C217" t="s">
        <v>68</v>
      </c>
      <c r="D217" s="17">
        <v>80105</v>
      </c>
      <c r="E217" s="1">
        <v>69569</v>
      </c>
      <c r="F217" s="1">
        <v>21055774.694533534</v>
      </c>
      <c r="G217" s="15">
        <v>7082</v>
      </c>
      <c r="H217" s="1">
        <v>2148442.0751791894</v>
      </c>
      <c r="I217">
        <f t="shared" si="117"/>
        <v>0.90760720669006278</v>
      </c>
      <c r="J217" s="3">
        <f t="shared" si="118"/>
        <v>3.3181232038789928E-4</v>
      </c>
      <c r="K217" s="17">
        <f t="shared" si="113"/>
        <v>88259.545990311773</v>
      </c>
      <c r="L217" s="1">
        <f t="shared" si="119"/>
        <v>3137762.110543259</v>
      </c>
      <c r="M217">
        <f t="shared" si="120"/>
        <v>1771.3729450748815</v>
      </c>
      <c r="N217" s="1">
        <f t="shared" si="121"/>
        <v>3471.8909723467677</v>
      </c>
      <c r="O217" s="29">
        <f t="shared" si="101"/>
        <v>8154.5459903117735</v>
      </c>
      <c r="P217" s="1">
        <f t="shared" si="114"/>
        <v>3137762.110543259</v>
      </c>
      <c r="Q217">
        <f t="shared" si="115"/>
        <v>1771.3729450748815</v>
      </c>
      <c r="R217" s="1">
        <f t="shared" si="116"/>
        <v>3471.8909723467677</v>
      </c>
      <c r="T217" s="2"/>
    </row>
    <row r="218" spans="1:20">
      <c r="A218" t="s">
        <v>67</v>
      </c>
      <c r="B218">
        <v>2016</v>
      </c>
      <c r="C218" t="s">
        <v>68</v>
      </c>
      <c r="D218" s="17">
        <v>54908</v>
      </c>
      <c r="E218" s="1">
        <v>54929</v>
      </c>
      <c r="F218" s="1">
        <v>12343701.534990964</v>
      </c>
      <c r="G218" s="15">
        <v>8443</v>
      </c>
      <c r="H218" s="1">
        <v>2133387.2032022127</v>
      </c>
      <c r="I218">
        <f t="shared" si="117"/>
        <v>0.8667708136085337</v>
      </c>
      <c r="J218" s="3">
        <f t="shared" si="118"/>
        <v>4.5365840836920565E-4</v>
      </c>
      <c r="K218" s="17">
        <f t="shared" si="113"/>
        <v>63347.772142219961</v>
      </c>
      <c r="L218" s="1">
        <f t="shared" si="119"/>
        <v>2423165.6191606135</v>
      </c>
      <c r="M218">
        <f t="shared" si="120"/>
        <v>1556.6520546225522</v>
      </c>
      <c r="N218" s="1">
        <f t="shared" si="121"/>
        <v>3051.0380270602022</v>
      </c>
      <c r="O218" s="29">
        <f t="shared" si="101"/>
        <v>8439.7721422199611</v>
      </c>
      <c r="P218" s="1">
        <f t="shared" si="114"/>
        <v>2423165.6191606135</v>
      </c>
      <c r="Q218">
        <f t="shared" si="115"/>
        <v>1556.6520546225522</v>
      </c>
      <c r="R218" s="1">
        <f t="shared" si="116"/>
        <v>3051.0380270602022</v>
      </c>
      <c r="T218" s="2"/>
    </row>
    <row r="219" spans="1:20">
      <c r="A219" t="s">
        <v>67</v>
      </c>
      <c r="B219">
        <v>2017</v>
      </c>
      <c r="C219" t="s">
        <v>68</v>
      </c>
      <c r="D219" s="17">
        <v>57388</v>
      </c>
      <c r="E219" s="1">
        <v>44003</v>
      </c>
      <c r="F219" s="1">
        <v>10063359.055830875</v>
      </c>
      <c r="G219" s="15">
        <v>11158</v>
      </c>
      <c r="H219" s="1">
        <v>7142546.3929970162</v>
      </c>
      <c r="I219">
        <f t="shared" si="117"/>
        <v>0.79771940320153734</v>
      </c>
      <c r="J219" s="3">
        <f t="shared" si="118"/>
        <v>1.6291163705098699E-3</v>
      </c>
      <c r="K219" s="17">
        <f t="shared" si="113"/>
        <v>71940.082903438393</v>
      </c>
      <c r="L219" s="1">
        <f t="shared" si="119"/>
        <v>13249322.287968032</v>
      </c>
      <c r="M219">
        <f t="shared" si="120"/>
        <v>3639.9618525429673</v>
      </c>
      <c r="N219" s="1">
        <f t="shared" si="121"/>
        <v>7134.3252309842155</v>
      </c>
      <c r="O219" s="29">
        <f t="shared" si="101"/>
        <v>14552.082903438393</v>
      </c>
      <c r="P219" s="1">
        <f t="shared" si="114"/>
        <v>13249322.287968032</v>
      </c>
      <c r="Q219">
        <f t="shared" si="115"/>
        <v>3639.9618525429673</v>
      </c>
      <c r="R219" s="1">
        <f t="shared" si="116"/>
        <v>7134.3252309842155</v>
      </c>
      <c r="T219" s="2"/>
    </row>
    <row r="220" spans="1:20">
      <c r="A220" t="s">
        <v>67</v>
      </c>
      <c r="B220">
        <v>2018</v>
      </c>
      <c r="C220" t="s">
        <v>68</v>
      </c>
      <c r="D220" s="17">
        <v>55460</v>
      </c>
      <c r="E220" s="1">
        <v>47886</v>
      </c>
      <c r="F220" s="1">
        <v>14252941.161912879</v>
      </c>
      <c r="G220" s="15">
        <v>5387</v>
      </c>
      <c r="H220" s="1">
        <v>792955.03104704909</v>
      </c>
      <c r="I220">
        <f t="shared" si="117"/>
        <v>0.89887935727291501</v>
      </c>
      <c r="J220" s="3">
        <f t="shared" si="118"/>
        <v>2.7710831091213705E-4</v>
      </c>
      <c r="K220" s="17">
        <f t="shared" si="113"/>
        <v>61699.047320720041</v>
      </c>
      <c r="L220" s="1">
        <f t="shared" si="119"/>
        <v>1305580.4963851175</v>
      </c>
      <c r="M220">
        <f t="shared" si="120"/>
        <v>1142.620013996393</v>
      </c>
      <c r="N220" s="1">
        <f t="shared" si="121"/>
        <v>2239.5352274329302</v>
      </c>
      <c r="O220" s="29">
        <f t="shared" si="101"/>
        <v>6239.0473207200412</v>
      </c>
      <c r="P220" s="1">
        <f t="shared" si="114"/>
        <v>1305580.4963851175</v>
      </c>
      <c r="Q220">
        <f t="shared" si="115"/>
        <v>1142.620013996393</v>
      </c>
      <c r="R220" s="1">
        <f t="shared" si="116"/>
        <v>2239.5352274329302</v>
      </c>
      <c r="T220" s="2"/>
    </row>
    <row r="221" spans="1:20">
      <c r="A221" t="s">
        <v>67</v>
      </c>
      <c r="B221">
        <v>2019</v>
      </c>
      <c r="C221" t="s">
        <v>68</v>
      </c>
      <c r="D221" s="17">
        <v>59842</v>
      </c>
      <c r="E221" s="1">
        <v>44354</v>
      </c>
      <c r="F221" s="1">
        <v>9559839.3355916012</v>
      </c>
      <c r="G221" s="72">
        <v>7289</v>
      </c>
      <c r="H221" s="1">
        <v>1897155.0750740643</v>
      </c>
      <c r="I221">
        <f t="shared" si="117"/>
        <v>0.85885792847046061</v>
      </c>
      <c r="J221" s="3">
        <f t="shared" si="118"/>
        <v>5.9612087027981859E-4</v>
      </c>
      <c r="K221" s="17">
        <f t="shared" si="113"/>
        <v>69676.250304369401</v>
      </c>
      <c r="L221" s="1">
        <f t="shared" ref="L221" si="122">(D221^2)*J221*(1/(I221^4))</f>
        <v>3923387.5515685715</v>
      </c>
      <c r="M221">
        <f t="shared" ref="M221" si="123">SQRT(L221)</f>
        <v>1980.7542885397399</v>
      </c>
      <c r="N221" s="1">
        <f t="shared" ref="N221" si="124">(1.96*M221)</f>
        <v>3882.2784055378902</v>
      </c>
      <c r="O221" s="29">
        <f t="shared" si="101"/>
        <v>9834.2503043694014</v>
      </c>
      <c r="P221" s="1">
        <f t="shared" ref="P221" si="125">L221</f>
        <v>3923387.5515685715</v>
      </c>
      <c r="Q221">
        <f t="shared" ref="Q221" si="126">SQRT(P221)</f>
        <v>1980.7542885397399</v>
      </c>
      <c r="R221" s="1">
        <f t="shared" ref="R221" si="127">(1.96*Q221)</f>
        <v>3882.2784055378902</v>
      </c>
      <c r="T221" s="2"/>
    </row>
    <row r="222" spans="1:20">
      <c r="A222" t="s">
        <v>67</v>
      </c>
      <c r="B222">
        <v>1998</v>
      </c>
      <c r="C222" t="s">
        <v>69</v>
      </c>
      <c r="D222" s="17">
        <v>1305</v>
      </c>
      <c r="E222" s="1"/>
      <c r="F222" s="1"/>
      <c r="G222" s="1"/>
      <c r="H222" s="1"/>
      <c r="I222" s="25">
        <f>AVERAGE(I235:I242)</f>
        <v>0.79329428486217379</v>
      </c>
      <c r="J222" s="25">
        <v>6.3002293625166695E-3</v>
      </c>
      <c r="K222" s="17">
        <f t="shared" si="113"/>
        <v>1645.0389532640204</v>
      </c>
      <c r="L222" s="1">
        <f t="shared" si="119"/>
        <v>27091.93854220381</v>
      </c>
      <c r="M222">
        <f t="shared" si="120"/>
        <v>164.59628957605275</v>
      </c>
      <c r="N222" s="1">
        <f t="shared" si="121"/>
        <v>322.60872756906338</v>
      </c>
      <c r="O222" s="29">
        <f t="shared" si="101"/>
        <v>340.03895326402039</v>
      </c>
      <c r="P222" s="1">
        <f t="shared" si="114"/>
        <v>27091.93854220381</v>
      </c>
      <c r="Q222">
        <f t="shared" si="115"/>
        <v>164.59628957605275</v>
      </c>
      <c r="R222" s="1">
        <f t="shared" si="116"/>
        <v>322.60872756906338</v>
      </c>
    </row>
    <row r="223" spans="1:20">
      <c r="A223" t="s">
        <v>67</v>
      </c>
      <c r="B223">
        <v>1999</v>
      </c>
      <c r="C223" t="s">
        <v>69</v>
      </c>
      <c r="D223" s="17">
        <v>663</v>
      </c>
      <c r="E223" s="1"/>
      <c r="F223" s="1"/>
      <c r="G223" s="1"/>
      <c r="H223" s="1"/>
      <c r="I223" s="25">
        <v>0.79329428486217379</v>
      </c>
      <c r="J223" s="25">
        <v>6.3002293625166695E-3</v>
      </c>
      <c r="K223" s="17">
        <f t="shared" si="113"/>
        <v>835.7554222329851</v>
      </c>
      <c r="L223" s="1">
        <f t="shared" si="119"/>
        <v>6992.7196212962144</v>
      </c>
      <c r="M223">
        <f t="shared" si="120"/>
        <v>83.622482750132548</v>
      </c>
      <c r="N223" s="1">
        <f t="shared" si="121"/>
        <v>163.90006619025979</v>
      </c>
      <c r="O223" s="29">
        <f t="shared" si="101"/>
        <v>172.7554222329851</v>
      </c>
      <c r="P223" s="1">
        <f t="shared" si="114"/>
        <v>6992.7196212962144</v>
      </c>
      <c r="Q223">
        <f t="shared" si="115"/>
        <v>83.622482750132548</v>
      </c>
      <c r="R223" s="1">
        <f t="shared" si="116"/>
        <v>163.90006619025979</v>
      </c>
    </row>
    <row r="224" spans="1:20">
      <c r="A224" t="s">
        <v>67</v>
      </c>
      <c r="B224">
        <v>2000</v>
      </c>
      <c r="C224" t="s">
        <v>69</v>
      </c>
      <c r="D224" s="17">
        <v>1199</v>
      </c>
      <c r="E224" s="1"/>
      <c r="F224" s="1"/>
      <c r="G224" s="1"/>
      <c r="H224" s="1"/>
      <c r="I224" s="25">
        <v>0.79329428486217379</v>
      </c>
      <c r="J224" s="25">
        <v>6.3002293625166695E-3</v>
      </c>
      <c r="K224" s="17">
        <f t="shared" si="113"/>
        <v>1511.4189310065597</v>
      </c>
      <c r="L224" s="1">
        <f t="shared" si="119"/>
        <v>22869.539754384543</v>
      </c>
      <c r="M224">
        <f t="shared" si="120"/>
        <v>151.22678253002854</v>
      </c>
      <c r="N224" s="1">
        <f t="shared" si="121"/>
        <v>296.40449375885595</v>
      </c>
      <c r="O224" s="29">
        <f t="shared" si="101"/>
        <v>312.41893100655966</v>
      </c>
      <c r="P224" s="1">
        <f t="shared" si="114"/>
        <v>22869.539754384543</v>
      </c>
      <c r="Q224">
        <f t="shared" si="115"/>
        <v>151.22678253002854</v>
      </c>
      <c r="R224" s="1">
        <f t="shared" si="116"/>
        <v>296.40449375885595</v>
      </c>
    </row>
    <row r="225" spans="1:20">
      <c r="A225" t="s">
        <v>67</v>
      </c>
      <c r="B225">
        <v>2001</v>
      </c>
      <c r="C225" t="s">
        <v>69</v>
      </c>
      <c r="D225" s="17">
        <v>1043</v>
      </c>
      <c r="E225" s="1"/>
      <c r="F225" s="1"/>
      <c r="G225" s="1"/>
      <c r="H225" s="1"/>
      <c r="I225" s="25">
        <v>0.79329428486217379</v>
      </c>
      <c r="J225" s="25">
        <v>6.3002293625166695E-3</v>
      </c>
      <c r="K225" s="17">
        <f t="shared" si="113"/>
        <v>1314.7705963635044</v>
      </c>
      <c r="L225" s="1">
        <f t="shared" si="119"/>
        <v>17305.640405277591</v>
      </c>
      <c r="M225">
        <f t="shared" si="120"/>
        <v>131.5509042358797</v>
      </c>
      <c r="N225" s="1">
        <f t="shared" si="121"/>
        <v>257.83977230232421</v>
      </c>
      <c r="O225" s="29">
        <f t="shared" si="101"/>
        <v>271.77059636350441</v>
      </c>
      <c r="P225" s="1">
        <f t="shared" si="114"/>
        <v>17305.640405277591</v>
      </c>
      <c r="Q225">
        <f t="shared" si="115"/>
        <v>131.5509042358797</v>
      </c>
      <c r="R225" s="1">
        <f t="shared" si="116"/>
        <v>257.83977230232421</v>
      </c>
    </row>
    <row r="226" spans="1:20">
      <c r="A226" t="s">
        <v>67</v>
      </c>
      <c r="B226">
        <v>2002</v>
      </c>
      <c r="C226" t="s">
        <v>69</v>
      </c>
      <c r="D226" s="17">
        <v>893</v>
      </c>
      <c r="E226" s="1"/>
      <c r="F226" s="1"/>
      <c r="G226" s="1"/>
      <c r="H226" s="1"/>
      <c r="I226" s="25">
        <v>0.79329428486217379</v>
      </c>
      <c r="J226" s="25">
        <v>6.3002293625166695E-3</v>
      </c>
      <c r="K226" s="17">
        <f t="shared" si="113"/>
        <v>1125.6856592067204</v>
      </c>
      <c r="L226" s="1">
        <f t="shared" si="119"/>
        <v>12685.920229322461</v>
      </c>
      <c r="M226">
        <f t="shared" si="120"/>
        <v>112.63179049150583</v>
      </c>
      <c r="N226" s="1">
        <f t="shared" si="121"/>
        <v>220.7583093633514</v>
      </c>
      <c r="O226" s="29">
        <f t="shared" si="101"/>
        <v>232.6856592067204</v>
      </c>
      <c r="P226" s="1">
        <f t="shared" si="114"/>
        <v>12685.920229322461</v>
      </c>
      <c r="Q226">
        <f t="shared" si="115"/>
        <v>112.63179049150583</v>
      </c>
      <c r="R226" s="1">
        <f t="shared" si="116"/>
        <v>220.7583093633514</v>
      </c>
    </row>
    <row r="227" spans="1:20">
      <c r="A227" t="s">
        <v>67</v>
      </c>
      <c r="B227">
        <v>2003</v>
      </c>
      <c r="C227" t="s">
        <v>69</v>
      </c>
      <c r="D227" s="17">
        <v>1627</v>
      </c>
      <c r="E227" s="1"/>
      <c r="F227" s="1"/>
      <c r="G227" s="1"/>
      <c r="H227" s="1"/>
      <c r="I227" s="25">
        <v>0.79329428486217379</v>
      </c>
      <c r="J227" s="25">
        <v>6.3002293625166695E-3</v>
      </c>
      <c r="K227" s="17">
        <f t="shared" si="113"/>
        <v>2050.9412850272502</v>
      </c>
      <c r="L227" s="1">
        <f t="shared" si="119"/>
        <v>42110.865184765593</v>
      </c>
      <c r="M227">
        <f t="shared" si="120"/>
        <v>205.20932041397532</v>
      </c>
      <c r="N227" s="1">
        <f t="shared" si="121"/>
        <v>402.21026801139163</v>
      </c>
      <c r="O227" s="29">
        <f t="shared" si="101"/>
        <v>423.94128502725016</v>
      </c>
      <c r="P227" s="1">
        <f t="shared" si="114"/>
        <v>42110.865184765593</v>
      </c>
      <c r="Q227">
        <f t="shared" si="115"/>
        <v>205.20932041397532</v>
      </c>
      <c r="R227" s="1">
        <f t="shared" si="116"/>
        <v>402.21026801139163</v>
      </c>
    </row>
    <row r="228" spans="1:20">
      <c r="A228" t="s">
        <v>67</v>
      </c>
      <c r="B228">
        <v>2004</v>
      </c>
      <c r="C228" t="s">
        <v>69</v>
      </c>
      <c r="D228" s="17">
        <v>1501</v>
      </c>
      <c r="E228" s="1"/>
      <c r="F228" s="1"/>
      <c r="G228" s="1"/>
      <c r="H228" s="1"/>
      <c r="I228" s="25">
        <v>0.79329428486217379</v>
      </c>
      <c r="J228" s="25">
        <v>6.3002293625166695E-3</v>
      </c>
      <c r="K228" s="17">
        <f t="shared" si="113"/>
        <v>1892.1099378155513</v>
      </c>
      <c r="L228" s="1">
        <f t="shared" si="119"/>
        <v>35841.026777365994</v>
      </c>
      <c r="M228">
        <f t="shared" si="120"/>
        <v>189.31726486870127</v>
      </c>
      <c r="N228" s="1">
        <f t="shared" si="121"/>
        <v>371.06183914265449</v>
      </c>
      <c r="O228" s="29">
        <f t="shared" si="101"/>
        <v>391.10993781555135</v>
      </c>
      <c r="P228" s="1">
        <f t="shared" si="114"/>
        <v>35841.026777365994</v>
      </c>
      <c r="Q228">
        <f t="shared" si="115"/>
        <v>189.31726486870127</v>
      </c>
      <c r="R228" s="1">
        <f t="shared" si="116"/>
        <v>371.06183914265449</v>
      </c>
    </row>
    <row r="229" spans="1:20">
      <c r="A229" t="s">
        <v>67</v>
      </c>
      <c r="B229">
        <v>2005</v>
      </c>
      <c r="C229" t="s">
        <v>69</v>
      </c>
      <c r="D229" s="17">
        <v>1676</v>
      </c>
      <c r="E229" s="1"/>
      <c r="F229" s="1"/>
      <c r="G229" s="1"/>
      <c r="H229" s="1"/>
      <c r="I229" s="25">
        <v>0.79329428486217379</v>
      </c>
      <c r="J229" s="25">
        <v>6.3002293625166695E-3</v>
      </c>
      <c r="K229" s="17">
        <f t="shared" si="113"/>
        <v>2112.7090311651327</v>
      </c>
      <c r="L229" s="1">
        <f t="shared" si="119"/>
        <v>44685.54786836687</v>
      </c>
      <c r="M229">
        <f t="shared" si="120"/>
        <v>211.38956423713748</v>
      </c>
      <c r="N229" s="1">
        <f t="shared" si="121"/>
        <v>414.32354590478946</v>
      </c>
      <c r="O229" s="29">
        <f t="shared" si="101"/>
        <v>436.70903116513273</v>
      </c>
      <c r="P229" s="1">
        <f t="shared" si="114"/>
        <v>44685.54786836687</v>
      </c>
      <c r="Q229">
        <f t="shared" si="115"/>
        <v>211.38956423713748</v>
      </c>
      <c r="R229" s="1">
        <f t="shared" si="116"/>
        <v>414.32354590478946</v>
      </c>
    </row>
    <row r="230" spans="1:20">
      <c r="A230" t="s">
        <v>67</v>
      </c>
      <c r="B230">
        <v>2006</v>
      </c>
      <c r="C230" t="s">
        <v>69</v>
      </c>
      <c r="D230" s="17">
        <v>2529</v>
      </c>
      <c r="E230" s="1"/>
      <c r="F230" s="1"/>
      <c r="G230" s="1"/>
      <c r="H230" s="1"/>
      <c r="I230" s="25">
        <v>0.79329428486217379</v>
      </c>
      <c r="J230" s="25">
        <v>6.3002293625166695E-3</v>
      </c>
      <c r="K230" s="17">
        <f t="shared" si="113"/>
        <v>3187.9720404633777</v>
      </c>
      <c r="L230" s="1">
        <f t="shared" si="119"/>
        <v>101745.85299552699</v>
      </c>
      <c r="M230">
        <f t="shared" si="120"/>
        <v>318.97625773014357</v>
      </c>
      <c r="N230" s="1">
        <f t="shared" si="121"/>
        <v>625.19346515108134</v>
      </c>
      <c r="O230" s="29">
        <f t="shared" si="101"/>
        <v>658.97204046337765</v>
      </c>
      <c r="P230" s="1">
        <f t="shared" si="114"/>
        <v>101745.85299552699</v>
      </c>
      <c r="Q230">
        <f t="shared" si="115"/>
        <v>318.97625773014357</v>
      </c>
      <c r="R230" s="1">
        <f t="shared" si="116"/>
        <v>625.19346515108134</v>
      </c>
    </row>
    <row r="231" spans="1:20">
      <c r="A231" t="s">
        <v>67</v>
      </c>
      <c r="B231">
        <v>2007</v>
      </c>
      <c r="C231" t="s">
        <v>69</v>
      </c>
      <c r="D231" s="17">
        <v>2290</v>
      </c>
      <c r="E231" s="1"/>
      <c r="F231" s="1"/>
      <c r="G231" s="1"/>
      <c r="H231" s="1"/>
      <c r="I231" s="25">
        <v>0.79329428486217379</v>
      </c>
      <c r="J231" s="25">
        <v>6.3002293625166695E-3</v>
      </c>
      <c r="K231" s="17">
        <f t="shared" si="113"/>
        <v>2886.6967072602351</v>
      </c>
      <c r="L231" s="1">
        <f t="shared" si="119"/>
        <v>83423.810519029968</v>
      </c>
      <c r="M231">
        <f t="shared" si="120"/>
        <v>288.8318031641079</v>
      </c>
      <c r="N231" s="1">
        <f t="shared" si="121"/>
        <v>566.11033420165143</v>
      </c>
      <c r="O231" s="29">
        <f t="shared" si="101"/>
        <v>596.69670726023514</v>
      </c>
      <c r="P231" s="1">
        <f t="shared" si="114"/>
        <v>83423.810519029968</v>
      </c>
      <c r="Q231">
        <f t="shared" si="115"/>
        <v>288.8318031641079</v>
      </c>
      <c r="R231" s="1">
        <f t="shared" si="116"/>
        <v>566.11033420165143</v>
      </c>
    </row>
    <row r="232" spans="1:20">
      <c r="A232" t="s">
        <v>67</v>
      </c>
      <c r="B232">
        <v>2008</v>
      </c>
      <c r="C232" t="s">
        <v>69</v>
      </c>
      <c r="D232" s="17">
        <v>2857</v>
      </c>
      <c r="E232" s="1"/>
      <c r="F232" s="1"/>
      <c r="G232" s="1"/>
      <c r="H232" s="1"/>
      <c r="I232" s="25">
        <v>0.79329428486217379</v>
      </c>
      <c r="J232" s="25">
        <v>6.3002293625166695E-3</v>
      </c>
      <c r="K232" s="17">
        <f t="shared" si="113"/>
        <v>3601.4377697128784</v>
      </c>
      <c r="L232" s="1">
        <f t="shared" si="119"/>
        <v>129849.277997606</v>
      </c>
      <c r="M232">
        <f t="shared" si="120"/>
        <v>360.34605311784117</v>
      </c>
      <c r="N232" s="1">
        <f t="shared" si="121"/>
        <v>706.27826411096862</v>
      </c>
      <c r="O232" s="29">
        <f t="shared" si="101"/>
        <v>744.43776971287843</v>
      </c>
      <c r="P232" s="1">
        <f t="shared" si="114"/>
        <v>129849.277997606</v>
      </c>
      <c r="Q232">
        <f t="shared" si="115"/>
        <v>360.34605311784117</v>
      </c>
      <c r="R232" s="1">
        <f t="shared" si="116"/>
        <v>706.27826411096862</v>
      </c>
    </row>
    <row r="233" spans="1:20">
      <c r="A233" t="s">
        <v>67</v>
      </c>
      <c r="B233">
        <v>2009</v>
      </c>
      <c r="C233" t="s">
        <v>69</v>
      </c>
      <c r="D233" s="17">
        <v>2494</v>
      </c>
      <c r="E233" s="1"/>
      <c r="F233" s="1"/>
      <c r="G233" s="1"/>
      <c r="H233" s="1"/>
      <c r="I233" s="25">
        <v>0.79329428486217379</v>
      </c>
      <c r="J233" s="25">
        <v>6.3002293625166695E-3</v>
      </c>
      <c r="K233" s="17">
        <f t="shared" si="113"/>
        <v>3143.852221793461</v>
      </c>
      <c r="L233" s="1">
        <f t="shared" si="119"/>
        <v>98949.124670686113</v>
      </c>
      <c r="M233">
        <f t="shared" si="120"/>
        <v>314.56179785645634</v>
      </c>
      <c r="N233" s="1">
        <f t="shared" si="121"/>
        <v>616.54112379865444</v>
      </c>
      <c r="O233" s="29">
        <f t="shared" si="101"/>
        <v>649.85222179346101</v>
      </c>
      <c r="P233" s="1">
        <f t="shared" si="114"/>
        <v>98949.124670686113</v>
      </c>
      <c r="Q233">
        <f t="shared" si="115"/>
        <v>314.56179785645634</v>
      </c>
      <c r="R233" s="1">
        <f t="shared" si="116"/>
        <v>616.54112379865444</v>
      </c>
    </row>
    <row r="234" spans="1:20">
      <c r="A234" t="s">
        <v>67</v>
      </c>
      <c r="B234">
        <v>2010</v>
      </c>
      <c r="C234" t="s">
        <v>69</v>
      </c>
      <c r="D234" s="17">
        <v>2435</v>
      </c>
      <c r="E234" s="1"/>
      <c r="F234" s="1"/>
      <c r="G234" s="1"/>
      <c r="H234" s="1"/>
      <c r="I234" s="25">
        <v>0.79329428486217379</v>
      </c>
      <c r="J234" s="25">
        <v>6.3002293625166695E-3</v>
      </c>
      <c r="K234" s="17">
        <f t="shared" si="113"/>
        <v>3069.4788131784594</v>
      </c>
      <c r="L234" s="1">
        <f t="shared" si="119"/>
        <v>94322.866254399312</v>
      </c>
      <c r="M234">
        <f t="shared" si="120"/>
        <v>307.12027978366933</v>
      </c>
      <c r="N234" s="1">
        <f t="shared" si="121"/>
        <v>601.9557483759919</v>
      </c>
      <c r="O234" s="29">
        <f t="shared" si="101"/>
        <v>634.4788131784594</v>
      </c>
      <c r="P234" s="1">
        <f t="shared" si="114"/>
        <v>94322.866254399312</v>
      </c>
      <c r="Q234">
        <f t="shared" si="115"/>
        <v>307.12027978366933</v>
      </c>
      <c r="R234" s="1">
        <f t="shared" si="116"/>
        <v>601.9557483759919</v>
      </c>
    </row>
    <row r="235" spans="1:20">
      <c r="A235" t="s">
        <v>67</v>
      </c>
      <c r="B235">
        <v>2011</v>
      </c>
      <c r="C235" t="s">
        <v>69</v>
      </c>
      <c r="D235" s="17">
        <v>2848</v>
      </c>
      <c r="E235" s="40">
        <v>1832</v>
      </c>
      <c r="F235" s="40">
        <v>176053.86633733797</v>
      </c>
      <c r="G235" s="41">
        <v>924</v>
      </c>
      <c r="H235" s="40">
        <v>122664.84272672671</v>
      </c>
      <c r="I235">
        <f t="shared" si="117"/>
        <v>0.66473149492017414</v>
      </c>
      <c r="J235" s="3">
        <f t="shared" si="118"/>
        <v>9.7413788194444864E-3</v>
      </c>
      <c r="K235" s="17">
        <f t="shared" si="113"/>
        <v>4284.4366812227072</v>
      </c>
      <c r="L235" s="1">
        <f t="shared" ref="L235:L256" si="128">(D235^2)*J235*(1/(I235^4))</f>
        <v>404683.38862902793</v>
      </c>
      <c r="M235">
        <f t="shared" si="120"/>
        <v>636.1473010467214</v>
      </c>
      <c r="N235" s="1">
        <f t="shared" si="121"/>
        <v>1246.848710051574</v>
      </c>
      <c r="O235" s="29">
        <f t="shared" si="101"/>
        <v>1436.4366812227072</v>
      </c>
      <c r="P235" s="1">
        <f t="shared" si="114"/>
        <v>404683.38862902793</v>
      </c>
      <c r="Q235">
        <f t="shared" si="115"/>
        <v>636.1473010467214</v>
      </c>
      <c r="R235" s="1">
        <f t="shared" si="116"/>
        <v>1246.848710051574</v>
      </c>
      <c r="T235" s="2"/>
    </row>
    <row r="236" spans="1:20">
      <c r="A236" t="s">
        <v>67</v>
      </c>
      <c r="B236">
        <v>2012</v>
      </c>
      <c r="C236" t="s">
        <v>69</v>
      </c>
      <c r="D236" s="17">
        <v>3241</v>
      </c>
      <c r="E236" s="40">
        <v>3119</v>
      </c>
      <c r="F236" s="40">
        <v>542335.47303203226</v>
      </c>
      <c r="G236" s="41">
        <v>515</v>
      </c>
      <c r="H236" s="40">
        <v>29946.435506506437</v>
      </c>
      <c r="I236">
        <f t="shared" si="117"/>
        <v>0.85828288387451845</v>
      </c>
      <c r="J236" s="3">
        <f t="shared" si="118"/>
        <v>2.4952492785689589E-3</v>
      </c>
      <c r="K236" s="17">
        <f t="shared" si="113"/>
        <v>3776.1442770118629</v>
      </c>
      <c r="L236" s="1">
        <f t="shared" si="128"/>
        <v>48300.340637739224</v>
      </c>
      <c r="M236">
        <f t="shared" si="120"/>
        <v>219.77338473468353</v>
      </c>
      <c r="N236" s="1">
        <f t="shared" si="121"/>
        <v>430.75583407997971</v>
      </c>
      <c r="O236" s="29">
        <f t="shared" si="101"/>
        <v>535.14427701186287</v>
      </c>
      <c r="P236" s="1">
        <f t="shared" si="114"/>
        <v>48300.340637739224</v>
      </c>
      <c r="Q236">
        <f t="shared" si="115"/>
        <v>219.77338473468353</v>
      </c>
      <c r="R236" s="1">
        <f t="shared" si="116"/>
        <v>430.75583407997971</v>
      </c>
      <c r="T236" s="2"/>
    </row>
    <row r="237" spans="1:20">
      <c r="A237" t="s">
        <v>67</v>
      </c>
      <c r="B237">
        <v>2013</v>
      </c>
      <c r="C237" t="s">
        <v>69</v>
      </c>
      <c r="D237" s="17">
        <v>3884</v>
      </c>
      <c r="E237" s="40">
        <v>3921</v>
      </c>
      <c r="F237" s="40">
        <v>740603.94434434373</v>
      </c>
      <c r="G237" s="41">
        <v>597</v>
      </c>
      <c r="H237" s="40">
        <v>71509.156180180347</v>
      </c>
      <c r="I237">
        <f t="shared" si="117"/>
        <v>0.86786188579017265</v>
      </c>
      <c r="J237" s="3">
        <f t="shared" si="118"/>
        <v>3.2720856103039568E-3</v>
      </c>
      <c r="K237" s="17">
        <f t="shared" si="113"/>
        <v>4475.3664881407803</v>
      </c>
      <c r="L237" s="1">
        <f t="shared" si="128"/>
        <v>87012.297802534755</v>
      </c>
      <c r="M237">
        <f t="shared" si="120"/>
        <v>294.97847006609612</v>
      </c>
      <c r="N237" s="1">
        <f t="shared" si="121"/>
        <v>578.15780132954842</v>
      </c>
      <c r="O237" s="29">
        <f t="shared" si="101"/>
        <v>591.36648814078035</v>
      </c>
      <c r="P237" s="1">
        <f t="shared" si="114"/>
        <v>87012.297802534755</v>
      </c>
      <c r="Q237">
        <f t="shared" si="115"/>
        <v>294.97847006609612</v>
      </c>
      <c r="R237" s="1">
        <f t="shared" si="116"/>
        <v>578.15780132954842</v>
      </c>
      <c r="T237" s="2"/>
    </row>
    <row r="238" spans="1:20">
      <c r="A238" t="s">
        <v>67</v>
      </c>
      <c r="B238">
        <v>2014</v>
      </c>
      <c r="C238" t="s">
        <v>69</v>
      </c>
      <c r="D238" s="17">
        <v>4695</v>
      </c>
      <c r="E238" s="40">
        <v>5580</v>
      </c>
      <c r="F238" s="40">
        <v>939072.82569669676</v>
      </c>
      <c r="G238" s="41">
        <v>1216</v>
      </c>
      <c r="H238" s="40">
        <v>285978.66671071126</v>
      </c>
      <c r="I238">
        <f t="shared" si="117"/>
        <v>0.82107121836374342</v>
      </c>
      <c r="J238" s="3">
        <f t="shared" si="118"/>
        <v>4.8253050224374965E-3</v>
      </c>
      <c r="K238" s="17">
        <f t="shared" si="113"/>
        <v>5718.1397849462364</v>
      </c>
      <c r="L238" s="1">
        <f t="shared" si="128"/>
        <v>234030.60206548884</v>
      </c>
      <c r="M238">
        <f t="shared" si="120"/>
        <v>483.76709485607722</v>
      </c>
      <c r="N238" s="1">
        <f t="shared" si="121"/>
        <v>948.18350591791136</v>
      </c>
      <c r="O238" s="29">
        <f t="shared" si="101"/>
        <v>1023.1397849462364</v>
      </c>
      <c r="P238" s="1">
        <f t="shared" si="114"/>
        <v>234030.60206548884</v>
      </c>
      <c r="Q238">
        <f t="shared" si="115"/>
        <v>483.76709485607722</v>
      </c>
      <c r="R238" s="1">
        <f t="shared" si="116"/>
        <v>948.18350591791136</v>
      </c>
      <c r="T238" s="2"/>
    </row>
    <row r="239" spans="1:20">
      <c r="A239" t="s">
        <v>67</v>
      </c>
      <c r="B239">
        <v>2015</v>
      </c>
      <c r="C239" t="s">
        <v>69</v>
      </c>
      <c r="D239" s="17">
        <v>5729</v>
      </c>
      <c r="E239" s="40">
        <v>3233</v>
      </c>
      <c r="F239" s="40">
        <v>480192.66438838851</v>
      </c>
      <c r="G239" s="41">
        <v>1353</v>
      </c>
      <c r="H239" s="40">
        <v>271004.48540940945</v>
      </c>
      <c r="I239">
        <f t="shared" si="117"/>
        <v>0.70497165285651986</v>
      </c>
      <c r="J239" s="3">
        <f t="shared" si="118"/>
        <v>8.3913578922520746E-3</v>
      </c>
      <c r="K239" s="17">
        <f t="shared" si="113"/>
        <v>8126.5678935972783</v>
      </c>
      <c r="L239" s="1">
        <f t="shared" si="128"/>
        <v>1115072.9274274483</v>
      </c>
      <c r="M239">
        <f t="shared" si="120"/>
        <v>1055.970135670251</v>
      </c>
      <c r="N239" s="1">
        <f t="shared" si="121"/>
        <v>2069.7014659136921</v>
      </c>
      <c r="O239" s="29">
        <f t="shared" si="101"/>
        <v>2397.5678935972783</v>
      </c>
      <c r="P239" s="1">
        <f t="shared" si="114"/>
        <v>1115072.9274274483</v>
      </c>
      <c r="Q239">
        <f t="shared" si="115"/>
        <v>1055.970135670251</v>
      </c>
      <c r="R239" s="1">
        <f t="shared" si="116"/>
        <v>2069.7014659136921</v>
      </c>
      <c r="T239" s="2"/>
    </row>
    <row r="240" spans="1:20">
      <c r="A240" t="s">
        <v>67</v>
      </c>
      <c r="B240">
        <v>2016</v>
      </c>
      <c r="C240" t="s">
        <v>69</v>
      </c>
      <c r="D240" s="17">
        <v>7499</v>
      </c>
      <c r="E240" s="40">
        <v>4013</v>
      </c>
      <c r="F240" s="40">
        <v>586930.85270870931</v>
      </c>
      <c r="G240" s="41">
        <v>1128</v>
      </c>
      <c r="H240" s="40">
        <v>103064.38007607611</v>
      </c>
      <c r="I240">
        <f t="shared" si="117"/>
        <v>0.78058743435129352</v>
      </c>
      <c r="J240" s="3">
        <f t="shared" si="118"/>
        <v>3.4451461771609787E-3</v>
      </c>
      <c r="K240" s="17">
        <f t="shared" si="113"/>
        <v>9606.8674308497375</v>
      </c>
      <c r="L240" s="1">
        <f t="shared" si="128"/>
        <v>521828.91183042602</v>
      </c>
      <c r="M240">
        <f t="shared" si="120"/>
        <v>722.37726419816534</v>
      </c>
      <c r="N240" s="1">
        <f t="shared" si="121"/>
        <v>1415.859437828404</v>
      </c>
      <c r="O240" s="29">
        <f t="shared" si="101"/>
        <v>2107.8674308497375</v>
      </c>
      <c r="P240" s="1">
        <f t="shared" si="114"/>
        <v>521828.91183042602</v>
      </c>
      <c r="Q240">
        <f t="shared" si="115"/>
        <v>722.37726419816534</v>
      </c>
      <c r="R240" s="1">
        <f t="shared" si="116"/>
        <v>1415.859437828404</v>
      </c>
      <c r="T240" s="2"/>
    </row>
    <row r="241" spans="1:20">
      <c r="A241" t="s">
        <v>67</v>
      </c>
      <c r="B241">
        <v>2017</v>
      </c>
      <c r="C241" t="s">
        <v>69</v>
      </c>
      <c r="D241" s="17">
        <v>6324</v>
      </c>
      <c r="E241" s="40">
        <v>4914</v>
      </c>
      <c r="F241" s="40">
        <v>953920.55854254263</v>
      </c>
      <c r="G241" s="41">
        <v>976</v>
      </c>
      <c r="H241" s="40">
        <v>77857.342117117281</v>
      </c>
      <c r="I241">
        <f t="shared" si="117"/>
        <v>0.83429541595925294</v>
      </c>
      <c r="J241" s="3">
        <f t="shared" si="118"/>
        <v>2.3171059750475682E-3</v>
      </c>
      <c r="K241" s="17">
        <f t="shared" si="113"/>
        <v>7580.0488400488402</v>
      </c>
      <c r="L241" s="1">
        <f t="shared" si="128"/>
        <v>191271.46761998921</v>
      </c>
      <c r="M241">
        <f t="shared" si="120"/>
        <v>437.3459358676941</v>
      </c>
      <c r="N241" s="1">
        <f t="shared" si="121"/>
        <v>857.19803430068043</v>
      </c>
      <c r="O241" s="29">
        <f t="shared" si="101"/>
        <v>1256.0488400488402</v>
      </c>
      <c r="P241" s="1">
        <f t="shared" si="114"/>
        <v>191271.46761998921</v>
      </c>
      <c r="Q241">
        <f t="shared" si="115"/>
        <v>437.3459358676941</v>
      </c>
      <c r="R241" s="1">
        <f t="shared" si="116"/>
        <v>857.19803430068043</v>
      </c>
      <c r="T241" s="2"/>
    </row>
    <row r="242" spans="1:20">
      <c r="A242" t="s">
        <v>67</v>
      </c>
      <c r="B242">
        <v>2018</v>
      </c>
      <c r="C242" t="s">
        <v>69</v>
      </c>
      <c r="D242" s="17">
        <v>8659</v>
      </c>
      <c r="E242" s="40">
        <v>5631</v>
      </c>
      <c r="F242" s="40">
        <v>802849.63153153332</v>
      </c>
      <c r="G242" s="41">
        <v>1282</v>
      </c>
      <c r="H242" s="40">
        <v>171049.87046946987</v>
      </c>
      <c r="I242">
        <f t="shared" si="117"/>
        <v>0.81455229278171559</v>
      </c>
      <c r="J242" s="3">
        <f t="shared" si="118"/>
        <v>2.9525583630634201E-3</v>
      </c>
      <c r="K242" s="17">
        <f t="shared" si="113"/>
        <v>10630.379506304387</v>
      </c>
      <c r="L242" s="1">
        <f t="shared" si="128"/>
        <v>502872.73387700756</v>
      </c>
      <c r="M242">
        <f t="shared" si="120"/>
        <v>709.13520140873527</v>
      </c>
      <c r="N242" s="1">
        <f t="shared" si="121"/>
        <v>1389.9049947611211</v>
      </c>
      <c r="O242" s="29">
        <f t="shared" si="101"/>
        <v>1971.3795063043872</v>
      </c>
      <c r="P242" s="1">
        <f t="shared" si="114"/>
        <v>502872.73387700756</v>
      </c>
      <c r="Q242">
        <f t="shared" si="115"/>
        <v>709.13520140873527</v>
      </c>
      <c r="R242" s="1">
        <f t="shared" si="116"/>
        <v>1389.9049947611211</v>
      </c>
      <c r="T242" s="2"/>
    </row>
    <row r="243" spans="1:20">
      <c r="A243" t="s">
        <v>67</v>
      </c>
      <c r="B243">
        <v>2019</v>
      </c>
      <c r="C243" t="s">
        <v>69</v>
      </c>
      <c r="D243" s="17">
        <v>7908</v>
      </c>
      <c r="E243" s="40">
        <v>5157</v>
      </c>
      <c r="F243" s="40">
        <v>902980.76940040092</v>
      </c>
      <c r="G243" s="75">
        <v>1958</v>
      </c>
      <c r="H243" s="40">
        <v>391534.05715715693</v>
      </c>
      <c r="I243">
        <f t="shared" si="117"/>
        <v>0.72480674631061137</v>
      </c>
      <c r="J243" s="3">
        <f t="shared" si="118"/>
        <v>5.4140035605128416E-3</v>
      </c>
      <c r="K243" s="17">
        <f t="shared" si="113"/>
        <v>10910.494473531124</v>
      </c>
      <c r="L243" s="1">
        <f t="shared" ref="L243" si="129">(D243^2)*J243*(1/(I243^4))</f>
        <v>1226769.4446075337</v>
      </c>
      <c r="M243">
        <f t="shared" ref="M243" si="130">SQRT(L243)</f>
        <v>1107.5962462050572</v>
      </c>
      <c r="N243" s="1">
        <f t="shared" ref="N243" si="131">(1.96*M243)</f>
        <v>2170.8886425619121</v>
      </c>
      <c r="O243" s="29">
        <f t="shared" si="101"/>
        <v>3002.4944735311237</v>
      </c>
      <c r="P243" s="1">
        <f t="shared" ref="P243" si="132">L243</f>
        <v>1226769.4446075337</v>
      </c>
      <c r="Q243">
        <f t="shared" ref="Q243" si="133">SQRT(P243)</f>
        <v>1107.5962462050572</v>
      </c>
      <c r="R243" s="1">
        <f t="shared" ref="R243" si="134">(1.96*Q243)</f>
        <v>2170.8886425619121</v>
      </c>
      <c r="T243" s="2"/>
    </row>
    <row r="244" spans="1:20">
      <c r="A244" t="s">
        <v>67</v>
      </c>
      <c r="B244">
        <v>1998</v>
      </c>
      <c r="C244" t="s">
        <v>70</v>
      </c>
      <c r="D244" s="17">
        <v>5285</v>
      </c>
      <c r="E244" s="1"/>
      <c r="F244" s="1"/>
      <c r="G244" s="1"/>
      <c r="H244" s="1"/>
      <c r="I244" s="25">
        <f>AVERAGE(I257:I264)</f>
        <v>0.62697215111182891</v>
      </c>
      <c r="J244" s="25">
        <v>4.3242846833756203E-3</v>
      </c>
      <c r="K244" s="17">
        <f t="shared" si="113"/>
        <v>8429.4015142904627</v>
      </c>
      <c r="L244" s="1">
        <f t="shared" si="128"/>
        <v>781648.06612226402</v>
      </c>
      <c r="M244">
        <f t="shared" si="120"/>
        <v>884.1086280103051</v>
      </c>
      <c r="N244" s="1">
        <f t="shared" si="121"/>
        <v>1732.8529109001979</v>
      </c>
      <c r="O244" s="29">
        <f t="shared" si="101"/>
        <v>3144.4015142904627</v>
      </c>
      <c r="P244" s="1">
        <f t="shared" si="114"/>
        <v>781648.06612226402</v>
      </c>
      <c r="Q244">
        <f t="shared" si="115"/>
        <v>884.1086280103051</v>
      </c>
      <c r="R244" s="1">
        <f t="shared" si="116"/>
        <v>1732.8529109001979</v>
      </c>
    </row>
    <row r="245" spans="1:20">
      <c r="A245" t="s">
        <v>67</v>
      </c>
      <c r="B245">
        <v>1999</v>
      </c>
      <c r="C245" t="s">
        <v>70</v>
      </c>
      <c r="D245" s="17">
        <v>6363</v>
      </c>
      <c r="E245" s="1"/>
      <c r="F245" s="1"/>
      <c r="G245" s="1"/>
      <c r="H245" s="1"/>
      <c r="I245" s="25">
        <v>0.62697215111182891</v>
      </c>
      <c r="J245" s="25">
        <v>4.3242846833756203E-3</v>
      </c>
      <c r="K245" s="17">
        <f t="shared" si="113"/>
        <v>10148.776127801366</v>
      </c>
      <c r="L245" s="1">
        <f t="shared" si="128"/>
        <v>1133039.6837394333</v>
      </c>
      <c r="M245">
        <f t="shared" si="120"/>
        <v>1064.4433680283012</v>
      </c>
      <c r="N245" s="1">
        <f t="shared" si="121"/>
        <v>2086.3090013354704</v>
      </c>
      <c r="O245" s="29">
        <f t="shared" si="101"/>
        <v>3785.7761278013659</v>
      </c>
      <c r="P245" s="1">
        <f t="shared" si="114"/>
        <v>1133039.6837394333</v>
      </c>
      <c r="Q245">
        <f t="shared" si="115"/>
        <v>1064.4433680283012</v>
      </c>
      <c r="R245" s="1">
        <f t="shared" si="116"/>
        <v>2086.3090013354704</v>
      </c>
    </row>
    <row r="246" spans="1:20">
      <c r="A246" t="s">
        <v>67</v>
      </c>
      <c r="B246">
        <v>2000</v>
      </c>
      <c r="C246" t="s">
        <v>70</v>
      </c>
      <c r="D246" s="17">
        <v>9746</v>
      </c>
      <c r="E246" s="1"/>
      <c r="F246" s="1"/>
      <c r="G246" s="1"/>
      <c r="H246" s="1"/>
      <c r="I246" s="25">
        <v>0.62697215111182891</v>
      </c>
      <c r="J246" s="25">
        <v>4.3242846833756203E-3</v>
      </c>
      <c r="K246" s="17">
        <f t="shared" si="113"/>
        <v>15544.550077251628</v>
      </c>
      <c r="L246" s="1">
        <f t="shared" si="128"/>
        <v>2658116.9727772144</v>
      </c>
      <c r="M246">
        <f t="shared" si="120"/>
        <v>1630.3732617953517</v>
      </c>
      <c r="N246" s="1">
        <f t="shared" si="121"/>
        <v>3195.5315931188893</v>
      </c>
      <c r="O246" s="29">
        <f t="shared" si="101"/>
        <v>5798.550077251628</v>
      </c>
      <c r="P246" s="1">
        <f t="shared" si="114"/>
        <v>2658116.9727772144</v>
      </c>
      <c r="Q246">
        <f t="shared" si="115"/>
        <v>1630.3732617953517</v>
      </c>
      <c r="R246" s="1">
        <f t="shared" si="116"/>
        <v>3195.5315931188893</v>
      </c>
    </row>
    <row r="247" spans="1:20">
      <c r="A247" t="s">
        <v>67</v>
      </c>
      <c r="B247">
        <v>2001</v>
      </c>
      <c r="C247" t="s">
        <v>70</v>
      </c>
      <c r="D247" s="17">
        <v>7242</v>
      </c>
      <c r="E247" s="1"/>
      <c r="F247" s="1"/>
      <c r="G247" s="1"/>
      <c r="H247" s="1"/>
      <c r="I247" s="25">
        <v>0.62697215111182891</v>
      </c>
      <c r="J247" s="25">
        <v>4.3242846833756203E-3</v>
      </c>
      <c r="K247" s="17">
        <f t="shared" si="113"/>
        <v>11550.752273697548</v>
      </c>
      <c r="L247" s="1">
        <f t="shared" si="128"/>
        <v>1467703.4510787677</v>
      </c>
      <c r="M247">
        <f t="shared" si="120"/>
        <v>1211.4881142952941</v>
      </c>
      <c r="N247" s="1">
        <f t="shared" si="121"/>
        <v>2374.5167040187762</v>
      </c>
      <c r="O247" s="29">
        <f t="shared" si="101"/>
        <v>4308.7522736975479</v>
      </c>
      <c r="P247" s="1">
        <f t="shared" si="114"/>
        <v>1467703.4510787677</v>
      </c>
      <c r="Q247">
        <f t="shared" si="115"/>
        <v>1211.4881142952941</v>
      </c>
      <c r="R247" s="1">
        <f t="shared" si="116"/>
        <v>2374.5167040187762</v>
      </c>
    </row>
    <row r="248" spans="1:20">
      <c r="A248" t="s">
        <v>67</v>
      </c>
      <c r="B248">
        <v>2002</v>
      </c>
      <c r="C248" t="s">
        <v>70</v>
      </c>
      <c r="D248" s="17">
        <v>4958</v>
      </c>
      <c r="E248" s="1"/>
      <c r="F248" s="1"/>
      <c r="G248" s="1"/>
      <c r="H248" s="1"/>
      <c r="I248" s="25">
        <v>0.62697215111182891</v>
      </c>
      <c r="J248" s="25">
        <v>4.3242846833756203E-3</v>
      </c>
      <c r="K248" s="17">
        <f t="shared" si="113"/>
        <v>7907.8472484109971</v>
      </c>
      <c r="L248" s="1">
        <f t="shared" si="128"/>
        <v>687914.27130295534</v>
      </c>
      <c r="M248">
        <f t="shared" si="120"/>
        <v>829.40597496217458</v>
      </c>
      <c r="N248" s="1">
        <f t="shared" si="121"/>
        <v>1625.6357109258622</v>
      </c>
      <c r="O248" s="29">
        <f t="shared" ref="O248:O314" si="135">K248-D248</f>
        <v>2949.8472484109971</v>
      </c>
      <c r="P248" s="1">
        <f t="shared" si="114"/>
        <v>687914.27130295534</v>
      </c>
      <c r="Q248">
        <f t="shared" si="115"/>
        <v>829.40597496217458</v>
      </c>
      <c r="R248" s="1">
        <f t="shared" si="116"/>
        <v>1625.6357109258622</v>
      </c>
    </row>
    <row r="249" spans="1:20">
      <c r="A249" t="s">
        <v>67</v>
      </c>
      <c r="B249">
        <v>2003</v>
      </c>
      <c r="C249" t="s">
        <v>70</v>
      </c>
      <c r="D249" s="17">
        <v>6069</v>
      </c>
      <c r="E249" s="1"/>
      <c r="F249" s="1"/>
      <c r="G249" s="1"/>
      <c r="H249" s="1"/>
      <c r="I249" s="25">
        <v>0.62697215111182891</v>
      </c>
      <c r="J249" s="25">
        <v>4.3242846833756203E-3</v>
      </c>
      <c r="K249" s="17">
        <f t="shared" si="113"/>
        <v>9679.8557786620295</v>
      </c>
      <c r="L249" s="1">
        <f t="shared" si="128"/>
        <v>1030755.2356043656</v>
      </c>
      <c r="M249">
        <f t="shared" si="120"/>
        <v>1015.2611662052112</v>
      </c>
      <c r="N249" s="1">
        <f t="shared" si="121"/>
        <v>1989.9118857622141</v>
      </c>
      <c r="O249" s="29">
        <f t="shared" si="135"/>
        <v>3610.8557786620295</v>
      </c>
      <c r="P249" s="1">
        <f t="shared" si="114"/>
        <v>1030755.2356043656</v>
      </c>
      <c r="Q249">
        <f t="shared" si="115"/>
        <v>1015.2611662052112</v>
      </c>
      <c r="R249" s="1">
        <f t="shared" si="116"/>
        <v>1989.9118857622141</v>
      </c>
    </row>
    <row r="250" spans="1:20">
      <c r="A250" t="s">
        <v>67</v>
      </c>
      <c r="B250">
        <v>2004</v>
      </c>
      <c r="C250" t="s">
        <v>70</v>
      </c>
      <c r="D250" s="17">
        <v>6052</v>
      </c>
      <c r="E250" s="1"/>
      <c r="F250" s="1"/>
      <c r="G250" s="1"/>
      <c r="H250" s="1"/>
      <c r="I250" s="25">
        <v>0.62697215111182891</v>
      </c>
      <c r="J250" s="25">
        <v>4.3242846833756203E-3</v>
      </c>
      <c r="K250" s="17">
        <f t="shared" si="113"/>
        <v>9652.7413367049921</v>
      </c>
      <c r="L250" s="1">
        <f t="shared" si="128"/>
        <v>1024988.7840591522</v>
      </c>
      <c r="M250">
        <f t="shared" si="120"/>
        <v>1012.4172973923115</v>
      </c>
      <c r="N250" s="1">
        <f t="shared" si="121"/>
        <v>1984.3379028889306</v>
      </c>
      <c r="O250" s="29">
        <f t="shared" si="135"/>
        <v>3600.7413367049921</v>
      </c>
      <c r="P250" s="1">
        <f t="shared" si="114"/>
        <v>1024988.7840591522</v>
      </c>
      <c r="Q250">
        <f t="shared" si="115"/>
        <v>1012.4172973923115</v>
      </c>
      <c r="R250" s="1">
        <f t="shared" si="116"/>
        <v>1984.3379028889306</v>
      </c>
    </row>
    <row r="251" spans="1:20">
      <c r="A251" t="s">
        <v>67</v>
      </c>
      <c r="B251">
        <v>2005</v>
      </c>
      <c r="C251" t="s">
        <v>70</v>
      </c>
      <c r="D251" s="17">
        <v>7678</v>
      </c>
      <c r="E251" s="1"/>
      <c r="F251" s="1"/>
      <c r="G251" s="1"/>
      <c r="H251" s="1"/>
      <c r="I251" s="25">
        <v>0.62697215111182891</v>
      </c>
      <c r="J251" s="25">
        <v>4.3242846833756203E-3</v>
      </c>
      <c r="K251" s="17">
        <f t="shared" ref="K251:K317" si="136">D251/I251</f>
        <v>12246.157961536836</v>
      </c>
      <c r="L251" s="1">
        <f t="shared" si="128"/>
        <v>1649747.5421593867</v>
      </c>
      <c r="M251">
        <f t="shared" si="120"/>
        <v>1284.4249850261349</v>
      </c>
      <c r="N251" s="1">
        <f t="shared" si="121"/>
        <v>2517.4729706512244</v>
      </c>
      <c r="O251" s="29">
        <f t="shared" si="135"/>
        <v>4568.1579615368355</v>
      </c>
      <c r="P251" s="1">
        <f t="shared" ref="P251:P317" si="137">L251</f>
        <v>1649747.5421593867</v>
      </c>
      <c r="Q251">
        <f t="shared" ref="Q251:Q317" si="138">SQRT(P251)</f>
        <v>1284.4249850261349</v>
      </c>
      <c r="R251" s="1">
        <f t="shared" ref="R251:R317" si="139">(1.96*Q251)</f>
        <v>2517.4729706512244</v>
      </c>
    </row>
    <row r="252" spans="1:20">
      <c r="A252" t="s">
        <v>67</v>
      </c>
      <c r="B252">
        <v>2006</v>
      </c>
      <c r="C252" t="s">
        <v>70</v>
      </c>
      <c r="D252" s="17">
        <v>6437</v>
      </c>
      <c r="E252" s="1"/>
      <c r="F252" s="1"/>
      <c r="G252" s="1"/>
      <c r="H252" s="1"/>
      <c r="I252" s="25">
        <v>0.62697215111182891</v>
      </c>
      <c r="J252" s="25">
        <v>4.3242846833756203E-3</v>
      </c>
      <c r="K252" s="17">
        <f t="shared" si="136"/>
        <v>10266.803698673171</v>
      </c>
      <c r="L252" s="1">
        <f t="shared" si="128"/>
        <v>1159546.8293526676</v>
      </c>
      <c r="M252">
        <f t="shared" si="120"/>
        <v>1076.8225616844529</v>
      </c>
      <c r="N252" s="1">
        <f t="shared" si="121"/>
        <v>2110.5722209015275</v>
      </c>
      <c r="O252" s="29">
        <f t="shared" si="135"/>
        <v>3829.8036986731713</v>
      </c>
      <c r="P252" s="1">
        <f t="shared" si="137"/>
        <v>1159546.8293526676</v>
      </c>
      <c r="Q252">
        <f t="shared" si="138"/>
        <v>1076.8225616844529</v>
      </c>
      <c r="R252" s="1">
        <f t="shared" si="139"/>
        <v>2110.5722209015275</v>
      </c>
    </row>
    <row r="253" spans="1:20">
      <c r="A253" t="s">
        <v>67</v>
      </c>
      <c r="B253">
        <v>2007</v>
      </c>
      <c r="C253" t="s">
        <v>70</v>
      </c>
      <c r="D253" s="17">
        <v>7499</v>
      </c>
      <c r="E253" s="1"/>
      <c r="F253" s="1"/>
      <c r="G253" s="1"/>
      <c r="H253" s="1"/>
      <c r="I253" s="25">
        <v>0.62697215111182891</v>
      </c>
      <c r="J253" s="25">
        <v>4.3242846833756203E-3</v>
      </c>
      <c r="K253" s="17">
        <f t="shared" si="136"/>
        <v>11960.658837400981</v>
      </c>
      <c r="L253" s="1">
        <f t="shared" si="128"/>
        <v>1573721.8750711286</v>
      </c>
      <c r="M253">
        <f t="shared" si="120"/>
        <v>1254.4807192903081</v>
      </c>
      <c r="N253" s="1">
        <f t="shared" si="121"/>
        <v>2458.7822098090037</v>
      </c>
      <c r="O253" s="29">
        <f t="shared" si="135"/>
        <v>4461.6588374009807</v>
      </c>
      <c r="P253" s="1">
        <f t="shared" si="137"/>
        <v>1573721.8750711286</v>
      </c>
      <c r="Q253">
        <f t="shared" si="138"/>
        <v>1254.4807192903081</v>
      </c>
      <c r="R253" s="1">
        <f t="shared" si="139"/>
        <v>2458.7822098090037</v>
      </c>
    </row>
    <row r="254" spans="1:20">
      <c r="A254" t="s">
        <v>67</v>
      </c>
      <c r="B254">
        <v>2008</v>
      </c>
      <c r="C254" t="s">
        <v>70</v>
      </c>
      <c r="D254" s="17">
        <v>10923</v>
      </c>
      <c r="E254" s="1"/>
      <c r="F254" s="1"/>
      <c r="G254" s="1"/>
      <c r="H254" s="1"/>
      <c r="I254" s="25">
        <v>0.62697215111182891</v>
      </c>
      <c r="J254" s="25">
        <v>4.3242846833756203E-3</v>
      </c>
      <c r="K254" s="17">
        <f t="shared" si="136"/>
        <v>17421.826440982921</v>
      </c>
      <c r="L254" s="1">
        <f t="shared" si="128"/>
        <v>3338913.2975072474</v>
      </c>
      <c r="M254">
        <f t="shared" si="120"/>
        <v>1827.2693554884697</v>
      </c>
      <c r="N254" s="1">
        <f t="shared" si="121"/>
        <v>3581.4479367574004</v>
      </c>
      <c r="O254" s="29">
        <f t="shared" si="135"/>
        <v>6498.8264409829208</v>
      </c>
      <c r="P254" s="1">
        <f t="shared" si="137"/>
        <v>3338913.2975072474</v>
      </c>
      <c r="Q254">
        <f t="shared" si="138"/>
        <v>1827.2693554884697</v>
      </c>
      <c r="R254" s="1">
        <f t="shared" si="139"/>
        <v>3581.4479367574004</v>
      </c>
    </row>
    <row r="255" spans="1:20">
      <c r="A255" t="s">
        <v>67</v>
      </c>
      <c r="B255">
        <v>2009</v>
      </c>
      <c r="C255" t="s">
        <v>70</v>
      </c>
      <c r="D255" s="17">
        <v>9325</v>
      </c>
      <c r="E255" s="1"/>
      <c r="F255" s="1"/>
      <c r="G255" s="1"/>
      <c r="H255" s="1"/>
      <c r="I255" s="25">
        <v>0.62697215111182891</v>
      </c>
      <c r="J255" s="25">
        <v>4.3242846833756203E-3</v>
      </c>
      <c r="K255" s="17">
        <f t="shared" si="136"/>
        <v>14873.068897021491</v>
      </c>
      <c r="L255" s="1">
        <f t="shared" si="128"/>
        <v>2433430.5466266801</v>
      </c>
      <c r="M255">
        <f t="shared" si="120"/>
        <v>1559.9456870758931</v>
      </c>
      <c r="N255" s="1">
        <f t="shared" si="121"/>
        <v>3057.4935466687507</v>
      </c>
      <c r="O255" s="29">
        <f t="shared" si="135"/>
        <v>5548.0688970214906</v>
      </c>
      <c r="P255" s="1">
        <f t="shared" si="137"/>
        <v>2433430.5466266801</v>
      </c>
      <c r="Q255">
        <f t="shared" si="138"/>
        <v>1559.9456870758931</v>
      </c>
      <c r="R255" s="1">
        <f t="shared" si="139"/>
        <v>3057.4935466687507</v>
      </c>
    </row>
    <row r="256" spans="1:20">
      <c r="A256" t="s">
        <v>67</v>
      </c>
      <c r="B256">
        <v>2010</v>
      </c>
      <c r="C256" t="s">
        <v>70</v>
      </c>
      <c r="D256" s="17">
        <v>11942</v>
      </c>
      <c r="E256" s="1"/>
      <c r="F256" s="1"/>
      <c r="G256" s="1"/>
      <c r="H256" s="1"/>
      <c r="I256" s="25">
        <v>0.62697215111182891</v>
      </c>
      <c r="J256" s="25">
        <v>4.3242846833756203E-3</v>
      </c>
      <c r="K256" s="17">
        <f t="shared" si="136"/>
        <v>19047.097991231167</v>
      </c>
      <c r="L256" s="1">
        <f t="shared" si="128"/>
        <v>3990941.9253061144</v>
      </c>
      <c r="M256">
        <f t="shared" si="120"/>
        <v>1997.7341978616962</v>
      </c>
      <c r="N256" s="1">
        <f t="shared" si="121"/>
        <v>3915.5590278089244</v>
      </c>
      <c r="O256" s="29">
        <f t="shared" si="135"/>
        <v>7105.0979912311668</v>
      </c>
      <c r="P256" s="1">
        <f t="shared" si="137"/>
        <v>3990941.9253061144</v>
      </c>
      <c r="Q256">
        <f t="shared" si="138"/>
        <v>1997.7341978616962</v>
      </c>
      <c r="R256" s="1">
        <f t="shared" si="139"/>
        <v>3915.5590278089244</v>
      </c>
    </row>
    <row r="257" spans="1:20">
      <c r="A257" t="s">
        <v>67</v>
      </c>
      <c r="B257">
        <v>2011</v>
      </c>
      <c r="C257" t="s">
        <v>70</v>
      </c>
      <c r="D257" s="17">
        <v>13281</v>
      </c>
      <c r="E257" s="1">
        <v>7431</v>
      </c>
      <c r="F257" s="1">
        <v>1243063.7045435496</v>
      </c>
      <c r="G257" s="15">
        <v>4394</v>
      </c>
      <c r="H257" s="1">
        <v>468107.51868268248</v>
      </c>
      <c r="I257">
        <f t="shared" ref="I257:I265" si="140">E257/(E257+G257)</f>
        <v>0.62841437632135311</v>
      </c>
      <c r="J257" s="3">
        <f t="shared" ref="J257:J265" si="141">((((E257)^2*H257)+((G257)^2*F257))/(E257+G257)^4)</f>
        <v>2.5494768065845836E-3</v>
      </c>
      <c r="K257" s="17">
        <f t="shared" si="136"/>
        <v>21134.144125958821</v>
      </c>
      <c r="L257" s="1">
        <f t="shared" ref="L257:L279" si="142">(D257^2)*J257*(1/(I257^4))</f>
        <v>2883554.5471730651</v>
      </c>
      <c r="M257">
        <f t="shared" ref="M257:M317" si="143">SQRT(L257)</f>
        <v>1698.103220411841</v>
      </c>
      <c r="N257" s="1">
        <f t="shared" ref="N257:N317" si="144">(1.96*M257)</f>
        <v>3328.2823120072085</v>
      </c>
      <c r="O257" s="29">
        <f t="shared" si="135"/>
        <v>7853.144125958821</v>
      </c>
      <c r="P257" s="1">
        <f t="shared" si="137"/>
        <v>2883554.5471730651</v>
      </c>
      <c r="Q257">
        <f t="shared" si="138"/>
        <v>1698.103220411841</v>
      </c>
      <c r="R257" s="1">
        <f t="shared" si="139"/>
        <v>3328.2823120072085</v>
      </c>
      <c r="T257" s="2"/>
    </row>
    <row r="258" spans="1:20">
      <c r="A258" t="s">
        <v>67</v>
      </c>
      <c r="B258">
        <v>2012</v>
      </c>
      <c r="C258" t="s">
        <v>70</v>
      </c>
      <c r="D258" s="17">
        <v>15243</v>
      </c>
      <c r="E258" s="1">
        <v>8800</v>
      </c>
      <c r="F258" s="1">
        <v>2020123.1363003007</v>
      </c>
      <c r="G258" s="15">
        <v>8711</v>
      </c>
      <c r="H258" s="1">
        <v>1725600.8687727768</v>
      </c>
      <c r="I258">
        <f t="shared" si="140"/>
        <v>0.5025412597795671</v>
      </c>
      <c r="J258" s="3">
        <f t="shared" si="141"/>
        <v>3.0515315092232574E-3</v>
      </c>
      <c r="K258" s="17">
        <f t="shared" si="136"/>
        <v>30331.837840909095</v>
      </c>
      <c r="L258" s="1">
        <f t="shared" si="142"/>
        <v>11116596.990618348</v>
      </c>
      <c r="M258">
        <f t="shared" si="143"/>
        <v>3334.1561137142858</v>
      </c>
      <c r="N258" s="1">
        <f t="shared" si="144"/>
        <v>6534.94598288</v>
      </c>
      <c r="O258" s="29">
        <f t="shared" si="135"/>
        <v>15088.837840909095</v>
      </c>
      <c r="P258" s="1">
        <f t="shared" si="137"/>
        <v>11116596.990618348</v>
      </c>
      <c r="Q258">
        <f t="shared" si="138"/>
        <v>3334.1561137142858</v>
      </c>
      <c r="R258" s="1">
        <f t="shared" si="139"/>
        <v>6534.94598288</v>
      </c>
      <c r="T258" s="2"/>
    </row>
    <row r="259" spans="1:20">
      <c r="A259" t="s">
        <v>67</v>
      </c>
      <c r="B259">
        <v>2013</v>
      </c>
      <c r="C259" t="s">
        <v>70</v>
      </c>
      <c r="D259" s="17">
        <v>14770</v>
      </c>
      <c r="E259" s="1">
        <v>14137</v>
      </c>
      <c r="F259" s="1">
        <v>3387054.5871911976</v>
      </c>
      <c r="G259" s="15">
        <v>7822</v>
      </c>
      <c r="H259" s="1">
        <v>1541775.9123433516</v>
      </c>
      <c r="I259">
        <f t="shared" si="140"/>
        <v>0.64379070085158707</v>
      </c>
      <c r="J259" s="3">
        <f t="shared" si="141"/>
        <v>2.2164790446277168E-3</v>
      </c>
      <c r="K259" s="17">
        <f t="shared" si="136"/>
        <v>22942.238805970148</v>
      </c>
      <c r="L259" s="1">
        <f t="shared" si="142"/>
        <v>2814788.8573717903</v>
      </c>
      <c r="M259">
        <f t="shared" si="143"/>
        <v>1677.7332497664192</v>
      </c>
      <c r="N259" s="1">
        <f t="shared" si="144"/>
        <v>3288.3571695421815</v>
      </c>
      <c r="O259" s="29">
        <f t="shared" si="135"/>
        <v>8172.238805970148</v>
      </c>
      <c r="P259" s="1">
        <f t="shared" si="137"/>
        <v>2814788.8573717903</v>
      </c>
      <c r="Q259">
        <f t="shared" si="138"/>
        <v>1677.7332497664192</v>
      </c>
      <c r="R259" s="1">
        <f t="shared" si="139"/>
        <v>3288.3571695421815</v>
      </c>
      <c r="T259" s="2"/>
    </row>
    <row r="260" spans="1:20">
      <c r="A260" t="s">
        <v>67</v>
      </c>
      <c r="B260">
        <v>2014</v>
      </c>
      <c r="C260" t="s">
        <v>70</v>
      </c>
      <c r="D260" s="17">
        <v>19857</v>
      </c>
      <c r="E260" s="1">
        <v>21622</v>
      </c>
      <c r="F260" s="1">
        <v>8140018.4386776667</v>
      </c>
      <c r="G260" s="15">
        <v>13523</v>
      </c>
      <c r="H260" s="1">
        <v>8113704.7463453691</v>
      </c>
      <c r="I260">
        <f t="shared" si="140"/>
        <v>0.61522264902546597</v>
      </c>
      <c r="J260" s="3">
        <f t="shared" si="141"/>
        <v>3.4620205725558852E-3</v>
      </c>
      <c r="K260" s="17">
        <f t="shared" si="136"/>
        <v>32276.119924151324</v>
      </c>
      <c r="L260" s="1">
        <f t="shared" si="142"/>
        <v>9528568.3691134229</v>
      </c>
      <c r="M260">
        <f t="shared" si="143"/>
        <v>3086.8379240111431</v>
      </c>
      <c r="N260" s="1">
        <f t="shared" si="144"/>
        <v>6050.2023310618406</v>
      </c>
      <c r="O260" s="29">
        <f t="shared" si="135"/>
        <v>12419.119924151324</v>
      </c>
      <c r="P260" s="1">
        <f t="shared" si="137"/>
        <v>9528568.3691134229</v>
      </c>
      <c r="Q260">
        <f t="shared" si="138"/>
        <v>3086.8379240111431</v>
      </c>
      <c r="R260" s="1">
        <f t="shared" si="139"/>
        <v>6050.2023310618406</v>
      </c>
      <c r="T260" s="2"/>
    </row>
    <row r="261" spans="1:20">
      <c r="A261" t="s">
        <v>67</v>
      </c>
      <c r="B261">
        <v>2015</v>
      </c>
      <c r="C261" t="s">
        <v>70</v>
      </c>
      <c r="D261" s="17">
        <v>22095</v>
      </c>
      <c r="E261" s="1">
        <v>20210</v>
      </c>
      <c r="F261" s="1">
        <v>11318987.083259251</v>
      </c>
      <c r="G261" s="15">
        <v>8844</v>
      </c>
      <c r="H261" s="1">
        <v>1433728.7390580589</v>
      </c>
      <c r="I261">
        <f t="shared" si="140"/>
        <v>0.69560129414194261</v>
      </c>
      <c r="J261" s="3">
        <f t="shared" si="141"/>
        <v>2.0642752709773542E-3</v>
      </c>
      <c r="K261" s="17">
        <f t="shared" si="136"/>
        <v>31763.885700148439</v>
      </c>
      <c r="L261" s="1">
        <f t="shared" si="142"/>
        <v>4304414.6066964231</v>
      </c>
      <c r="M261">
        <f t="shared" si="143"/>
        <v>2074.708318462242</v>
      </c>
      <c r="N261" s="1">
        <f t="shared" si="144"/>
        <v>4066.4283041859944</v>
      </c>
      <c r="O261" s="29">
        <f t="shared" si="135"/>
        <v>9668.8857001484394</v>
      </c>
      <c r="P261" s="1">
        <f t="shared" si="137"/>
        <v>4304414.6066964231</v>
      </c>
      <c r="Q261">
        <f t="shared" si="138"/>
        <v>2074.708318462242</v>
      </c>
      <c r="R261" s="1">
        <f t="shared" si="139"/>
        <v>4066.4283041859944</v>
      </c>
      <c r="T261" s="2"/>
    </row>
    <row r="262" spans="1:20">
      <c r="A262" t="s">
        <v>67</v>
      </c>
      <c r="B262">
        <v>2016</v>
      </c>
      <c r="C262" t="s">
        <v>70</v>
      </c>
      <c r="D262" s="17">
        <v>25877</v>
      </c>
      <c r="E262" s="1">
        <v>22747</v>
      </c>
      <c r="F262" s="1">
        <v>6879956.9099939968</v>
      </c>
      <c r="G262" s="15">
        <v>12473</v>
      </c>
      <c r="H262" s="1">
        <v>3156943.8834674614</v>
      </c>
      <c r="I262">
        <f t="shared" si="140"/>
        <v>0.64585462805224303</v>
      </c>
      <c r="J262" s="3">
        <f t="shared" si="141"/>
        <v>1.7572091310659658E-3</v>
      </c>
      <c r="K262" s="17">
        <f t="shared" si="136"/>
        <v>40066.291818701371</v>
      </c>
      <c r="L262" s="1">
        <f t="shared" si="142"/>
        <v>6762576.6255513411</v>
      </c>
      <c r="M262">
        <f t="shared" si="143"/>
        <v>2600.4954577063468</v>
      </c>
      <c r="N262" s="1">
        <f t="shared" si="144"/>
        <v>5096.9710971044397</v>
      </c>
      <c r="O262" s="29">
        <f t="shared" si="135"/>
        <v>14189.291818701371</v>
      </c>
      <c r="P262" s="1">
        <f t="shared" si="137"/>
        <v>6762576.6255513411</v>
      </c>
      <c r="Q262">
        <f t="shared" si="138"/>
        <v>2600.4954577063468</v>
      </c>
      <c r="R262" s="1">
        <f t="shared" si="139"/>
        <v>5096.9710971044397</v>
      </c>
      <c r="T262" s="2"/>
    </row>
    <row r="263" spans="1:20">
      <c r="A263" t="s">
        <v>67</v>
      </c>
      <c r="B263">
        <v>2017</v>
      </c>
      <c r="C263" t="s">
        <v>70</v>
      </c>
      <c r="D263" s="17">
        <v>24305</v>
      </c>
      <c r="E263" s="1">
        <v>17214</v>
      </c>
      <c r="F263" s="1">
        <v>5170433.2956546396</v>
      </c>
      <c r="G263" s="15">
        <v>11903</v>
      </c>
      <c r="H263" s="1">
        <v>4821544.488424425</v>
      </c>
      <c r="I263">
        <f t="shared" si="140"/>
        <v>0.59120101658824742</v>
      </c>
      <c r="J263" s="3">
        <f t="shared" si="141"/>
        <v>3.0069425522097405E-3</v>
      </c>
      <c r="K263" s="17">
        <f t="shared" si="136"/>
        <v>41111.228360636691</v>
      </c>
      <c r="L263" s="1">
        <f t="shared" si="142"/>
        <v>14540377.874931889</v>
      </c>
      <c r="M263">
        <f t="shared" si="143"/>
        <v>3813.1847417784375</v>
      </c>
      <c r="N263" s="1">
        <f t="shared" si="144"/>
        <v>7473.8420938857371</v>
      </c>
      <c r="O263" s="29">
        <f t="shared" si="135"/>
        <v>16806.228360636691</v>
      </c>
      <c r="P263" s="1">
        <f t="shared" si="137"/>
        <v>14540377.874931889</v>
      </c>
      <c r="Q263">
        <f t="shared" si="138"/>
        <v>3813.1847417784375</v>
      </c>
      <c r="R263" s="1">
        <f t="shared" si="139"/>
        <v>7473.8420938857371</v>
      </c>
      <c r="T263" s="2"/>
    </row>
    <row r="264" spans="1:20">
      <c r="A264" t="s">
        <v>67</v>
      </c>
      <c r="B264">
        <v>2018</v>
      </c>
      <c r="C264" t="s">
        <v>70</v>
      </c>
      <c r="D264" s="17">
        <v>34673</v>
      </c>
      <c r="E264" s="1">
        <v>22185</v>
      </c>
      <c r="F264" s="1">
        <v>7991398.7571571618</v>
      </c>
      <c r="G264" s="15">
        <v>9821</v>
      </c>
      <c r="H264" s="1">
        <v>1790082.5535285415</v>
      </c>
      <c r="I264">
        <f t="shared" si="140"/>
        <v>0.69315128413422489</v>
      </c>
      <c r="J264" s="3">
        <f t="shared" si="141"/>
        <v>1.5741166402159367E-3</v>
      </c>
      <c r="K264" s="17">
        <f t="shared" si="136"/>
        <v>50022.26901059274</v>
      </c>
      <c r="L264" s="1">
        <f t="shared" si="142"/>
        <v>8197994.4604236083</v>
      </c>
      <c r="M264">
        <f t="shared" si="143"/>
        <v>2863.2140088410451</v>
      </c>
      <c r="N264" s="1">
        <f t="shared" si="144"/>
        <v>5611.8994573284481</v>
      </c>
      <c r="O264" s="29">
        <f t="shared" si="135"/>
        <v>15349.26901059274</v>
      </c>
      <c r="P264" s="1">
        <f t="shared" si="137"/>
        <v>8197994.4604236083</v>
      </c>
      <c r="Q264">
        <f t="shared" si="138"/>
        <v>2863.2140088410451</v>
      </c>
      <c r="R264" s="1">
        <f t="shared" si="139"/>
        <v>5611.8994573284481</v>
      </c>
      <c r="T264" s="2"/>
    </row>
    <row r="265" spans="1:20">
      <c r="A265" t="s">
        <v>67</v>
      </c>
      <c r="B265">
        <v>2019</v>
      </c>
      <c r="C265" t="s">
        <v>70</v>
      </c>
      <c r="D265" s="17">
        <v>36293</v>
      </c>
      <c r="E265" s="1">
        <v>15254</v>
      </c>
      <c r="F265" s="1">
        <v>4627249.9689599667</v>
      </c>
      <c r="G265" s="72">
        <v>9744</v>
      </c>
      <c r="H265" s="1">
        <v>2373693.445509505</v>
      </c>
      <c r="I265">
        <f t="shared" si="140"/>
        <v>0.61020881670533644</v>
      </c>
      <c r="J265" s="3">
        <f t="shared" si="141"/>
        <v>2.5394581329572308E-3</v>
      </c>
      <c r="K265" s="17">
        <f t="shared" si="136"/>
        <v>59476.361216730038</v>
      </c>
      <c r="L265" s="1">
        <f t="shared" ref="L265" si="145">(D265^2)*J265*(1/(I265^4))</f>
        <v>24125308.819017805</v>
      </c>
      <c r="M265">
        <f t="shared" ref="M265" si="146">SQRT(L265)</f>
        <v>4911.7521129448096</v>
      </c>
      <c r="N265" s="1">
        <f t="shared" ref="N265" si="147">(1.96*M265)</f>
        <v>9627.034141371827</v>
      </c>
      <c r="O265" s="29">
        <f t="shared" si="135"/>
        <v>23183.361216730038</v>
      </c>
      <c r="P265" s="1">
        <f t="shared" ref="P265" si="148">L265</f>
        <v>24125308.819017805</v>
      </c>
      <c r="Q265">
        <f t="shared" ref="Q265" si="149">SQRT(P265)</f>
        <v>4911.7521129448096</v>
      </c>
      <c r="R265" s="1">
        <f t="shared" ref="R265" si="150">(1.96*Q265)</f>
        <v>9627.034141371827</v>
      </c>
      <c r="T265" s="2"/>
    </row>
    <row r="266" spans="1:20">
      <c r="A266" t="s">
        <v>67</v>
      </c>
      <c r="B266">
        <v>1998</v>
      </c>
      <c r="C266" t="s">
        <v>71</v>
      </c>
      <c r="D266" s="17">
        <v>1123</v>
      </c>
      <c r="E266" s="1"/>
      <c r="F266" s="1"/>
      <c r="G266" s="1"/>
      <c r="H266" s="1"/>
      <c r="I266" s="25">
        <f>AVERAGE(I279:I286)</f>
        <v>0.65341780549903927</v>
      </c>
      <c r="J266" s="25">
        <v>1.3494810303268833E-2</v>
      </c>
      <c r="K266" s="17">
        <f t="shared" si="136"/>
        <v>1718.6553389715536</v>
      </c>
      <c r="L266" s="1">
        <f t="shared" si="142"/>
        <v>93360.34279041113</v>
      </c>
      <c r="M266">
        <f t="shared" si="143"/>
        <v>305.54924773334187</v>
      </c>
      <c r="N266" s="1">
        <f t="shared" si="144"/>
        <v>598.87652555735008</v>
      </c>
      <c r="O266" s="29">
        <f t="shared" si="135"/>
        <v>595.65533897155365</v>
      </c>
      <c r="P266" s="1">
        <f t="shared" si="137"/>
        <v>93360.34279041113</v>
      </c>
      <c r="Q266">
        <f t="shared" si="138"/>
        <v>305.54924773334187</v>
      </c>
      <c r="R266" s="1">
        <f t="shared" si="139"/>
        <v>598.87652555735008</v>
      </c>
    </row>
    <row r="267" spans="1:20">
      <c r="A267" t="s">
        <v>67</v>
      </c>
      <c r="B267">
        <v>1999</v>
      </c>
      <c r="C267" t="s">
        <v>71</v>
      </c>
      <c r="D267" s="17">
        <v>1071</v>
      </c>
      <c r="E267" s="1"/>
      <c r="F267" s="1"/>
      <c r="G267" s="1"/>
      <c r="H267" s="1"/>
      <c r="I267" s="25">
        <v>0.65341780549903927</v>
      </c>
      <c r="J267" s="25">
        <v>1.3494810303268833E-2</v>
      </c>
      <c r="K267" s="17">
        <f t="shared" si="136"/>
        <v>1639.073791663877</v>
      </c>
      <c r="L267" s="1">
        <f t="shared" si="142"/>
        <v>84914.501969787365</v>
      </c>
      <c r="M267">
        <f t="shared" si="143"/>
        <v>291.40092993981227</v>
      </c>
      <c r="N267" s="1">
        <f t="shared" si="144"/>
        <v>571.14582268203208</v>
      </c>
      <c r="O267" s="29">
        <f t="shared" si="135"/>
        <v>568.07379166387705</v>
      </c>
      <c r="P267" s="1">
        <f t="shared" si="137"/>
        <v>84914.501969787365</v>
      </c>
      <c r="Q267">
        <f t="shared" si="138"/>
        <v>291.40092993981227</v>
      </c>
      <c r="R267" s="1">
        <f t="shared" si="139"/>
        <v>571.14582268203208</v>
      </c>
    </row>
    <row r="268" spans="1:20">
      <c r="A268" t="s">
        <v>67</v>
      </c>
      <c r="B268">
        <v>2000</v>
      </c>
      <c r="C268" t="s">
        <v>71</v>
      </c>
      <c r="D268" s="17">
        <v>2883</v>
      </c>
      <c r="E268" s="1"/>
      <c r="F268" s="1"/>
      <c r="G268" s="1"/>
      <c r="H268" s="1"/>
      <c r="I268" s="25">
        <v>0.65341780549903927</v>
      </c>
      <c r="J268" s="25">
        <v>1.3494810303268833E-2</v>
      </c>
      <c r="K268" s="17">
        <f t="shared" si="136"/>
        <v>4412.1846324621447</v>
      </c>
      <c r="L268" s="1">
        <f t="shared" si="142"/>
        <v>615307.50161743129</v>
      </c>
      <c r="M268">
        <f t="shared" si="143"/>
        <v>784.41538843742183</v>
      </c>
      <c r="N268" s="1">
        <f t="shared" si="144"/>
        <v>1537.4541613373467</v>
      </c>
      <c r="O268" s="29">
        <f t="shared" si="135"/>
        <v>1529.1846324621447</v>
      </c>
      <c r="P268" s="1">
        <f t="shared" si="137"/>
        <v>615307.50161743129</v>
      </c>
      <c r="Q268">
        <f t="shared" si="138"/>
        <v>784.41538843742183</v>
      </c>
      <c r="R268" s="1">
        <f t="shared" si="139"/>
        <v>1537.4541613373467</v>
      </c>
    </row>
    <row r="269" spans="1:20">
      <c r="A269" t="s">
        <v>67</v>
      </c>
      <c r="B269">
        <v>2001</v>
      </c>
      <c r="C269" t="s">
        <v>71</v>
      </c>
      <c r="D269" s="17">
        <v>2839</v>
      </c>
      <c r="E269" s="1"/>
      <c r="F269" s="1"/>
      <c r="G269" s="1"/>
      <c r="H269" s="1"/>
      <c r="I269" s="25">
        <v>0.65341780549903927</v>
      </c>
      <c r="J269" s="25">
        <v>1.3494810303268833E-2</v>
      </c>
      <c r="K269" s="17">
        <f t="shared" si="136"/>
        <v>4344.8464001248803</v>
      </c>
      <c r="L269" s="1">
        <f t="shared" si="142"/>
        <v>596669.32361688081</v>
      </c>
      <c r="M269">
        <f t="shared" si="143"/>
        <v>772.4437349198198</v>
      </c>
      <c r="N269" s="1">
        <f t="shared" si="144"/>
        <v>1513.9897204428469</v>
      </c>
      <c r="O269" s="29">
        <f t="shared" si="135"/>
        <v>1505.8464001248803</v>
      </c>
      <c r="P269" s="1">
        <f t="shared" si="137"/>
        <v>596669.32361688081</v>
      </c>
      <c r="Q269">
        <f t="shared" si="138"/>
        <v>772.4437349198198</v>
      </c>
      <c r="R269" s="1">
        <f t="shared" si="139"/>
        <v>1513.9897204428469</v>
      </c>
    </row>
    <row r="270" spans="1:20">
      <c r="A270" t="s">
        <v>67</v>
      </c>
      <c r="B270">
        <v>2002</v>
      </c>
      <c r="C270" t="s">
        <v>71</v>
      </c>
      <c r="D270" s="17">
        <v>2029</v>
      </c>
      <c r="E270" s="1"/>
      <c r="F270" s="1"/>
      <c r="G270" s="1"/>
      <c r="H270" s="1"/>
      <c r="I270" s="25">
        <v>0.65341780549903927</v>
      </c>
      <c r="J270" s="25">
        <v>1.3494810303268833E-2</v>
      </c>
      <c r="K270" s="17">
        <f t="shared" si="136"/>
        <v>3105.2107593706878</v>
      </c>
      <c r="L270" s="1">
        <f t="shared" si="142"/>
        <v>304766.3537779394</v>
      </c>
      <c r="M270">
        <f t="shared" si="143"/>
        <v>552.05647698214659</v>
      </c>
      <c r="N270" s="1">
        <f t="shared" si="144"/>
        <v>1082.0306948850073</v>
      </c>
      <c r="O270" s="29">
        <f t="shared" si="135"/>
        <v>1076.2107593706878</v>
      </c>
      <c r="P270" s="1">
        <f t="shared" si="137"/>
        <v>304766.3537779394</v>
      </c>
      <c r="Q270">
        <f t="shared" si="138"/>
        <v>552.05647698214659</v>
      </c>
      <c r="R270" s="1">
        <f t="shared" si="139"/>
        <v>1082.0306948850073</v>
      </c>
    </row>
    <row r="271" spans="1:20">
      <c r="A271" t="s">
        <v>67</v>
      </c>
      <c r="B271">
        <v>2003</v>
      </c>
      <c r="C271" t="s">
        <v>71</v>
      </c>
      <c r="D271" s="17">
        <v>3083</v>
      </c>
      <c r="E271" s="1"/>
      <c r="F271" s="1"/>
      <c r="G271" s="1"/>
      <c r="H271" s="1"/>
      <c r="I271" s="25">
        <v>0.65341780549903927</v>
      </c>
      <c r="J271" s="25">
        <v>1.3494810303268833E-2</v>
      </c>
      <c r="K271" s="17">
        <f t="shared" si="136"/>
        <v>4718.26750672244</v>
      </c>
      <c r="L271" s="1">
        <f t="shared" si="142"/>
        <v>703639.11639872531</v>
      </c>
      <c r="M271">
        <f t="shared" si="143"/>
        <v>838.83199533561265</v>
      </c>
      <c r="N271" s="1">
        <f t="shared" si="144"/>
        <v>1644.1107108578008</v>
      </c>
      <c r="O271" s="29">
        <f t="shared" si="135"/>
        <v>1635.26750672244</v>
      </c>
      <c r="P271" s="1">
        <f t="shared" si="137"/>
        <v>703639.11639872531</v>
      </c>
      <c r="Q271">
        <f t="shared" si="138"/>
        <v>838.83199533561265</v>
      </c>
      <c r="R271" s="1">
        <f t="shared" si="139"/>
        <v>1644.1107108578008</v>
      </c>
    </row>
    <row r="272" spans="1:20">
      <c r="A272" t="s">
        <v>67</v>
      </c>
      <c r="B272">
        <v>2004</v>
      </c>
      <c r="C272" t="s">
        <v>71</v>
      </c>
      <c r="D272" s="17">
        <v>2923</v>
      </c>
      <c r="E272" s="1"/>
      <c r="F272" s="1"/>
      <c r="G272" s="1"/>
      <c r="H272" s="1"/>
      <c r="I272" s="25">
        <v>0.65341780549903927</v>
      </c>
      <c r="J272" s="25">
        <v>1.3494810303268833E-2</v>
      </c>
      <c r="K272" s="17">
        <f t="shared" si="136"/>
        <v>4473.4012073142039</v>
      </c>
      <c r="L272" s="1">
        <f t="shared" si="142"/>
        <v>632500.03783668019</v>
      </c>
      <c r="M272">
        <f t="shared" si="143"/>
        <v>795.29870981705994</v>
      </c>
      <c r="N272" s="1">
        <f t="shared" si="144"/>
        <v>1558.7854712414376</v>
      </c>
      <c r="O272" s="29">
        <f t="shared" si="135"/>
        <v>1550.4012073142039</v>
      </c>
      <c r="P272" s="1">
        <f t="shared" si="137"/>
        <v>632500.03783668019</v>
      </c>
      <c r="Q272">
        <f t="shared" si="138"/>
        <v>795.29870981705994</v>
      </c>
      <c r="R272" s="1">
        <f t="shared" si="139"/>
        <v>1558.7854712414376</v>
      </c>
    </row>
    <row r="273" spans="1:20">
      <c r="A273" t="s">
        <v>67</v>
      </c>
      <c r="B273">
        <v>2005</v>
      </c>
      <c r="C273" t="s">
        <v>71</v>
      </c>
      <c r="D273" s="17">
        <v>2796</v>
      </c>
      <c r="E273" s="1"/>
      <c r="F273" s="1"/>
      <c r="G273" s="1"/>
      <c r="H273" s="1"/>
      <c r="I273" s="25">
        <v>0.65341780549903927</v>
      </c>
      <c r="J273" s="25">
        <v>1.3494810303268833E-2</v>
      </c>
      <c r="K273" s="17">
        <f t="shared" si="136"/>
        <v>4279.0385821589171</v>
      </c>
      <c r="L273" s="1">
        <f t="shared" si="142"/>
        <v>578731.68372450606</v>
      </c>
      <c r="M273">
        <f t="shared" si="143"/>
        <v>760.74416443670873</v>
      </c>
      <c r="N273" s="1">
        <f t="shared" si="144"/>
        <v>1491.0585622959491</v>
      </c>
      <c r="O273" s="29">
        <f t="shared" si="135"/>
        <v>1483.0385821589171</v>
      </c>
      <c r="P273" s="1">
        <f t="shared" si="137"/>
        <v>578731.68372450606</v>
      </c>
      <c r="Q273">
        <f t="shared" si="138"/>
        <v>760.74416443670873</v>
      </c>
      <c r="R273" s="1">
        <f t="shared" si="139"/>
        <v>1491.0585622959491</v>
      </c>
    </row>
    <row r="274" spans="1:20">
      <c r="A274" t="s">
        <v>67</v>
      </c>
      <c r="B274">
        <v>2006</v>
      </c>
      <c r="C274" t="s">
        <v>71</v>
      </c>
      <c r="D274" s="17">
        <v>3058</v>
      </c>
      <c r="E274" s="1"/>
      <c r="F274" s="1"/>
      <c r="G274" s="1"/>
      <c r="H274" s="1"/>
      <c r="I274" s="25">
        <v>0.65341780549903927</v>
      </c>
      <c r="J274" s="25">
        <v>1.3494810303268833E-2</v>
      </c>
      <c r="K274" s="17">
        <f t="shared" si="136"/>
        <v>4680.0071474399028</v>
      </c>
      <c r="L274" s="1">
        <f t="shared" si="142"/>
        <v>692273.78689881065</v>
      </c>
      <c r="M274">
        <f t="shared" si="143"/>
        <v>832.02991947333885</v>
      </c>
      <c r="N274" s="1">
        <f t="shared" si="144"/>
        <v>1630.778642167744</v>
      </c>
      <c r="O274" s="29">
        <f t="shared" si="135"/>
        <v>1622.0071474399028</v>
      </c>
      <c r="P274" s="1">
        <f t="shared" si="137"/>
        <v>692273.78689881065</v>
      </c>
      <c r="Q274">
        <f t="shared" si="138"/>
        <v>832.02991947333885</v>
      </c>
      <c r="R274" s="1">
        <f t="shared" si="139"/>
        <v>1630.778642167744</v>
      </c>
    </row>
    <row r="275" spans="1:20">
      <c r="A275" t="s">
        <v>67</v>
      </c>
      <c r="B275">
        <v>2007</v>
      </c>
      <c r="C275" t="s">
        <v>71</v>
      </c>
      <c r="D275" s="17">
        <v>4266</v>
      </c>
      <c r="E275" s="1"/>
      <c r="F275" s="1"/>
      <c r="G275" s="1"/>
      <c r="H275" s="1"/>
      <c r="I275" s="25">
        <v>0.65341780549903927</v>
      </c>
      <c r="J275" s="25">
        <v>1.3494810303268833E-2</v>
      </c>
      <c r="K275" s="17">
        <f t="shared" si="136"/>
        <v>6528.7477079720811</v>
      </c>
      <c r="L275" s="1">
        <f t="shared" si="142"/>
        <v>1347238.9410750614</v>
      </c>
      <c r="M275">
        <f t="shared" si="143"/>
        <v>1160.7062251384118</v>
      </c>
      <c r="N275" s="1">
        <f t="shared" si="144"/>
        <v>2274.984201271287</v>
      </c>
      <c r="O275" s="29">
        <f t="shared" si="135"/>
        <v>2262.7477079720811</v>
      </c>
      <c r="P275" s="1">
        <f t="shared" si="137"/>
        <v>1347238.9410750614</v>
      </c>
      <c r="Q275">
        <f t="shared" si="138"/>
        <v>1160.7062251384118</v>
      </c>
      <c r="R275" s="1">
        <f t="shared" si="139"/>
        <v>2274.984201271287</v>
      </c>
    </row>
    <row r="276" spans="1:20">
      <c r="A276" t="s">
        <v>67</v>
      </c>
      <c r="B276">
        <v>2008</v>
      </c>
      <c r="C276" t="s">
        <v>71</v>
      </c>
      <c r="D276" s="17">
        <v>5010</v>
      </c>
      <c r="E276" s="1"/>
      <c r="F276" s="1"/>
      <c r="G276" s="1"/>
      <c r="H276" s="1"/>
      <c r="I276" s="25">
        <v>0.65341780549903927</v>
      </c>
      <c r="J276" s="25">
        <v>1.3494810303268833E-2</v>
      </c>
      <c r="K276" s="17">
        <f t="shared" si="136"/>
        <v>7667.3760002203771</v>
      </c>
      <c r="L276" s="1">
        <f t="shared" si="142"/>
        <v>1858139.7621286947</v>
      </c>
      <c r="M276">
        <f t="shared" si="143"/>
        <v>1363.136002799682</v>
      </c>
      <c r="N276" s="1">
        <f t="shared" si="144"/>
        <v>2671.7465654873768</v>
      </c>
      <c r="O276" s="29">
        <f t="shared" si="135"/>
        <v>2657.3760002203771</v>
      </c>
      <c r="P276" s="1">
        <f t="shared" si="137"/>
        <v>1858139.7621286947</v>
      </c>
      <c r="Q276">
        <f t="shared" si="138"/>
        <v>1363.136002799682</v>
      </c>
      <c r="R276" s="1">
        <f t="shared" si="139"/>
        <v>2671.7465654873768</v>
      </c>
    </row>
    <row r="277" spans="1:20">
      <c r="A277" t="s">
        <v>67</v>
      </c>
      <c r="B277">
        <v>2009</v>
      </c>
      <c r="C277" t="s">
        <v>71</v>
      </c>
      <c r="D277" s="17">
        <v>2818</v>
      </c>
      <c r="E277" s="1"/>
      <c r="F277" s="1"/>
      <c r="G277" s="1"/>
      <c r="H277" s="1"/>
      <c r="I277" s="25">
        <v>0.65341780549903927</v>
      </c>
      <c r="J277" s="25">
        <v>1.3494810303268833E-2</v>
      </c>
      <c r="K277" s="17">
        <f t="shared" si="136"/>
        <v>4312.7076983275492</v>
      </c>
      <c r="L277" s="1">
        <f t="shared" si="142"/>
        <v>587874.87939866644</v>
      </c>
      <c r="M277">
        <f t="shared" si="143"/>
        <v>766.72999119550968</v>
      </c>
      <c r="N277" s="1">
        <f t="shared" si="144"/>
        <v>1502.7907827431989</v>
      </c>
      <c r="O277" s="29">
        <f t="shared" si="135"/>
        <v>1494.7076983275492</v>
      </c>
      <c r="P277" s="1">
        <f t="shared" si="137"/>
        <v>587874.87939866644</v>
      </c>
      <c r="Q277">
        <f t="shared" si="138"/>
        <v>766.72999119550968</v>
      </c>
      <c r="R277" s="1">
        <f t="shared" si="139"/>
        <v>1502.7907827431989</v>
      </c>
    </row>
    <row r="278" spans="1:20">
      <c r="A278" t="s">
        <v>67</v>
      </c>
      <c r="B278">
        <v>2010</v>
      </c>
      <c r="C278" t="s">
        <v>71</v>
      </c>
      <c r="D278" s="17">
        <v>4613</v>
      </c>
      <c r="E278" s="1"/>
      <c r="F278" s="1"/>
      <c r="G278" s="1"/>
      <c r="H278" s="1"/>
      <c r="I278" s="25">
        <v>0.65341780549903927</v>
      </c>
      <c r="J278" s="25">
        <v>1.3494810303268833E-2</v>
      </c>
      <c r="K278" s="17">
        <f t="shared" si="136"/>
        <v>7059.8014948136924</v>
      </c>
      <c r="L278" s="1">
        <f t="shared" si="142"/>
        <v>1575323.7998180711</v>
      </c>
      <c r="M278">
        <f t="shared" si="143"/>
        <v>1255.1190381067729</v>
      </c>
      <c r="N278" s="1">
        <f t="shared" si="144"/>
        <v>2460.0333146892749</v>
      </c>
      <c r="O278" s="29">
        <f t="shared" si="135"/>
        <v>2446.8014948136924</v>
      </c>
      <c r="P278" s="1">
        <f t="shared" si="137"/>
        <v>1575323.7998180711</v>
      </c>
      <c r="Q278">
        <f t="shared" si="138"/>
        <v>1255.1190381067729</v>
      </c>
      <c r="R278" s="1">
        <f t="shared" si="139"/>
        <v>2460.0333146892749</v>
      </c>
    </row>
    <row r="279" spans="1:20">
      <c r="A279" t="s">
        <v>67</v>
      </c>
      <c r="B279">
        <v>2011</v>
      </c>
      <c r="C279" t="s">
        <v>71</v>
      </c>
      <c r="D279" s="17">
        <v>8950</v>
      </c>
      <c r="E279" s="1">
        <v>4628</v>
      </c>
      <c r="F279" s="1">
        <v>1123011.175286294</v>
      </c>
      <c r="G279" s="15">
        <v>1091</v>
      </c>
      <c r="H279" s="1">
        <v>134615.45217117149</v>
      </c>
      <c r="I279">
        <f t="shared" ref="I279:I287" si="151">E279/(E279+G279)</f>
        <v>0.80923238328379088</v>
      </c>
      <c r="J279" s="3">
        <f t="shared" ref="J279:J287" si="152">((((E279)^2*H279)+((G279)^2*F279))/(E279+G279)^4)</f>
        <v>3.9448122091551106E-3</v>
      </c>
      <c r="K279" s="17">
        <f t="shared" si="136"/>
        <v>11059.863872082973</v>
      </c>
      <c r="L279" s="1">
        <f t="shared" si="142"/>
        <v>736850.51155388099</v>
      </c>
      <c r="M279">
        <f t="shared" si="143"/>
        <v>858.39997178115107</v>
      </c>
      <c r="N279" s="1">
        <f t="shared" si="144"/>
        <v>1682.463944691056</v>
      </c>
      <c r="O279" s="29">
        <f t="shared" si="135"/>
        <v>2109.8638720829731</v>
      </c>
      <c r="P279" s="1">
        <f t="shared" si="137"/>
        <v>736850.51155388099</v>
      </c>
      <c r="Q279">
        <f t="shared" si="138"/>
        <v>858.39997178115107</v>
      </c>
      <c r="R279" s="1">
        <f t="shared" si="139"/>
        <v>1682.463944691056</v>
      </c>
      <c r="T279" s="2"/>
    </row>
    <row r="280" spans="1:20">
      <c r="A280" t="s">
        <v>67</v>
      </c>
      <c r="B280">
        <v>2012</v>
      </c>
      <c r="C280" t="s">
        <v>71</v>
      </c>
      <c r="D280" s="17">
        <v>8600</v>
      </c>
      <c r="E280" s="1">
        <v>4902</v>
      </c>
      <c r="F280" s="1">
        <v>817154.10041942052</v>
      </c>
      <c r="G280" s="15">
        <v>2312</v>
      </c>
      <c r="H280" s="1">
        <v>606300.08666266291</v>
      </c>
      <c r="I280">
        <f t="shared" si="151"/>
        <v>0.67951205988355978</v>
      </c>
      <c r="J280" s="3">
        <f t="shared" si="152"/>
        <v>6.9921284278318613E-3</v>
      </c>
      <c r="K280" s="17">
        <f t="shared" si="136"/>
        <v>12656.140350877193</v>
      </c>
      <c r="L280" s="1">
        <f t="shared" ref="L280:L300" si="153">(D280^2)*J280*(1/(I280^4))</f>
        <v>2425591.2838210762</v>
      </c>
      <c r="M280">
        <f t="shared" si="143"/>
        <v>1557.4309884617926</v>
      </c>
      <c r="N280" s="1">
        <f t="shared" si="144"/>
        <v>3052.5647373851134</v>
      </c>
      <c r="O280" s="29">
        <f t="shared" si="135"/>
        <v>4056.1403508771928</v>
      </c>
      <c r="P280" s="1">
        <f t="shared" si="137"/>
        <v>2425591.2838210762</v>
      </c>
      <c r="Q280">
        <f t="shared" si="138"/>
        <v>1557.4309884617926</v>
      </c>
      <c r="R280" s="1">
        <f t="shared" si="139"/>
        <v>3052.5647373851134</v>
      </c>
      <c r="T280" s="2"/>
    </row>
    <row r="281" spans="1:20">
      <c r="A281" t="s">
        <v>67</v>
      </c>
      <c r="B281">
        <v>2013</v>
      </c>
      <c r="C281" t="s">
        <v>71</v>
      </c>
      <c r="D281" s="17">
        <v>6970</v>
      </c>
      <c r="E281" s="1">
        <v>5774</v>
      </c>
      <c r="F281" s="1">
        <v>1485966.2791901822</v>
      </c>
      <c r="G281" s="15">
        <v>2952</v>
      </c>
      <c r="H281" s="1">
        <v>973096.92602602462</v>
      </c>
      <c r="I281">
        <f t="shared" si="151"/>
        <v>0.66170066468026589</v>
      </c>
      <c r="J281" s="3">
        <f t="shared" si="152"/>
        <v>7.8291014895236332E-3</v>
      </c>
      <c r="K281" s="17">
        <f t="shared" si="136"/>
        <v>10533.463803255974</v>
      </c>
      <c r="L281" s="1">
        <f t="shared" si="153"/>
        <v>1983952.159720307</v>
      </c>
      <c r="M281">
        <f t="shared" si="143"/>
        <v>1408.5283666722182</v>
      </c>
      <c r="N281" s="1">
        <f t="shared" si="144"/>
        <v>2760.7155986775479</v>
      </c>
      <c r="O281" s="29">
        <f t="shared" si="135"/>
        <v>3563.4638032559742</v>
      </c>
      <c r="P281" s="1">
        <f t="shared" si="137"/>
        <v>1983952.159720307</v>
      </c>
      <c r="Q281">
        <f t="shared" si="138"/>
        <v>1408.5283666722182</v>
      </c>
      <c r="R281" s="1">
        <f t="shared" si="139"/>
        <v>2760.7155986775479</v>
      </c>
      <c r="T281" s="2"/>
    </row>
    <row r="282" spans="1:20">
      <c r="A282" t="s">
        <v>67</v>
      </c>
      <c r="B282">
        <v>2014</v>
      </c>
      <c r="C282" t="s">
        <v>71</v>
      </c>
      <c r="D282" s="17">
        <v>8688</v>
      </c>
      <c r="E282" s="1">
        <v>5939</v>
      </c>
      <c r="F282" s="1">
        <v>1847984.6003753652</v>
      </c>
      <c r="G282" s="15">
        <v>6646</v>
      </c>
      <c r="H282" s="1">
        <v>2212538.992823815</v>
      </c>
      <c r="I282">
        <f t="shared" si="151"/>
        <v>0.47191100516487883</v>
      </c>
      <c r="J282" s="3">
        <f t="shared" si="152"/>
        <v>6.3649481561777691E-3</v>
      </c>
      <c r="K282" s="17">
        <f t="shared" si="136"/>
        <v>18410.250883987203</v>
      </c>
      <c r="L282" s="1">
        <f t="shared" si="153"/>
        <v>9687106.4801495951</v>
      </c>
      <c r="M282">
        <f t="shared" si="143"/>
        <v>3112.4116823051536</v>
      </c>
      <c r="N282" s="1">
        <f t="shared" si="144"/>
        <v>6100.3268973181011</v>
      </c>
      <c r="O282" s="29">
        <f t="shared" si="135"/>
        <v>9722.2508839872025</v>
      </c>
      <c r="P282" s="1">
        <f t="shared" si="137"/>
        <v>9687106.4801495951</v>
      </c>
      <c r="Q282">
        <f t="shared" si="138"/>
        <v>3112.4116823051536</v>
      </c>
      <c r="R282" s="1">
        <f t="shared" si="139"/>
        <v>6100.3268973181011</v>
      </c>
      <c r="T282" s="2"/>
    </row>
    <row r="283" spans="1:20">
      <c r="A283" t="s">
        <v>67</v>
      </c>
      <c r="B283">
        <v>2015</v>
      </c>
      <c r="C283" t="s">
        <v>71</v>
      </c>
      <c r="D283" s="17">
        <v>9156</v>
      </c>
      <c r="E283" s="1">
        <v>9341</v>
      </c>
      <c r="F283" s="1">
        <v>2302346.3975565527</v>
      </c>
      <c r="G283" s="15">
        <v>4621</v>
      </c>
      <c r="H283" s="1">
        <v>3296851.4949189224</v>
      </c>
      <c r="I283">
        <f t="shared" si="151"/>
        <v>0.66903022489614672</v>
      </c>
      <c r="J283" s="3">
        <f t="shared" si="152"/>
        <v>8.8637501115362213E-3</v>
      </c>
      <c r="K283" s="17">
        <f t="shared" si="136"/>
        <v>13685.480355422331</v>
      </c>
      <c r="L283" s="1">
        <f t="shared" si="153"/>
        <v>3708908.4909766819</v>
      </c>
      <c r="M283">
        <f t="shared" si="143"/>
        <v>1925.8526659577783</v>
      </c>
      <c r="N283" s="1">
        <f t="shared" si="144"/>
        <v>3774.6712252772454</v>
      </c>
      <c r="O283" s="29">
        <f t="shared" si="135"/>
        <v>4529.4803554223308</v>
      </c>
      <c r="P283" s="1">
        <f t="shared" si="137"/>
        <v>3708908.4909766819</v>
      </c>
      <c r="Q283">
        <f t="shared" si="138"/>
        <v>1925.8526659577783</v>
      </c>
      <c r="R283" s="1">
        <f t="shared" si="139"/>
        <v>3774.6712252772454</v>
      </c>
      <c r="T283" s="2"/>
    </row>
    <row r="284" spans="1:20">
      <c r="A284" t="s">
        <v>67</v>
      </c>
      <c r="B284">
        <v>2016</v>
      </c>
      <c r="C284" t="s">
        <v>71</v>
      </c>
      <c r="D284" s="17">
        <v>5839</v>
      </c>
      <c r="E284" s="1">
        <v>10348</v>
      </c>
      <c r="F284" s="1">
        <v>2978473.6189940036</v>
      </c>
      <c r="G284" s="15">
        <v>2943</v>
      </c>
      <c r="H284" s="1">
        <v>1031430.9678868863</v>
      </c>
      <c r="I284">
        <f t="shared" si="151"/>
        <v>0.77857196599202472</v>
      </c>
      <c r="J284" s="3">
        <f t="shared" si="152"/>
        <v>4.3660325747550922E-3</v>
      </c>
      <c r="K284" s="17">
        <f t="shared" si="136"/>
        <v>7499.6278507924235</v>
      </c>
      <c r="L284" s="1">
        <f t="shared" si="153"/>
        <v>405106.18509878113</v>
      </c>
      <c r="M284">
        <f t="shared" si="143"/>
        <v>636.47952449295735</v>
      </c>
      <c r="N284" s="1">
        <f t="shared" si="144"/>
        <v>1247.4998680061965</v>
      </c>
      <c r="O284" s="29">
        <f t="shared" si="135"/>
        <v>1660.6278507924235</v>
      </c>
      <c r="P284" s="1">
        <f t="shared" si="137"/>
        <v>405106.18509878113</v>
      </c>
      <c r="Q284">
        <f t="shared" si="138"/>
        <v>636.47952449295735</v>
      </c>
      <c r="R284" s="1">
        <f t="shared" si="139"/>
        <v>1247.4998680061965</v>
      </c>
      <c r="T284" s="2"/>
    </row>
    <row r="285" spans="1:20">
      <c r="A285" t="s">
        <v>67</v>
      </c>
      <c r="B285">
        <v>2017</v>
      </c>
      <c r="C285" t="s">
        <v>71</v>
      </c>
      <c r="D285" s="17">
        <v>9211</v>
      </c>
      <c r="E285" s="1">
        <v>6590</v>
      </c>
      <c r="F285" s="1">
        <v>2037305.5895645493</v>
      </c>
      <c r="G285" s="15">
        <v>4913</v>
      </c>
      <c r="H285" s="1">
        <v>1254238.2343303345</v>
      </c>
      <c r="I285">
        <f t="shared" si="151"/>
        <v>0.57289402764496222</v>
      </c>
      <c r="J285" s="3">
        <f t="shared" si="152"/>
        <v>5.9197448334006057E-3</v>
      </c>
      <c r="K285" s="17">
        <f t="shared" si="136"/>
        <v>16078.017147192715</v>
      </c>
      <c r="L285" s="1">
        <f t="shared" si="153"/>
        <v>4662505.6656814301</v>
      </c>
      <c r="M285">
        <f t="shared" si="143"/>
        <v>2159.2836001047731</v>
      </c>
      <c r="N285" s="1">
        <f t="shared" si="144"/>
        <v>4232.1958562053551</v>
      </c>
      <c r="O285" s="29">
        <f t="shared" si="135"/>
        <v>6867.0171471927151</v>
      </c>
      <c r="P285" s="1">
        <f t="shared" si="137"/>
        <v>4662505.6656814301</v>
      </c>
      <c r="Q285">
        <f t="shared" si="138"/>
        <v>2159.2836001047731</v>
      </c>
      <c r="R285" s="1">
        <f t="shared" si="139"/>
        <v>4232.1958562053551</v>
      </c>
      <c r="T285" s="2"/>
    </row>
    <row r="286" spans="1:20">
      <c r="A286" t="s">
        <v>67</v>
      </c>
      <c r="B286">
        <v>2018</v>
      </c>
      <c r="C286" t="s">
        <v>71</v>
      </c>
      <c r="D286" s="17">
        <v>11024</v>
      </c>
      <c r="E286" s="1">
        <v>7537</v>
      </c>
      <c r="F286" s="1">
        <v>2243253.1891891891</v>
      </c>
      <c r="G286" s="15">
        <v>5358</v>
      </c>
      <c r="H286" s="1">
        <v>2335681.1072262316</v>
      </c>
      <c r="I286">
        <f t="shared" si="151"/>
        <v>0.58449011244668481</v>
      </c>
      <c r="J286" s="3">
        <f t="shared" si="152"/>
        <v>7.1278722510065206E-3</v>
      </c>
      <c r="K286" s="17">
        <f t="shared" si="136"/>
        <v>18860.883640705848</v>
      </c>
      <c r="L286" s="1">
        <f t="shared" si="153"/>
        <v>7422148.5356027149</v>
      </c>
      <c r="M286">
        <f t="shared" si="143"/>
        <v>2724.3620419471995</v>
      </c>
      <c r="N286" s="1">
        <f t="shared" si="144"/>
        <v>5339.7496022165105</v>
      </c>
      <c r="O286" s="29">
        <f t="shared" si="135"/>
        <v>7836.8836407058479</v>
      </c>
      <c r="P286" s="1">
        <f t="shared" si="137"/>
        <v>7422148.5356027149</v>
      </c>
      <c r="Q286">
        <f t="shared" si="138"/>
        <v>2724.3620419471995</v>
      </c>
      <c r="R286" s="1">
        <f t="shared" si="139"/>
        <v>5339.7496022165105</v>
      </c>
      <c r="T286" s="2"/>
    </row>
    <row r="287" spans="1:20">
      <c r="A287" t="s">
        <v>67</v>
      </c>
      <c r="B287">
        <v>2019</v>
      </c>
      <c r="C287" t="s">
        <v>71</v>
      </c>
      <c r="D287" s="17">
        <v>11553</v>
      </c>
      <c r="E287" s="1">
        <v>9746</v>
      </c>
      <c r="F287" s="1">
        <v>2494165.4075986105</v>
      </c>
      <c r="G287" s="72">
        <v>5602</v>
      </c>
      <c r="H287" s="1">
        <v>2657397.6015055124</v>
      </c>
      <c r="I287">
        <f t="shared" si="151"/>
        <v>0.63500130310138125</v>
      </c>
      <c r="J287" s="3">
        <f t="shared" si="152"/>
        <v>5.9594573793627066E-3</v>
      </c>
      <c r="K287" s="17">
        <f t="shared" si="136"/>
        <v>18193.663451672481</v>
      </c>
      <c r="L287" s="1">
        <f t="shared" ref="L287" si="154">(D287^2)*J287*(1/(I287^4))</f>
        <v>4892127.8553123055</v>
      </c>
      <c r="M287">
        <f t="shared" ref="M287" si="155">SQRT(L287)</f>
        <v>2211.8155111383739</v>
      </c>
      <c r="N287" s="1">
        <f t="shared" ref="N287" si="156">(1.96*M287)</f>
        <v>4335.1584018312133</v>
      </c>
      <c r="O287" s="29">
        <f t="shared" si="135"/>
        <v>6640.6634516724807</v>
      </c>
      <c r="P287" s="1">
        <f t="shared" ref="P287" si="157">L287</f>
        <v>4892127.8553123055</v>
      </c>
      <c r="Q287">
        <f t="shared" ref="Q287" si="158">SQRT(P287)</f>
        <v>2211.8155111383739</v>
      </c>
      <c r="R287" s="1">
        <f t="shared" ref="R287" si="159">(1.96*Q287)</f>
        <v>4335.1584018312133</v>
      </c>
      <c r="T287" s="2"/>
    </row>
    <row r="288" spans="1:20">
      <c r="A288" t="s">
        <v>67</v>
      </c>
      <c r="B288">
        <v>1998</v>
      </c>
      <c r="C288" t="s">
        <v>72</v>
      </c>
      <c r="D288" s="17">
        <v>6261</v>
      </c>
      <c r="E288" s="1"/>
      <c r="F288" s="1"/>
      <c r="G288" s="1"/>
      <c r="H288" s="1"/>
      <c r="I288" s="25">
        <f>AVERAGE(I301:I308)</f>
        <v>0.45755915022815741</v>
      </c>
      <c r="J288" s="25">
        <v>2.827008813506969E-3</v>
      </c>
      <c r="K288" s="17">
        <f t="shared" si="136"/>
        <v>13683.476763338715</v>
      </c>
      <c r="L288" s="1">
        <f t="shared" si="153"/>
        <v>2528282.455604976</v>
      </c>
      <c r="M288">
        <f t="shared" si="143"/>
        <v>1590.057374941224</v>
      </c>
      <c r="N288" s="1">
        <f t="shared" si="144"/>
        <v>3116.5124548847989</v>
      </c>
      <c r="O288" s="29">
        <f t="shared" si="135"/>
        <v>7422.4767633387146</v>
      </c>
      <c r="P288" s="1">
        <f t="shared" si="137"/>
        <v>2528282.455604976</v>
      </c>
      <c r="Q288">
        <f t="shared" si="138"/>
        <v>1590.057374941224</v>
      </c>
      <c r="R288" s="1">
        <f t="shared" si="139"/>
        <v>3116.5124548847989</v>
      </c>
    </row>
    <row r="289" spans="1:20">
      <c r="A289" t="s">
        <v>67</v>
      </c>
      <c r="B289">
        <v>1999</v>
      </c>
      <c r="C289" t="s">
        <v>72</v>
      </c>
      <c r="D289" s="17">
        <v>7370</v>
      </c>
      <c r="E289" s="1"/>
      <c r="F289" s="1"/>
      <c r="G289" s="1"/>
      <c r="H289" s="1"/>
      <c r="I289" s="25">
        <v>0.45755915022815741</v>
      </c>
      <c r="J289" s="25">
        <v>2.827008813506969E-3</v>
      </c>
      <c r="K289" s="17">
        <f t="shared" si="136"/>
        <v>16107.207114806952</v>
      </c>
      <c r="L289" s="1">
        <f t="shared" si="153"/>
        <v>3503266.3626943887</v>
      </c>
      <c r="M289">
        <f t="shared" si="143"/>
        <v>1871.7014619576457</v>
      </c>
      <c r="N289" s="1">
        <f t="shared" si="144"/>
        <v>3668.5348654369855</v>
      </c>
      <c r="O289" s="29">
        <f t="shared" si="135"/>
        <v>8737.2071148069517</v>
      </c>
      <c r="P289" s="1">
        <f t="shared" si="137"/>
        <v>3503266.3626943887</v>
      </c>
      <c r="Q289">
        <f t="shared" si="138"/>
        <v>1871.7014619576457</v>
      </c>
      <c r="R289" s="1">
        <f t="shared" si="139"/>
        <v>3668.5348654369855</v>
      </c>
    </row>
    <row r="290" spans="1:20">
      <c r="A290" t="s">
        <v>67</v>
      </c>
      <c r="B290">
        <v>2000</v>
      </c>
      <c r="C290" t="s">
        <v>72</v>
      </c>
      <c r="D290" s="17">
        <v>11989</v>
      </c>
      <c r="E290" s="1"/>
      <c r="F290" s="1"/>
      <c r="G290" s="1"/>
      <c r="H290" s="1"/>
      <c r="I290" s="25">
        <v>0.45755915022815741</v>
      </c>
      <c r="J290" s="25">
        <v>2.827008813506969E-3</v>
      </c>
      <c r="K290" s="17">
        <f t="shared" si="136"/>
        <v>26202.076811318933</v>
      </c>
      <c r="L290" s="1">
        <f t="shared" si="153"/>
        <v>9270520.1843895838</v>
      </c>
      <c r="M290">
        <f t="shared" si="143"/>
        <v>3044.7528938141409</v>
      </c>
      <c r="N290" s="1">
        <f t="shared" si="144"/>
        <v>5967.715671875716</v>
      </c>
      <c r="O290" s="29">
        <f t="shared" si="135"/>
        <v>14213.076811318933</v>
      </c>
      <c r="P290" s="1">
        <f t="shared" si="137"/>
        <v>9270520.1843895838</v>
      </c>
      <c r="Q290">
        <f t="shared" si="138"/>
        <v>3044.7528938141409</v>
      </c>
      <c r="R290" s="1">
        <f t="shared" si="139"/>
        <v>5967.715671875716</v>
      </c>
    </row>
    <row r="291" spans="1:20">
      <c r="A291" t="s">
        <v>67</v>
      </c>
      <c r="B291">
        <v>2001</v>
      </c>
      <c r="C291" t="s">
        <v>72</v>
      </c>
      <c r="D291" s="17">
        <v>9348</v>
      </c>
      <c r="E291" s="1"/>
      <c r="F291" s="1"/>
      <c r="G291" s="1"/>
      <c r="H291" s="1"/>
      <c r="I291" s="25">
        <v>0.45755915022815741</v>
      </c>
      <c r="J291" s="25">
        <v>2.827008813506969E-3</v>
      </c>
      <c r="K291" s="17">
        <f t="shared" si="136"/>
        <v>20430.145469364368</v>
      </c>
      <c r="L291" s="1">
        <f t="shared" si="153"/>
        <v>5636059.7796220118</v>
      </c>
      <c r="M291">
        <f t="shared" si="143"/>
        <v>2374.0387064287752</v>
      </c>
      <c r="N291" s="1">
        <f t="shared" si="144"/>
        <v>4653.1158646003996</v>
      </c>
      <c r="O291" s="29">
        <f t="shared" si="135"/>
        <v>11082.145469364368</v>
      </c>
      <c r="P291" s="1">
        <f t="shared" si="137"/>
        <v>5636059.7796220118</v>
      </c>
      <c r="Q291">
        <f t="shared" si="138"/>
        <v>2374.0387064287752</v>
      </c>
      <c r="R291" s="1">
        <f t="shared" si="139"/>
        <v>4653.1158646003996</v>
      </c>
    </row>
    <row r="292" spans="1:20">
      <c r="A292" t="s">
        <v>67</v>
      </c>
      <c r="B292">
        <v>2002</v>
      </c>
      <c r="C292" t="s">
        <v>72</v>
      </c>
      <c r="D292" s="17">
        <v>8033</v>
      </c>
      <c r="E292" s="1"/>
      <c r="F292" s="1"/>
      <c r="G292" s="1"/>
      <c r="H292" s="1"/>
      <c r="I292" s="25">
        <v>0.45755915022815741</v>
      </c>
      <c r="J292" s="25">
        <v>2.827008813506969E-3</v>
      </c>
      <c r="K292" s="17">
        <f t="shared" si="136"/>
        <v>17556.200102204104</v>
      </c>
      <c r="L292" s="1">
        <f t="shared" si="153"/>
        <v>4161919.8980246014</v>
      </c>
      <c r="M292">
        <f t="shared" si="143"/>
        <v>2040.0784048718817</v>
      </c>
      <c r="N292" s="1">
        <f t="shared" si="144"/>
        <v>3998.5536735488881</v>
      </c>
      <c r="O292" s="29">
        <f t="shared" si="135"/>
        <v>9523.200102204104</v>
      </c>
      <c r="P292" s="1">
        <f t="shared" si="137"/>
        <v>4161919.8980246014</v>
      </c>
      <c r="Q292">
        <f t="shared" si="138"/>
        <v>2040.0784048718817</v>
      </c>
      <c r="R292" s="1">
        <f t="shared" si="139"/>
        <v>3998.5536735488881</v>
      </c>
    </row>
    <row r="293" spans="1:20">
      <c r="A293" t="s">
        <v>67</v>
      </c>
      <c r="B293">
        <v>2003</v>
      </c>
      <c r="C293" t="s">
        <v>72</v>
      </c>
      <c r="D293" s="17">
        <v>11263</v>
      </c>
      <c r="E293" s="1"/>
      <c r="F293" s="1"/>
      <c r="G293" s="1"/>
      <c r="H293" s="1"/>
      <c r="I293" s="25">
        <v>0.45755915022815741</v>
      </c>
      <c r="J293" s="25">
        <v>2.827008813506969E-3</v>
      </c>
      <c r="K293" s="17">
        <f t="shared" si="136"/>
        <v>24615.396707472279</v>
      </c>
      <c r="L293" s="1">
        <f t="shared" si="153"/>
        <v>8181752.760036231</v>
      </c>
      <c r="M293">
        <f t="shared" si="143"/>
        <v>2860.3763318899546</v>
      </c>
      <c r="N293" s="1">
        <f t="shared" si="144"/>
        <v>5606.3376105043108</v>
      </c>
      <c r="O293" s="29">
        <f t="shared" si="135"/>
        <v>13352.396707472279</v>
      </c>
      <c r="P293" s="1">
        <f t="shared" si="137"/>
        <v>8181752.760036231</v>
      </c>
      <c r="Q293">
        <f t="shared" si="138"/>
        <v>2860.3763318899546</v>
      </c>
      <c r="R293" s="1">
        <f t="shared" si="139"/>
        <v>5606.3376105043108</v>
      </c>
    </row>
    <row r="294" spans="1:20">
      <c r="A294" t="s">
        <v>67</v>
      </c>
      <c r="B294">
        <v>2004</v>
      </c>
      <c r="C294" t="s">
        <v>72</v>
      </c>
      <c r="D294" s="17">
        <v>13195</v>
      </c>
      <c r="E294" s="1"/>
      <c r="F294" s="1"/>
      <c r="G294" s="1"/>
      <c r="H294" s="1"/>
      <c r="I294" s="25">
        <v>0.45755915022815741</v>
      </c>
      <c r="J294" s="25">
        <v>2.827008813506969E-3</v>
      </c>
      <c r="K294" s="17">
        <f t="shared" si="136"/>
        <v>28837.801611923707</v>
      </c>
      <c r="L294" s="1">
        <f t="shared" si="153"/>
        <v>11229410.873184105</v>
      </c>
      <c r="M294">
        <f t="shared" si="143"/>
        <v>3351.0313148617556</v>
      </c>
      <c r="N294" s="1">
        <f t="shared" si="144"/>
        <v>6568.021377129041</v>
      </c>
      <c r="O294" s="29">
        <f t="shared" si="135"/>
        <v>15642.801611923707</v>
      </c>
      <c r="P294" s="1">
        <f t="shared" si="137"/>
        <v>11229410.873184105</v>
      </c>
      <c r="Q294">
        <f t="shared" si="138"/>
        <v>3351.0313148617556</v>
      </c>
      <c r="R294" s="1">
        <f t="shared" si="139"/>
        <v>6568.021377129041</v>
      </c>
    </row>
    <row r="295" spans="1:20">
      <c r="A295" t="s">
        <v>67</v>
      </c>
      <c r="B295">
        <v>2005</v>
      </c>
      <c r="C295" t="s">
        <v>72</v>
      </c>
      <c r="D295" s="17">
        <v>15329</v>
      </c>
      <c r="E295" s="1"/>
      <c r="F295" s="1"/>
      <c r="G295" s="1"/>
      <c r="H295" s="1"/>
      <c r="I295" s="25">
        <v>0.45755915022815741</v>
      </c>
      <c r="J295" s="25">
        <v>2.827008813506969E-3</v>
      </c>
      <c r="K295" s="17">
        <f t="shared" si="136"/>
        <v>33501.679492927513</v>
      </c>
      <c r="L295" s="1">
        <f t="shared" si="153"/>
        <v>15155345.162562583</v>
      </c>
      <c r="M295">
        <f t="shared" si="143"/>
        <v>3892.9866635479993</v>
      </c>
      <c r="N295" s="1">
        <f t="shared" si="144"/>
        <v>7630.2538605540785</v>
      </c>
      <c r="O295" s="29">
        <f t="shared" si="135"/>
        <v>18172.679492927513</v>
      </c>
      <c r="P295" s="1">
        <f t="shared" si="137"/>
        <v>15155345.162562583</v>
      </c>
      <c r="Q295">
        <f t="shared" si="138"/>
        <v>3892.9866635479993</v>
      </c>
      <c r="R295" s="1">
        <f t="shared" si="139"/>
        <v>7630.2538605540785</v>
      </c>
    </row>
    <row r="296" spans="1:20">
      <c r="A296" t="s">
        <v>67</v>
      </c>
      <c r="B296">
        <v>2006</v>
      </c>
      <c r="C296" t="s">
        <v>72</v>
      </c>
      <c r="D296" s="17">
        <v>17714</v>
      </c>
      <c r="E296" s="1"/>
      <c r="F296" s="1"/>
      <c r="G296" s="1"/>
      <c r="H296" s="1"/>
      <c r="I296" s="25">
        <v>0.45755915022815741</v>
      </c>
      <c r="J296" s="25">
        <v>2.827008813506969E-3</v>
      </c>
      <c r="K296" s="17">
        <f t="shared" si="136"/>
        <v>38714.120329944417</v>
      </c>
      <c r="L296" s="1">
        <f t="shared" si="153"/>
        <v>20238180.459821593</v>
      </c>
      <c r="M296">
        <f t="shared" si="143"/>
        <v>4498.6865260675359</v>
      </c>
      <c r="N296" s="1">
        <f t="shared" si="144"/>
        <v>8817.4255910923694</v>
      </c>
      <c r="O296" s="29">
        <f t="shared" si="135"/>
        <v>21000.120329944417</v>
      </c>
      <c r="P296" s="1">
        <f t="shared" si="137"/>
        <v>20238180.459821593</v>
      </c>
      <c r="Q296">
        <f t="shared" si="138"/>
        <v>4498.6865260675359</v>
      </c>
      <c r="R296" s="1">
        <f t="shared" si="139"/>
        <v>8817.4255910923694</v>
      </c>
    </row>
    <row r="297" spans="1:20">
      <c r="A297" t="s">
        <v>67</v>
      </c>
      <c r="B297">
        <v>2007</v>
      </c>
      <c r="C297" t="s">
        <v>72</v>
      </c>
      <c r="D297" s="17">
        <v>20368</v>
      </c>
      <c r="E297" s="1"/>
      <c r="F297" s="1"/>
      <c r="G297" s="1"/>
      <c r="H297" s="1"/>
      <c r="I297" s="25">
        <v>0.45755915022815741</v>
      </c>
      <c r="J297" s="25">
        <v>2.827008813506969E-3</v>
      </c>
      <c r="K297" s="17">
        <f t="shared" si="136"/>
        <v>44514.463299102848</v>
      </c>
      <c r="L297" s="1">
        <f t="shared" si="153"/>
        <v>26756848.278906163</v>
      </c>
      <c r="M297">
        <f t="shared" si="143"/>
        <v>5172.7022221374937</v>
      </c>
      <c r="N297" s="1">
        <f t="shared" si="144"/>
        <v>10138.496355389487</v>
      </c>
      <c r="O297" s="29">
        <f t="shared" si="135"/>
        <v>24146.463299102848</v>
      </c>
      <c r="P297" s="1">
        <f t="shared" si="137"/>
        <v>26756848.278906163</v>
      </c>
      <c r="Q297">
        <f t="shared" si="138"/>
        <v>5172.7022221374937</v>
      </c>
      <c r="R297" s="1">
        <f t="shared" si="139"/>
        <v>10138.496355389487</v>
      </c>
    </row>
    <row r="298" spans="1:20">
      <c r="A298" t="s">
        <v>67</v>
      </c>
      <c r="B298">
        <v>2008</v>
      </c>
      <c r="C298" t="s">
        <v>72</v>
      </c>
      <c r="D298" s="17">
        <v>18756</v>
      </c>
      <c r="E298" s="1"/>
      <c r="F298" s="1"/>
      <c r="G298" s="1"/>
      <c r="H298" s="1"/>
      <c r="I298" s="25">
        <v>0.45755915022815741</v>
      </c>
      <c r="J298" s="25">
        <v>2.827008813506969E-3</v>
      </c>
      <c r="K298" s="17">
        <f t="shared" si="136"/>
        <v>40991.421525823498</v>
      </c>
      <c r="L298" s="1">
        <f t="shared" si="153"/>
        <v>22689171.172948774</v>
      </c>
      <c r="M298">
        <f t="shared" si="143"/>
        <v>4763.3151452479788</v>
      </c>
      <c r="N298" s="1">
        <f t="shared" si="144"/>
        <v>9336.0976846860376</v>
      </c>
      <c r="O298" s="29">
        <f t="shared" si="135"/>
        <v>22235.421525823498</v>
      </c>
      <c r="P298" s="1">
        <f t="shared" si="137"/>
        <v>22689171.172948774</v>
      </c>
      <c r="Q298">
        <f t="shared" si="138"/>
        <v>4763.3151452479788</v>
      </c>
      <c r="R298" s="1">
        <f t="shared" si="139"/>
        <v>9336.0976846860376</v>
      </c>
    </row>
    <row r="299" spans="1:20">
      <c r="A299" t="s">
        <v>67</v>
      </c>
      <c r="B299">
        <v>2009</v>
      </c>
      <c r="C299" t="s">
        <v>72</v>
      </c>
      <c r="D299" s="17">
        <v>14837</v>
      </c>
      <c r="E299" s="1"/>
      <c r="F299" s="1"/>
      <c r="G299" s="1"/>
      <c r="H299" s="1"/>
      <c r="I299" s="25">
        <v>0.45755915022815741</v>
      </c>
      <c r="J299" s="25">
        <v>2.827008813506969E-3</v>
      </c>
      <c r="K299" s="17">
        <f t="shared" si="136"/>
        <v>32426.408678750442</v>
      </c>
      <c r="L299" s="1">
        <f t="shared" si="153"/>
        <v>14198104.777272861</v>
      </c>
      <c r="M299">
        <f t="shared" si="143"/>
        <v>3768.0372579464843</v>
      </c>
      <c r="N299" s="1">
        <f t="shared" si="144"/>
        <v>7385.3530255751093</v>
      </c>
      <c r="O299" s="29">
        <f t="shared" si="135"/>
        <v>17589.408678750442</v>
      </c>
      <c r="P299" s="1">
        <f t="shared" si="137"/>
        <v>14198104.777272861</v>
      </c>
      <c r="Q299">
        <f t="shared" si="138"/>
        <v>3768.0372579464843</v>
      </c>
      <c r="R299" s="1">
        <f t="shared" si="139"/>
        <v>7385.3530255751093</v>
      </c>
    </row>
    <row r="300" spans="1:20">
      <c r="A300" t="s">
        <v>67</v>
      </c>
      <c r="B300">
        <v>2010</v>
      </c>
      <c r="C300" t="s">
        <v>72</v>
      </c>
      <c r="D300" s="17">
        <v>20015</v>
      </c>
      <c r="E300" s="1"/>
      <c r="F300" s="1"/>
      <c r="G300" s="1"/>
      <c r="H300" s="1"/>
      <c r="I300" s="25">
        <v>0.45755915022815741</v>
      </c>
      <c r="J300" s="25">
        <v>2.827008813506969E-3</v>
      </c>
      <c r="K300" s="17">
        <f t="shared" si="136"/>
        <v>43742.978345028649</v>
      </c>
      <c r="L300" s="1">
        <f t="shared" si="153"/>
        <v>25837433.526771665</v>
      </c>
      <c r="M300">
        <f t="shared" si="143"/>
        <v>5083.0535632404726</v>
      </c>
      <c r="N300" s="1">
        <f t="shared" si="144"/>
        <v>9962.7849839513256</v>
      </c>
      <c r="O300" s="29">
        <f t="shared" si="135"/>
        <v>23727.978345028649</v>
      </c>
      <c r="P300" s="1">
        <f t="shared" si="137"/>
        <v>25837433.526771665</v>
      </c>
      <c r="Q300">
        <f t="shared" si="138"/>
        <v>5083.0535632404726</v>
      </c>
      <c r="R300" s="1">
        <f t="shared" si="139"/>
        <v>9962.7849839513256</v>
      </c>
    </row>
    <row r="301" spans="1:20">
      <c r="A301" t="s">
        <v>67</v>
      </c>
      <c r="B301">
        <v>2011</v>
      </c>
      <c r="C301" t="s">
        <v>72</v>
      </c>
      <c r="D301" s="17">
        <v>17328</v>
      </c>
      <c r="E301" s="1">
        <v>9897</v>
      </c>
      <c r="F301" s="1">
        <v>1560762.9575815795</v>
      </c>
      <c r="G301" s="15">
        <v>14883</v>
      </c>
      <c r="H301" s="1">
        <v>3882875.7395145181</v>
      </c>
      <c r="I301">
        <f t="shared" ref="I301:I309" si="160">E301/(E301+G301)</f>
        <v>0.3993946731234867</v>
      </c>
      <c r="J301" s="3">
        <f t="shared" ref="J301:J309" si="161">((((E301)^2*H301)+((G301)^2*F301))/(E301+G301)^4)</f>
        <v>1.9255651127791805E-3</v>
      </c>
      <c r="K301" s="17">
        <f t="shared" si="136"/>
        <v>43385.656259472569</v>
      </c>
      <c r="L301" s="1">
        <f t="shared" ref="L301:L322" si="162">(D301^2)*J301*(1/(I301^4))</f>
        <v>22721971.694568597</v>
      </c>
      <c r="M301">
        <f t="shared" si="143"/>
        <v>4766.7569368039522</v>
      </c>
      <c r="N301" s="1">
        <f t="shared" si="144"/>
        <v>9342.8435961357463</v>
      </c>
      <c r="O301" s="29">
        <f t="shared" si="135"/>
        <v>26057.656259472569</v>
      </c>
      <c r="P301" s="1">
        <f t="shared" si="137"/>
        <v>22721971.694568597</v>
      </c>
      <c r="Q301">
        <f t="shared" si="138"/>
        <v>4766.7569368039522</v>
      </c>
      <c r="R301" s="1">
        <f t="shared" si="139"/>
        <v>9342.8435961357463</v>
      </c>
      <c r="T301" s="2"/>
    </row>
    <row r="302" spans="1:20">
      <c r="A302" t="s">
        <v>67</v>
      </c>
      <c r="B302">
        <v>2012</v>
      </c>
      <c r="C302" t="s">
        <v>72</v>
      </c>
      <c r="D302" s="17">
        <v>20908</v>
      </c>
      <c r="E302" s="1">
        <v>10764</v>
      </c>
      <c r="F302" s="1">
        <v>1295199.6134174168</v>
      </c>
      <c r="G302" s="15">
        <v>15621</v>
      </c>
      <c r="H302" s="1">
        <v>3391371.2606046209</v>
      </c>
      <c r="I302">
        <f t="shared" si="160"/>
        <v>0.40795906765207507</v>
      </c>
      <c r="J302" s="3">
        <f t="shared" si="161"/>
        <v>1.4628814272862126E-3</v>
      </c>
      <c r="K302" s="17">
        <f t="shared" si="136"/>
        <v>51250.239687848378</v>
      </c>
      <c r="L302" s="1">
        <f t="shared" si="162"/>
        <v>23087012.957423236</v>
      </c>
      <c r="M302">
        <f t="shared" si="143"/>
        <v>4804.8946874435487</v>
      </c>
      <c r="N302" s="1">
        <f t="shared" si="144"/>
        <v>9417.5935873893559</v>
      </c>
      <c r="O302" s="29">
        <f t="shared" si="135"/>
        <v>30342.239687848378</v>
      </c>
      <c r="P302" s="1">
        <f t="shared" si="137"/>
        <v>23087012.957423236</v>
      </c>
      <c r="Q302">
        <f t="shared" si="138"/>
        <v>4804.8946874435487</v>
      </c>
      <c r="R302" s="1">
        <f t="shared" si="139"/>
        <v>9417.5935873893559</v>
      </c>
      <c r="T302" s="2"/>
    </row>
    <row r="303" spans="1:20">
      <c r="A303" t="s">
        <v>67</v>
      </c>
      <c r="B303">
        <v>2013</v>
      </c>
      <c r="C303" t="s">
        <v>72</v>
      </c>
      <c r="D303" s="17">
        <v>24779</v>
      </c>
      <c r="E303" s="1">
        <v>16013</v>
      </c>
      <c r="F303" s="1">
        <v>3283614.9748748839</v>
      </c>
      <c r="G303" s="15">
        <v>22145</v>
      </c>
      <c r="H303" s="1">
        <v>9420732.2242402155</v>
      </c>
      <c r="I303">
        <f t="shared" si="160"/>
        <v>0.41964987682792598</v>
      </c>
      <c r="J303" s="3">
        <f t="shared" si="161"/>
        <v>1.8989884257439953E-3</v>
      </c>
      <c r="K303" s="17">
        <f t="shared" si="136"/>
        <v>59046.842065821518</v>
      </c>
      <c r="L303" s="1">
        <f t="shared" si="162"/>
        <v>37595985.131994449</v>
      </c>
      <c r="M303">
        <f t="shared" si="143"/>
        <v>6131.5565015740049</v>
      </c>
      <c r="N303" s="1">
        <f t="shared" si="144"/>
        <v>12017.85074308505</v>
      </c>
      <c r="O303" s="29">
        <f t="shared" si="135"/>
        <v>34267.842065821518</v>
      </c>
      <c r="P303" s="1">
        <f t="shared" si="137"/>
        <v>37595985.131994449</v>
      </c>
      <c r="Q303">
        <f t="shared" si="138"/>
        <v>6131.5565015740049</v>
      </c>
      <c r="R303" s="1">
        <f t="shared" si="139"/>
        <v>12017.85074308505</v>
      </c>
      <c r="T303" s="2"/>
    </row>
    <row r="304" spans="1:20">
      <c r="A304" t="s">
        <v>67</v>
      </c>
      <c r="B304">
        <v>2014</v>
      </c>
      <c r="C304" t="s">
        <v>72</v>
      </c>
      <c r="D304" s="17">
        <v>25686</v>
      </c>
      <c r="E304" s="1">
        <v>22008</v>
      </c>
      <c r="F304" s="1">
        <v>3750598.6105295285</v>
      </c>
      <c r="G304" s="15">
        <v>28405</v>
      </c>
      <c r="H304" s="1">
        <v>8116058.5979739912</v>
      </c>
      <c r="I304">
        <f t="shared" si="160"/>
        <v>0.43655406343601849</v>
      </c>
      <c r="J304" s="3">
        <f t="shared" si="161"/>
        <v>1.0771171321661756E-3</v>
      </c>
      <c r="K304" s="17">
        <f t="shared" si="136"/>
        <v>58838.073336968373</v>
      </c>
      <c r="L304" s="1">
        <f t="shared" si="162"/>
        <v>19566076.633357268</v>
      </c>
      <c r="M304">
        <f t="shared" si="143"/>
        <v>4423.3558112995233</v>
      </c>
      <c r="N304" s="1">
        <f t="shared" si="144"/>
        <v>8669.7773901470664</v>
      </c>
      <c r="O304" s="29">
        <f t="shared" si="135"/>
        <v>33152.073336968373</v>
      </c>
      <c r="P304" s="1">
        <f t="shared" si="137"/>
        <v>19566076.633357268</v>
      </c>
      <c r="Q304">
        <f t="shared" si="138"/>
        <v>4423.3558112995233</v>
      </c>
      <c r="R304" s="1">
        <f t="shared" si="139"/>
        <v>8669.7773901470664</v>
      </c>
      <c r="T304" s="2"/>
    </row>
    <row r="305" spans="1:21">
      <c r="A305" t="s">
        <v>67</v>
      </c>
      <c r="B305">
        <v>2015</v>
      </c>
      <c r="C305" t="s">
        <v>72</v>
      </c>
      <c r="D305" s="17">
        <v>29160</v>
      </c>
      <c r="E305" s="1">
        <v>24718</v>
      </c>
      <c r="F305" s="1">
        <v>4807157.7314104065</v>
      </c>
      <c r="G305" s="15">
        <v>26953</v>
      </c>
      <c r="H305" s="1">
        <v>7542534.9209209476</v>
      </c>
      <c r="I305">
        <f t="shared" si="160"/>
        <v>0.47837278163766911</v>
      </c>
      <c r="J305" s="3">
        <f t="shared" si="161"/>
        <v>1.1363907949700075E-3</v>
      </c>
      <c r="K305" s="17">
        <f t="shared" si="136"/>
        <v>60956.645359656926</v>
      </c>
      <c r="L305" s="1">
        <f t="shared" si="162"/>
        <v>18451721.940392502</v>
      </c>
      <c r="M305">
        <f t="shared" si="143"/>
        <v>4295.5467568625654</v>
      </c>
      <c r="N305" s="1">
        <f t="shared" si="144"/>
        <v>8419.2716434506274</v>
      </c>
      <c r="O305" s="29">
        <f t="shared" si="135"/>
        <v>31796.645359656926</v>
      </c>
      <c r="P305" s="1">
        <f t="shared" si="137"/>
        <v>18451721.940392502</v>
      </c>
      <c r="Q305">
        <f t="shared" si="138"/>
        <v>4295.5467568625654</v>
      </c>
      <c r="R305" s="1">
        <f t="shared" si="139"/>
        <v>8419.2716434506274</v>
      </c>
      <c r="T305" s="2"/>
    </row>
    <row r="306" spans="1:21">
      <c r="A306" t="s">
        <v>67</v>
      </c>
      <c r="B306">
        <v>2016</v>
      </c>
      <c r="C306" t="s">
        <v>72</v>
      </c>
      <c r="D306" s="17">
        <v>32540</v>
      </c>
      <c r="E306" s="1">
        <v>23223</v>
      </c>
      <c r="F306" s="1">
        <v>6399944.0870460356</v>
      </c>
      <c r="G306" s="15">
        <v>24169</v>
      </c>
      <c r="H306" s="1">
        <v>5252819.9974974981</v>
      </c>
      <c r="I306">
        <f t="shared" si="160"/>
        <v>0.49001941255908171</v>
      </c>
      <c r="J306" s="3">
        <f t="shared" si="161"/>
        <v>1.3026707846720235E-3</v>
      </c>
      <c r="K306" s="17">
        <f t="shared" si="136"/>
        <v>66405.532446281708</v>
      </c>
      <c r="L306" s="1">
        <f t="shared" si="162"/>
        <v>23923054.468410891</v>
      </c>
      <c r="M306">
        <f t="shared" si="143"/>
        <v>4891.1199605418478</v>
      </c>
      <c r="N306" s="1">
        <f t="shared" si="144"/>
        <v>9586.5951226620218</v>
      </c>
      <c r="O306" s="29">
        <f t="shared" si="135"/>
        <v>33865.532446281708</v>
      </c>
      <c r="P306" s="1">
        <f t="shared" si="137"/>
        <v>23923054.468410891</v>
      </c>
      <c r="Q306">
        <f t="shared" si="138"/>
        <v>4891.1199605418478</v>
      </c>
      <c r="R306" s="1">
        <f t="shared" si="139"/>
        <v>9586.5951226620218</v>
      </c>
      <c r="T306" s="2"/>
    </row>
    <row r="307" spans="1:21">
      <c r="A307" t="s">
        <v>67</v>
      </c>
      <c r="B307">
        <v>2017</v>
      </c>
      <c r="C307" t="s">
        <v>72</v>
      </c>
      <c r="D307" s="17">
        <v>30249</v>
      </c>
      <c r="E307" s="1">
        <v>17659</v>
      </c>
      <c r="F307" s="1">
        <v>2770446.5813773801</v>
      </c>
      <c r="G307" s="15">
        <v>19067</v>
      </c>
      <c r="H307" s="1">
        <v>4002396.5453203283</v>
      </c>
      <c r="I307">
        <f t="shared" si="160"/>
        <v>0.48083101889669444</v>
      </c>
      <c r="J307" s="3">
        <f t="shared" si="161"/>
        <v>1.2396837052661175E-3</v>
      </c>
      <c r="K307" s="17">
        <f t="shared" si="136"/>
        <v>62909.834871736792</v>
      </c>
      <c r="L307" s="1">
        <f t="shared" si="162"/>
        <v>21220862.426665116</v>
      </c>
      <c r="M307">
        <f t="shared" si="143"/>
        <v>4606.6107309675208</v>
      </c>
      <c r="N307" s="1">
        <f t="shared" si="144"/>
        <v>9028.9570326963403</v>
      </c>
      <c r="O307" s="29">
        <f t="shared" si="135"/>
        <v>32660.834871736792</v>
      </c>
      <c r="P307" s="1">
        <f t="shared" si="137"/>
        <v>21220862.426665116</v>
      </c>
      <c r="Q307">
        <f t="shared" si="138"/>
        <v>4606.6107309675208</v>
      </c>
      <c r="R307" s="1">
        <f t="shared" si="139"/>
        <v>9028.9570326963403</v>
      </c>
      <c r="T307" s="2"/>
    </row>
    <row r="308" spans="1:21">
      <c r="A308" t="s">
        <v>67</v>
      </c>
      <c r="B308">
        <v>2018</v>
      </c>
      <c r="C308" t="s">
        <v>72</v>
      </c>
      <c r="D308" s="17">
        <v>42049</v>
      </c>
      <c r="E308" s="1">
        <v>25988</v>
      </c>
      <c r="F308" s="1">
        <v>4402089.9050961118</v>
      </c>
      <c r="G308" s="15">
        <v>21462</v>
      </c>
      <c r="H308" s="1">
        <v>4078653.5267427284</v>
      </c>
      <c r="I308">
        <f t="shared" si="160"/>
        <v>0.5476923076923077</v>
      </c>
      <c r="J308" s="3">
        <f t="shared" si="161"/>
        <v>9.4339240500434412E-4</v>
      </c>
      <c r="K308" s="17">
        <f t="shared" si="136"/>
        <v>76774.8595505618</v>
      </c>
      <c r="L308" s="1">
        <f>(D308^2)*J308*(1/(I308^4))</f>
        <v>18537755.684375577</v>
      </c>
      <c r="M308">
        <f t="shared" si="143"/>
        <v>4305.5494056363559</v>
      </c>
      <c r="N308" s="1">
        <f t="shared" si="144"/>
        <v>8438.8768350472583</v>
      </c>
      <c r="O308" s="29">
        <f t="shared" si="135"/>
        <v>34725.8595505618</v>
      </c>
      <c r="P308" s="1">
        <f t="shared" si="137"/>
        <v>18537755.684375577</v>
      </c>
      <c r="Q308">
        <f t="shared" si="138"/>
        <v>4305.5494056363559</v>
      </c>
      <c r="R308" s="1">
        <f t="shared" si="139"/>
        <v>8438.8768350472583</v>
      </c>
      <c r="T308" s="2"/>
    </row>
    <row r="309" spans="1:21">
      <c r="A309" t="s">
        <v>67</v>
      </c>
      <c r="B309">
        <v>2019</v>
      </c>
      <c r="C309" t="s">
        <v>72</v>
      </c>
      <c r="D309" s="17">
        <v>35867</v>
      </c>
      <c r="E309" s="1">
        <v>16087</v>
      </c>
      <c r="F309" s="1">
        <v>2683845.0087837777</v>
      </c>
      <c r="G309" s="72">
        <v>31374</v>
      </c>
      <c r="H309" s="1">
        <v>12152655.732811814</v>
      </c>
      <c r="I309">
        <f t="shared" si="160"/>
        <v>0.33895198162702006</v>
      </c>
      <c r="J309" s="3">
        <f t="shared" si="161"/>
        <v>1.1404862579561391E-3</v>
      </c>
      <c r="K309" s="17">
        <f t="shared" si="136"/>
        <v>105817.34860446323</v>
      </c>
      <c r="L309" s="1">
        <f>(D309^2)*J309*(1/(I309^4))</f>
        <v>111154603.32156514</v>
      </c>
      <c r="M309">
        <f>SQRT(L309)</f>
        <v>10542.988348735151</v>
      </c>
      <c r="N309" s="1">
        <f t="shared" ref="N309" si="163">(1.96*M309)</f>
        <v>20664.257163520895</v>
      </c>
      <c r="O309" s="29">
        <f t="shared" si="135"/>
        <v>69950.34860446323</v>
      </c>
      <c r="P309" s="1">
        <f>L309</f>
        <v>111154603.32156514</v>
      </c>
      <c r="Q309">
        <f t="shared" ref="Q309" si="164">SQRT(P309)</f>
        <v>10542.988348735151</v>
      </c>
      <c r="R309" s="1">
        <f t="shared" ref="R309" si="165">(1.96*Q309)</f>
        <v>20664.257163520895</v>
      </c>
      <c r="T309" s="2"/>
    </row>
    <row r="310" spans="1:21">
      <c r="A310" t="s">
        <v>67</v>
      </c>
      <c r="B310">
        <v>1998</v>
      </c>
      <c r="C310" t="s">
        <v>73</v>
      </c>
      <c r="D310" s="17">
        <v>3185</v>
      </c>
      <c r="E310" s="1"/>
      <c r="F310" s="1"/>
      <c r="G310" s="1"/>
      <c r="H310" s="1"/>
      <c r="I310" s="25">
        <f>AVERAGE(I323:I330)</f>
        <v>0.67358630125865415</v>
      </c>
      <c r="J310" s="25">
        <v>5.6341272569567459E-3</v>
      </c>
      <c r="K310" s="17">
        <f t="shared" si="136"/>
        <v>4728.4215757484271</v>
      </c>
      <c r="L310" s="1">
        <f t="shared" si="162"/>
        <v>277633.92962977174</v>
      </c>
      <c r="M310">
        <f t="shared" si="143"/>
        <v>526.90979268729836</v>
      </c>
      <c r="N310" s="1">
        <f t="shared" si="144"/>
        <v>1032.7431936671048</v>
      </c>
      <c r="O310" s="29">
        <f t="shared" si="135"/>
        <v>1543.4215757484271</v>
      </c>
      <c r="P310" s="1">
        <f t="shared" si="137"/>
        <v>277633.92962977174</v>
      </c>
      <c r="Q310">
        <f t="shared" si="138"/>
        <v>526.90979268729836</v>
      </c>
      <c r="R310" s="1">
        <f t="shared" si="139"/>
        <v>1032.7431936671048</v>
      </c>
      <c r="T310" s="2"/>
    </row>
    <row r="311" spans="1:21">
      <c r="A311" t="s">
        <v>67</v>
      </c>
      <c r="B311">
        <v>1999</v>
      </c>
      <c r="C311" t="s">
        <v>73</v>
      </c>
      <c r="D311" s="17">
        <v>4616</v>
      </c>
      <c r="E311" s="1"/>
      <c r="F311" s="1"/>
      <c r="G311" s="1"/>
      <c r="H311" s="1"/>
      <c r="I311" s="25">
        <v>0.67358630125865415</v>
      </c>
      <c r="J311" s="25">
        <v>5.6341272569567459E-3</v>
      </c>
      <c r="K311" s="17">
        <f t="shared" si="136"/>
        <v>6852.8709556215817</v>
      </c>
      <c r="L311" s="1">
        <f t="shared" si="162"/>
        <v>583156.69651387446</v>
      </c>
      <c r="M311">
        <f t="shared" si="143"/>
        <v>763.64697112859324</v>
      </c>
      <c r="N311" s="1">
        <f t="shared" si="144"/>
        <v>1496.7480634120427</v>
      </c>
      <c r="O311" s="29">
        <f t="shared" si="135"/>
        <v>2236.8709556215817</v>
      </c>
      <c r="P311" s="1">
        <f t="shared" si="137"/>
        <v>583156.69651387446</v>
      </c>
      <c r="Q311">
        <f t="shared" si="138"/>
        <v>763.64697112859324</v>
      </c>
      <c r="R311" s="1">
        <f t="shared" si="139"/>
        <v>1496.7480634120427</v>
      </c>
      <c r="T311" s="2"/>
    </row>
    <row r="312" spans="1:21">
      <c r="A312" t="s">
        <v>67</v>
      </c>
      <c r="B312">
        <v>2000</v>
      </c>
      <c r="C312" t="s">
        <v>73</v>
      </c>
      <c r="D312" s="17">
        <v>6910</v>
      </c>
      <c r="E312" s="1"/>
      <c r="F312" s="1"/>
      <c r="G312" s="1"/>
      <c r="H312" s="1"/>
      <c r="I312" s="25">
        <v>0.67358630125865415</v>
      </c>
      <c r="J312" s="25">
        <v>5.6341272569567459E-3</v>
      </c>
      <c r="K312" s="17">
        <f t="shared" si="136"/>
        <v>10258.522162769743</v>
      </c>
      <c r="L312" s="1">
        <f t="shared" si="162"/>
        <v>1306801.9129460659</v>
      </c>
      <c r="M312">
        <f t="shared" si="143"/>
        <v>1143.1543696920664</v>
      </c>
      <c r="N312" s="1">
        <f t="shared" si="144"/>
        <v>2240.5825645964501</v>
      </c>
      <c r="O312" s="29">
        <f t="shared" si="135"/>
        <v>3348.5221627697429</v>
      </c>
      <c r="P312" s="1">
        <f t="shared" si="137"/>
        <v>1306801.9129460659</v>
      </c>
      <c r="Q312">
        <f t="shared" si="138"/>
        <v>1143.1543696920664</v>
      </c>
      <c r="R312" s="1">
        <f t="shared" si="139"/>
        <v>2240.5825645964501</v>
      </c>
      <c r="T312" s="2"/>
    </row>
    <row r="313" spans="1:21">
      <c r="A313" t="s">
        <v>67</v>
      </c>
      <c r="B313">
        <v>2001</v>
      </c>
      <c r="C313" t="s">
        <v>73</v>
      </c>
      <c r="D313" s="17">
        <v>5756</v>
      </c>
      <c r="E313" s="1"/>
      <c r="F313" s="1"/>
      <c r="G313" s="1"/>
      <c r="H313" s="1"/>
      <c r="I313" s="25">
        <v>0.67358630125865415</v>
      </c>
      <c r="J313" s="25">
        <v>5.6341272569567459E-3</v>
      </c>
      <c r="K313" s="17">
        <f t="shared" si="136"/>
        <v>8545.304423864347</v>
      </c>
      <c r="L313" s="1">
        <f t="shared" si="162"/>
        <v>906766.02050430153</v>
      </c>
      <c r="M313">
        <f t="shared" si="143"/>
        <v>952.24262690991816</v>
      </c>
      <c r="N313" s="1">
        <f t="shared" si="144"/>
        <v>1866.3955487434396</v>
      </c>
      <c r="O313" s="29">
        <f t="shared" si="135"/>
        <v>2789.304423864347</v>
      </c>
      <c r="P313" s="1">
        <f t="shared" si="137"/>
        <v>906766.02050430153</v>
      </c>
      <c r="Q313">
        <f t="shared" si="138"/>
        <v>952.24262690991816</v>
      </c>
      <c r="R313" s="1">
        <f t="shared" si="139"/>
        <v>1866.3955487434396</v>
      </c>
      <c r="T313" s="2"/>
    </row>
    <row r="314" spans="1:21">
      <c r="A314" t="s">
        <v>67</v>
      </c>
      <c r="B314">
        <v>2002</v>
      </c>
      <c r="C314" t="s">
        <v>73</v>
      </c>
      <c r="D314" s="17">
        <v>7617</v>
      </c>
      <c r="E314" s="1"/>
      <c r="F314" s="1"/>
      <c r="G314" s="1"/>
      <c r="H314" s="1"/>
      <c r="I314" s="25">
        <v>0.67358630125865415</v>
      </c>
      <c r="J314" s="25">
        <v>5.6341272569567459E-3</v>
      </c>
      <c r="K314" s="17">
        <f t="shared" si="136"/>
        <v>11308.127831232579</v>
      </c>
      <c r="L314" s="1">
        <f t="shared" si="162"/>
        <v>1587894.256982432</v>
      </c>
      <c r="M314">
        <f t="shared" si="143"/>
        <v>1260.1167632336426</v>
      </c>
      <c r="N314" s="1">
        <f t="shared" si="144"/>
        <v>2469.8288559379394</v>
      </c>
      <c r="O314" s="29">
        <f t="shared" si="135"/>
        <v>3691.1278312325794</v>
      </c>
      <c r="P314" s="1">
        <f t="shared" si="137"/>
        <v>1587894.256982432</v>
      </c>
      <c r="Q314">
        <f t="shared" si="138"/>
        <v>1260.1167632336426</v>
      </c>
      <c r="R314" s="1">
        <f t="shared" si="139"/>
        <v>2469.8288559379394</v>
      </c>
      <c r="T314" s="2"/>
    </row>
    <row r="315" spans="1:21">
      <c r="A315" t="s">
        <v>67</v>
      </c>
      <c r="B315">
        <v>2003</v>
      </c>
      <c r="C315" t="s">
        <v>73</v>
      </c>
      <c r="D315" s="17">
        <v>6896</v>
      </c>
      <c r="E315" s="1"/>
      <c r="F315" s="1"/>
      <c r="G315" s="1"/>
      <c r="H315" s="1"/>
      <c r="I315" s="25">
        <v>0.67358630125865415</v>
      </c>
      <c r="J315" s="25">
        <v>5.6341272569567459E-3</v>
      </c>
      <c r="K315" s="17">
        <f t="shared" si="136"/>
        <v>10237.737892107112</v>
      </c>
      <c r="L315" s="1">
        <f t="shared" si="162"/>
        <v>1301511.9872539048</v>
      </c>
      <c r="M315">
        <f t="shared" si="143"/>
        <v>1140.8382826912432</v>
      </c>
      <c r="N315" s="1">
        <f t="shared" si="144"/>
        <v>2236.0430340748367</v>
      </c>
      <c r="O315" s="29">
        <f t="shared" ref="O315:O330" si="166">K315-D315</f>
        <v>3341.7378921071122</v>
      </c>
      <c r="P315" s="1">
        <f t="shared" si="137"/>
        <v>1301511.9872539048</v>
      </c>
      <c r="Q315">
        <f t="shared" si="138"/>
        <v>1140.8382826912432</v>
      </c>
      <c r="R315" s="1">
        <f t="shared" si="139"/>
        <v>2236.0430340748367</v>
      </c>
      <c r="T315" s="2"/>
    </row>
    <row r="316" spans="1:21">
      <c r="A316" t="s">
        <v>67</v>
      </c>
      <c r="B316">
        <v>2004</v>
      </c>
      <c r="C316" t="s">
        <v>73</v>
      </c>
      <c r="D316" s="17">
        <v>10061</v>
      </c>
      <c r="E316" s="1"/>
      <c r="F316" s="1"/>
      <c r="G316" s="1"/>
      <c r="H316" s="1"/>
      <c r="I316" s="25">
        <v>0.67358630125865415</v>
      </c>
      <c r="J316" s="25">
        <v>5.6341272569567459E-3</v>
      </c>
      <c r="K316" s="17">
        <f t="shared" si="136"/>
        <v>14936.467652623209</v>
      </c>
      <c r="L316" s="1">
        <f t="shared" si="162"/>
        <v>2770358.4485732173</v>
      </c>
      <c r="M316">
        <f t="shared" si="143"/>
        <v>1664.4393796630795</v>
      </c>
      <c r="N316" s="1">
        <f t="shared" si="144"/>
        <v>3262.301184139636</v>
      </c>
      <c r="O316" s="29">
        <f t="shared" si="166"/>
        <v>4875.4676526232088</v>
      </c>
      <c r="P316" s="1">
        <f t="shared" si="137"/>
        <v>2770358.4485732173</v>
      </c>
      <c r="Q316">
        <f t="shared" si="138"/>
        <v>1664.4393796630795</v>
      </c>
      <c r="R316" s="1">
        <f t="shared" si="139"/>
        <v>3262.301184139636</v>
      </c>
      <c r="T316" s="2"/>
    </row>
    <row r="317" spans="1:21">
      <c r="A317" t="s">
        <v>67</v>
      </c>
      <c r="B317">
        <v>2005</v>
      </c>
      <c r="C317" t="s">
        <v>73</v>
      </c>
      <c r="D317" s="17">
        <v>12666</v>
      </c>
      <c r="E317" s="1"/>
      <c r="F317" s="1"/>
      <c r="G317" s="1"/>
      <c r="H317" s="1"/>
      <c r="I317" s="25">
        <v>0.67358630125865415</v>
      </c>
      <c r="J317" s="25">
        <v>5.6341272569567459E-3</v>
      </c>
      <c r="K317" s="17">
        <f t="shared" si="136"/>
        <v>18803.826586634088</v>
      </c>
      <c r="L317" s="1">
        <f t="shared" si="162"/>
        <v>4390688.5733686173</v>
      </c>
      <c r="M317">
        <f t="shared" si="143"/>
        <v>2095.3969966019845</v>
      </c>
      <c r="N317" s="1">
        <f t="shared" si="144"/>
        <v>4106.9781133398892</v>
      </c>
      <c r="O317" s="29">
        <f t="shared" si="166"/>
        <v>6137.826586634088</v>
      </c>
      <c r="P317" s="1">
        <f t="shared" si="137"/>
        <v>4390688.5733686173</v>
      </c>
      <c r="Q317">
        <f t="shared" si="138"/>
        <v>2095.3969966019845</v>
      </c>
      <c r="R317" s="1">
        <f t="shared" si="139"/>
        <v>4106.9781133398892</v>
      </c>
      <c r="T317" s="2"/>
    </row>
    <row r="318" spans="1:21">
      <c r="A318" t="s">
        <v>67</v>
      </c>
      <c r="B318">
        <v>2006</v>
      </c>
      <c r="C318" t="s">
        <v>73</v>
      </c>
      <c r="D318" s="17">
        <v>12007</v>
      </c>
      <c r="E318" s="1"/>
      <c r="F318" s="1"/>
      <c r="G318" s="1"/>
      <c r="H318" s="1"/>
      <c r="I318" s="25">
        <v>0.67358630125865415</v>
      </c>
      <c r="J318" s="25">
        <v>5.6341272569567459E-3</v>
      </c>
      <c r="K318" s="17">
        <f t="shared" ref="K318:K330" si="167">D318/I318</f>
        <v>17825.481274728842</v>
      </c>
      <c r="L318" s="1">
        <f t="shared" si="162"/>
        <v>3945687.5188521035</v>
      </c>
      <c r="M318">
        <f>SQRT(L318)</f>
        <v>1986.3754727775167</v>
      </c>
      <c r="N318" s="1">
        <f>(1.96*M318)</f>
        <v>3893.2959266439329</v>
      </c>
      <c r="O318" s="29">
        <f t="shared" si="166"/>
        <v>5818.4812747288415</v>
      </c>
      <c r="P318" s="1">
        <f t="shared" ref="P318:P330" si="168">L318</f>
        <v>3945687.5188521035</v>
      </c>
      <c r="Q318">
        <f t="shared" ref="Q318:Q330" si="169">SQRT(P318)</f>
        <v>1986.3754727775167</v>
      </c>
      <c r="R318" s="1">
        <f t="shared" ref="R318:R330" si="170">(1.96*Q318)</f>
        <v>3893.2959266439329</v>
      </c>
      <c r="T318" s="2"/>
      <c r="U318" s="18"/>
    </row>
    <row r="319" spans="1:21">
      <c r="A319" t="s">
        <v>67</v>
      </c>
      <c r="B319">
        <v>2007</v>
      </c>
      <c r="C319" t="s">
        <v>73</v>
      </c>
      <c r="D319" s="17">
        <v>12018</v>
      </c>
      <c r="E319" s="1"/>
      <c r="F319" s="1"/>
      <c r="G319" s="1"/>
      <c r="H319" s="1"/>
      <c r="I319" s="25">
        <v>0.67358630125865415</v>
      </c>
      <c r="J319" s="25">
        <v>5.6341272569567459E-3</v>
      </c>
      <c r="K319" s="17">
        <f t="shared" si="167"/>
        <v>17841.811773106623</v>
      </c>
      <c r="L319" s="1">
        <f t="shared" si="162"/>
        <v>3952920.3736786586</v>
      </c>
      <c r="M319">
        <f>SQRT(L319)</f>
        <v>1988.1952554210209</v>
      </c>
      <c r="N319" s="1">
        <f>(1.96*M319)</f>
        <v>3896.8627006252009</v>
      </c>
      <c r="O319" s="29">
        <f t="shared" si="166"/>
        <v>5823.8117731066231</v>
      </c>
      <c r="P319" s="1">
        <f t="shared" si="168"/>
        <v>3952920.3736786586</v>
      </c>
      <c r="Q319">
        <f t="shared" si="169"/>
        <v>1988.1952554210209</v>
      </c>
      <c r="R319" s="1">
        <f t="shared" si="170"/>
        <v>3896.8627006252009</v>
      </c>
      <c r="T319" s="2"/>
      <c r="U319" s="18"/>
    </row>
    <row r="320" spans="1:21">
      <c r="A320" t="s">
        <v>67</v>
      </c>
      <c r="B320">
        <v>2008</v>
      </c>
      <c r="C320" t="s">
        <v>73</v>
      </c>
      <c r="D320" s="17">
        <v>17754</v>
      </c>
      <c r="E320" s="1"/>
      <c r="F320" s="1"/>
      <c r="G320" s="1"/>
      <c r="H320" s="1"/>
      <c r="I320" s="25">
        <v>0.67358630125865415</v>
      </c>
      <c r="J320" s="25">
        <v>5.6341272569567459E-3</v>
      </c>
      <c r="K320" s="17">
        <f t="shared" si="167"/>
        <v>26357.424381738641</v>
      </c>
      <c r="L320" s="1">
        <f t="shared" si="162"/>
        <v>8626727.8588684946</v>
      </c>
      <c r="M320">
        <f>SQRT(L320)</f>
        <v>2937.129186615477</v>
      </c>
      <c r="N320" s="1">
        <f>(1.96*M320)</f>
        <v>5756.7732057663352</v>
      </c>
      <c r="O320" s="29">
        <f t="shared" si="166"/>
        <v>8603.4243817386414</v>
      </c>
      <c r="P320" s="1">
        <f t="shared" si="168"/>
        <v>8626727.8588684946</v>
      </c>
      <c r="Q320">
        <f t="shared" si="169"/>
        <v>2937.129186615477</v>
      </c>
      <c r="R320" s="1">
        <f t="shared" si="170"/>
        <v>5756.7732057663352</v>
      </c>
      <c r="T320" s="2"/>
      <c r="U320" s="18"/>
    </row>
    <row r="321" spans="1:24">
      <c r="A321" t="s">
        <v>67</v>
      </c>
      <c r="B321">
        <v>2009</v>
      </c>
      <c r="C321" t="s">
        <v>73</v>
      </c>
      <c r="D321" s="17">
        <v>9645</v>
      </c>
      <c r="E321" s="1"/>
      <c r="F321" s="1"/>
      <c r="G321" s="1"/>
      <c r="H321" s="1"/>
      <c r="I321" s="25">
        <v>0.67358630125865415</v>
      </c>
      <c r="J321" s="25">
        <v>5.6341272569567459E-3</v>
      </c>
      <c r="K321" s="17">
        <f t="shared" si="167"/>
        <v>14318.877895790762</v>
      </c>
      <c r="L321" s="1">
        <f t="shared" si="162"/>
        <v>2545998.4255660125</v>
      </c>
      <c r="M321">
        <f>SQRT(L321)</f>
        <v>1595.6185087814733</v>
      </c>
      <c r="N321" s="1">
        <f>(1.96*M321)</f>
        <v>3127.4122772116875</v>
      </c>
      <c r="O321" s="29">
        <f t="shared" si="166"/>
        <v>4673.8778957907616</v>
      </c>
      <c r="P321" s="1">
        <f t="shared" si="168"/>
        <v>2545998.4255660125</v>
      </c>
      <c r="Q321">
        <f t="shared" si="169"/>
        <v>1595.6185087814733</v>
      </c>
      <c r="R321" s="1">
        <f t="shared" si="170"/>
        <v>3127.4122772116875</v>
      </c>
      <c r="T321" s="2"/>
      <c r="U321" s="18"/>
    </row>
    <row r="322" spans="1:24">
      <c r="A322" t="s">
        <v>67</v>
      </c>
      <c r="B322">
        <v>2010</v>
      </c>
      <c r="C322" t="s">
        <v>73</v>
      </c>
      <c r="D322" s="17">
        <v>12415</v>
      </c>
      <c r="E322" s="1"/>
      <c r="F322" s="1"/>
      <c r="G322" s="1"/>
      <c r="H322" s="1"/>
      <c r="I322" s="25">
        <v>0.67358630125865415</v>
      </c>
      <c r="J322" s="25">
        <v>5.6341272569567459E-3</v>
      </c>
      <c r="K322" s="17">
        <f t="shared" si="167"/>
        <v>18431.194305468358</v>
      </c>
      <c r="L322" s="1">
        <f t="shared" si="162"/>
        <v>4218393.7471152442</v>
      </c>
      <c r="M322">
        <f>SQRT(L322)</f>
        <v>2053.8728653729386</v>
      </c>
      <c r="N322" s="1">
        <f>(1.96*M322)</f>
        <v>4025.5908161309594</v>
      </c>
      <c r="O322" s="29">
        <f t="shared" si="166"/>
        <v>6016.1943054683579</v>
      </c>
      <c r="P322" s="1">
        <f t="shared" si="168"/>
        <v>4218393.7471152442</v>
      </c>
      <c r="Q322">
        <f t="shared" si="169"/>
        <v>2053.8728653729386</v>
      </c>
      <c r="R322" s="1">
        <f t="shared" si="170"/>
        <v>4025.5908161309594</v>
      </c>
      <c r="T322" s="2"/>
      <c r="U322" s="18"/>
    </row>
    <row r="323" spans="1:24">
      <c r="A323" t="s">
        <v>67</v>
      </c>
      <c r="B323">
        <v>2011</v>
      </c>
      <c r="C323" t="s">
        <v>73</v>
      </c>
      <c r="D323" s="17">
        <v>11926</v>
      </c>
      <c r="E323" s="1">
        <v>10660</v>
      </c>
      <c r="F323" s="1">
        <v>3867387.9387297141</v>
      </c>
      <c r="G323" s="15">
        <v>4916</v>
      </c>
      <c r="H323" s="1">
        <v>1921853.0486126088</v>
      </c>
      <c r="I323">
        <f t="shared" ref="I323:I330" si="171">E323/(E323+G323)</f>
        <v>0.68438623523369291</v>
      </c>
      <c r="J323" s="3">
        <f t="shared" ref="J323:J330" si="172">((((E323)^2*H323)+((G323)^2*F323))/(E323+G323)^4)</f>
        <v>5.2981956270710933E-3</v>
      </c>
      <c r="K323" s="17">
        <f t="shared" si="167"/>
        <v>17425.832645403378</v>
      </c>
      <c r="L323" s="1">
        <f t="shared" ref="L323:L330" si="173">(D323^2)*J323*(1/(I323^4))</f>
        <v>3434887.6393615259</v>
      </c>
      <c r="M323">
        <f t="shared" ref="M323:M330" si="174">SQRT(L323)</f>
        <v>1853.3449866016649</v>
      </c>
      <c r="N323" s="1">
        <f t="shared" ref="N323:N330" si="175">(1.96*M323)</f>
        <v>3632.5561737392632</v>
      </c>
      <c r="O323" s="29">
        <f t="shared" si="166"/>
        <v>5499.8326454033777</v>
      </c>
      <c r="P323" s="1">
        <f t="shared" si="168"/>
        <v>3434887.6393615259</v>
      </c>
      <c r="Q323">
        <f t="shared" si="169"/>
        <v>1853.3449866016649</v>
      </c>
      <c r="R323" s="1">
        <f t="shared" si="170"/>
        <v>3632.5561737392632</v>
      </c>
      <c r="T323" s="2"/>
      <c r="U323" s="18"/>
      <c r="V323" s="2"/>
      <c r="W323" s="21"/>
      <c r="X323" s="21"/>
    </row>
    <row r="324" spans="1:24">
      <c r="A324" t="s">
        <v>67</v>
      </c>
      <c r="B324">
        <v>2012</v>
      </c>
      <c r="C324" t="s">
        <v>73</v>
      </c>
      <c r="D324" s="17">
        <v>14290</v>
      </c>
      <c r="E324" s="1">
        <v>10532</v>
      </c>
      <c r="F324" s="1">
        <v>1809865.8409519477</v>
      </c>
      <c r="G324" s="15">
        <v>5315</v>
      </c>
      <c r="H324" s="1">
        <v>1446858.9784894967</v>
      </c>
      <c r="I324">
        <f t="shared" si="171"/>
        <v>0.66460528806714203</v>
      </c>
      <c r="J324" s="3">
        <f t="shared" si="172"/>
        <v>3.3555436866087454E-3</v>
      </c>
      <c r="K324" s="17">
        <f t="shared" si="167"/>
        <v>21501.484048613747</v>
      </c>
      <c r="L324" s="1">
        <f t="shared" si="173"/>
        <v>3512142.9566568048</v>
      </c>
      <c r="M324">
        <f t="shared" si="174"/>
        <v>1874.0712250757185</v>
      </c>
      <c r="N324" s="1">
        <f t="shared" si="175"/>
        <v>3673.1796011484084</v>
      </c>
      <c r="O324" s="29">
        <f t="shared" si="166"/>
        <v>7211.4840486137473</v>
      </c>
      <c r="P324" s="1">
        <f t="shared" si="168"/>
        <v>3512142.9566568048</v>
      </c>
      <c r="Q324">
        <f t="shared" si="169"/>
        <v>1874.0712250757185</v>
      </c>
      <c r="R324" s="1">
        <f t="shared" si="170"/>
        <v>3673.1796011484084</v>
      </c>
      <c r="T324" s="2"/>
      <c r="U324" s="18"/>
      <c r="V324" s="2"/>
      <c r="W324" s="21"/>
      <c r="X324" s="21"/>
    </row>
    <row r="325" spans="1:24">
      <c r="A325" t="s">
        <v>67</v>
      </c>
      <c r="B325">
        <v>2013</v>
      </c>
      <c r="C325" t="s">
        <v>73</v>
      </c>
      <c r="D325" s="17">
        <v>15619</v>
      </c>
      <c r="E325" s="1">
        <v>6679</v>
      </c>
      <c r="F325" s="1">
        <v>1120758.7991991951</v>
      </c>
      <c r="G325" s="15">
        <v>3021</v>
      </c>
      <c r="H325" s="1">
        <v>397753.71081081062</v>
      </c>
      <c r="I325">
        <f t="shared" si="171"/>
        <v>0.68855670103092781</v>
      </c>
      <c r="J325" s="3">
        <f t="shared" si="172"/>
        <v>3.1596269995216491E-3</v>
      </c>
      <c r="K325" s="17">
        <f t="shared" si="167"/>
        <v>22683.680191645457</v>
      </c>
      <c r="L325" s="1">
        <f t="shared" si="173"/>
        <v>3429125.8906986257</v>
      </c>
      <c r="M325">
        <f t="shared" si="174"/>
        <v>1851.7899153788007</v>
      </c>
      <c r="N325" s="1">
        <f t="shared" si="175"/>
        <v>3629.5082341424495</v>
      </c>
      <c r="O325" s="29">
        <f t="shared" si="166"/>
        <v>7064.6801916454569</v>
      </c>
      <c r="P325" s="1">
        <f t="shared" si="168"/>
        <v>3429125.8906986257</v>
      </c>
      <c r="Q325">
        <f t="shared" si="169"/>
        <v>1851.7899153788007</v>
      </c>
      <c r="R325" s="1">
        <f t="shared" si="170"/>
        <v>3629.5082341424495</v>
      </c>
      <c r="T325" s="2"/>
      <c r="U325" s="18"/>
      <c r="V325" s="2"/>
      <c r="W325" s="21"/>
      <c r="X325" s="21"/>
    </row>
    <row r="326" spans="1:24">
      <c r="A326" t="s">
        <v>67</v>
      </c>
      <c r="B326">
        <v>2014</v>
      </c>
      <c r="C326" t="s">
        <v>73</v>
      </c>
      <c r="D326" s="17">
        <v>18453</v>
      </c>
      <c r="E326" s="1">
        <v>7370</v>
      </c>
      <c r="F326" s="1">
        <v>1795956.444219216</v>
      </c>
      <c r="G326" s="15">
        <v>2384</v>
      </c>
      <c r="H326" s="1">
        <v>713052.28782382398</v>
      </c>
      <c r="I326">
        <f t="shared" si="171"/>
        <v>0.75558745130202998</v>
      </c>
      <c r="J326" s="3">
        <f t="shared" si="172"/>
        <v>5.4064908346572026E-3</v>
      </c>
      <c r="K326" s="17">
        <f t="shared" si="167"/>
        <v>24422.057259158752</v>
      </c>
      <c r="L326" s="1">
        <f t="shared" si="173"/>
        <v>5648205.4842977012</v>
      </c>
      <c r="M326">
        <f t="shared" si="174"/>
        <v>2376.595355608039</v>
      </c>
      <c r="N326" s="1">
        <f t="shared" si="175"/>
        <v>4658.1268969917564</v>
      </c>
      <c r="O326" s="29">
        <f t="shared" si="166"/>
        <v>5969.0572591587515</v>
      </c>
      <c r="P326" s="1">
        <f t="shared" si="168"/>
        <v>5648205.4842977012</v>
      </c>
      <c r="Q326">
        <f t="shared" si="169"/>
        <v>2376.595355608039</v>
      </c>
      <c r="R326" s="1">
        <f t="shared" si="170"/>
        <v>4658.1268969917564</v>
      </c>
      <c r="T326" s="2"/>
      <c r="U326" s="18"/>
      <c r="V326" s="2"/>
      <c r="W326" s="21"/>
      <c r="X326" s="21"/>
    </row>
    <row r="327" spans="1:24">
      <c r="A327" t="s">
        <v>67</v>
      </c>
      <c r="B327">
        <v>2015</v>
      </c>
      <c r="C327" t="s">
        <v>73</v>
      </c>
      <c r="D327" s="17">
        <v>17669</v>
      </c>
      <c r="E327" s="1">
        <v>5794</v>
      </c>
      <c r="F327" s="1">
        <v>1165829.0123683619</v>
      </c>
      <c r="G327" s="15">
        <v>5098</v>
      </c>
      <c r="H327" s="1">
        <v>1634303.3824824786</v>
      </c>
      <c r="I327">
        <f t="shared" si="171"/>
        <v>0.53195005508630189</v>
      </c>
      <c r="J327" s="3">
        <f t="shared" si="172"/>
        <v>6.0509567565608874E-3</v>
      </c>
      <c r="K327" s="17">
        <f t="shared" si="167"/>
        <v>33215.524335519505</v>
      </c>
      <c r="L327" s="1">
        <f t="shared" si="173"/>
        <v>23591989.047447968</v>
      </c>
      <c r="M327">
        <f t="shared" si="174"/>
        <v>4857.1585363716476</v>
      </c>
      <c r="N327" s="1">
        <f t="shared" si="175"/>
        <v>9520.0307312884288</v>
      </c>
      <c r="O327" s="29">
        <f t="shared" si="166"/>
        <v>15546.524335519505</v>
      </c>
      <c r="P327" s="1">
        <f t="shared" si="168"/>
        <v>23591989.047447968</v>
      </c>
      <c r="Q327">
        <f t="shared" si="169"/>
        <v>4857.1585363716476</v>
      </c>
      <c r="R327" s="1">
        <f t="shared" si="170"/>
        <v>9520.0307312884288</v>
      </c>
      <c r="T327" s="2"/>
      <c r="U327" s="18"/>
      <c r="V327" s="2"/>
      <c r="W327" s="21"/>
      <c r="X327" s="21"/>
    </row>
    <row r="328" spans="1:24">
      <c r="A328" t="s">
        <v>67</v>
      </c>
      <c r="B328">
        <v>2016</v>
      </c>
      <c r="C328" t="s">
        <v>73</v>
      </c>
      <c r="D328" s="17">
        <v>17707</v>
      </c>
      <c r="E328" s="1">
        <v>6131</v>
      </c>
      <c r="F328" s="1">
        <v>1340603.0809649625</v>
      </c>
      <c r="G328" s="15">
        <v>3300</v>
      </c>
      <c r="H328" s="1">
        <v>1032163.6266256294</v>
      </c>
      <c r="I328">
        <f t="shared" si="171"/>
        <v>0.65009012830028634</v>
      </c>
      <c r="J328" s="3">
        <f t="shared" si="172"/>
        <v>6.749763885598687E-3</v>
      </c>
      <c r="K328" s="17">
        <f t="shared" si="167"/>
        <v>27237.761702821725</v>
      </c>
      <c r="L328" s="1">
        <f t="shared" si="173"/>
        <v>11849070.145310419</v>
      </c>
      <c r="M328">
        <f t="shared" si="174"/>
        <v>3442.2478332203827</v>
      </c>
      <c r="N328" s="1">
        <f t="shared" si="175"/>
        <v>6746.8057531119503</v>
      </c>
      <c r="O328" s="29">
        <f t="shared" si="166"/>
        <v>9530.7617028217246</v>
      </c>
      <c r="P328" s="1">
        <f t="shared" si="168"/>
        <v>11849070.145310419</v>
      </c>
      <c r="Q328">
        <f t="shared" si="169"/>
        <v>3442.2478332203827</v>
      </c>
      <c r="R328" s="1">
        <f t="shared" si="170"/>
        <v>6746.8057531119503</v>
      </c>
      <c r="T328" s="2"/>
      <c r="U328" s="18"/>
      <c r="V328" s="2"/>
      <c r="W328" s="21"/>
      <c r="X328" s="21"/>
    </row>
    <row r="329" spans="1:24">
      <c r="A329" t="s">
        <v>67</v>
      </c>
      <c r="B329">
        <v>2017</v>
      </c>
      <c r="C329" t="s">
        <v>73</v>
      </c>
      <c r="D329" s="17">
        <v>20760</v>
      </c>
      <c r="E329" s="1">
        <v>8494</v>
      </c>
      <c r="F329" s="1">
        <v>2665750.1723964033</v>
      </c>
      <c r="G329" s="15">
        <v>3036</v>
      </c>
      <c r="H329" s="1">
        <v>1244052.9679429431</v>
      </c>
      <c r="I329">
        <f t="shared" si="171"/>
        <v>0.7366869037294016</v>
      </c>
      <c r="J329" s="3">
        <f t="shared" si="172"/>
        <v>6.4689162399247553E-3</v>
      </c>
      <c r="K329" s="17">
        <f t="shared" si="167"/>
        <v>28180.221332705438</v>
      </c>
      <c r="L329" s="1">
        <f t="shared" si="173"/>
        <v>9465736.8938175309</v>
      </c>
      <c r="M329">
        <f t="shared" si="174"/>
        <v>3076.6437710299729</v>
      </c>
      <c r="N329" s="1">
        <f t="shared" si="175"/>
        <v>6030.2217912187471</v>
      </c>
      <c r="O329" s="29">
        <f t="shared" si="166"/>
        <v>7420.2213327054378</v>
      </c>
      <c r="P329" s="1">
        <f t="shared" si="168"/>
        <v>9465736.8938175309</v>
      </c>
      <c r="Q329">
        <f t="shared" si="169"/>
        <v>3076.6437710299729</v>
      </c>
      <c r="R329" s="1">
        <f t="shared" si="170"/>
        <v>6030.2217912187471</v>
      </c>
      <c r="T329" s="2"/>
      <c r="U329" s="18"/>
      <c r="V329" s="2"/>
      <c r="W329" s="21"/>
      <c r="X329" s="21"/>
    </row>
    <row r="330" spans="1:24">
      <c r="A330" t="s">
        <v>67</v>
      </c>
      <c r="B330">
        <v>2018</v>
      </c>
      <c r="C330" t="s">
        <v>73</v>
      </c>
      <c r="D330" s="17">
        <v>26949</v>
      </c>
      <c r="E330" s="1">
        <v>7638</v>
      </c>
      <c r="F330" s="1">
        <v>1429079.7715305276</v>
      </c>
      <c r="G330" s="15">
        <v>3647</v>
      </c>
      <c r="H330" s="1">
        <v>697142.61438938964</v>
      </c>
      <c r="I330">
        <f t="shared" si="171"/>
        <v>0.67682764731945055</v>
      </c>
      <c r="J330" s="3">
        <f t="shared" si="172"/>
        <v>3.6796790011301784E-3</v>
      </c>
      <c r="K330" s="17">
        <f t="shared" si="167"/>
        <v>39816.635899450121</v>
      </c>
      <c r="L330" s="1">
        <f t="shared" si="173"/>
        <v>12734528.822682161</v>
      </c>
      <c r="M330">
        <f t="shared" si="174"/>
        <v>3568.5471585341506</v>
      </c>
      <c r="N330" s="1">
        <f t="shared" si="175"/>
        <v>6994.3524307269354</v>
      </c>
      <c r="O330" s="29">
        <f t="shared" si="166"/>
        <v>12867.635899450121</v>
      </c>
      <c r="P330" s="1">
        <f t="shared" si="168"/>
        <v>12734528.822682161</v>
      </c>
      <c r="Q330">
        <f t="shared" si="169"/>
        <v>3568.5471585341506</v>
      </c>
      <c r="R330" s="1">
        <f t="shared" si="170"/>
        <v>6994.3524307269354</v>
      </c>
      <c r="T330" s="2"/>
      <c r="U330" s="18"/>
      <c r="V330" s="2"/>
      <c r="W330" s="21"/>
      <c r="X330" s="21"/>
    </row>
    <row r="331" spans="1:24">
      <c r="A331" t="s">
        <v>67</v>
      </c>
      <c r="B331">
        <v>2019</v>
      </c>
      <c r="C331" t="s">
        <v>73</v>
      </c>
      <c r="D331" s="17">
        <v>22912</v>
      </c>
      <c r="E331" s="1">
        <v>5714</v>
      </c>
      <c r="F331" s="1">
        <v>1122352.6726686719</v>
      </c>
      <c r="G331" s="15">
        <v>4080</v>
      </c>
      <c r="H331" s="1">
        <v>1180985.3076436392</v>
      </c>
      <c r="I331">
        <f t="shared" ref="I331" si="176">E331/(E331+G331)</f>
        <v>0.58341841944047379</v>
      </c>
      <c r="J331" s="3">
        <f>((((E331)^2*H331)+((G331)^2*F331))/(E331+G331)^4)</f>
        <v>6.2212100181521365E-3</v>
      </c>
      <c r="K331" s="17">
        <f t="shared" ref="K331" si="177">D331/I331</f>
        <v>39271.985999299963</v>
      </c>
      <c r="L331" s="1">
        <f t="shared" ref="L331" si="178">(D331^2)*J331*(1/(I331^4))</f>
        <v>28189042.115738388</v>
      </c>
      <c r="M331">
        <f t="shared" ref="M331" si="179">SQRT(L331)</f>
        <v>5309.335374200653</v>
      </c>
      <c r="N331" s="1">
        <f t="shared" ref="N331" si="180">(1.96*M331)</f>
        <v>10406.29733343328</v>
      </c>
      <c r="O331" s="29">
        <f t="shared" ref="O331" si="181">K331-D331</f>
        <v>16359.985999299963</v>
      </c>
      <c r="P331" s="1">
        <f t="shared" ref="P331" si="182">L331</f>
        <v>28189042.115738388</v>
      </c>
      <c r="Q331">
        <f t="shared" ref="Q331" si="183">SQRT(P331)</f>
        <v>5309.335374200653</v>
      </c>
      <c r="R331" s="1">
        <f t="shared" ref="R331" si="184">(1.96*Q331)</f>
        <v>10406.29733343328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387E4-43BA-466A-BCCA-7389D939CDB2}">
  <dimension ref="A1:AN93"/>
  <sheetViews>
    <sheetView zoomScaleNormal="100" workbookViewId="0">
      <selection activeCell="T24" sqref="T24"/>
    </sheetView>
  </sheetViews>
  <sheetFormatPr defaultRowHeight="15"/>
  <sheetData>
    <row r="1" spans="1:32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</row>
    <row r="2" spans="1:32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</row>
    <row r="3" spans="1:32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</row>
    <row r="4" spans="1:32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</row>
    <row r="5" spans="1:32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</row>
    <row r="6" spans="1:32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</row>
    <row r="7" spans="1:32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</row>
    <row r="8" spans="1:32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</row>
    <row r="9" spans="1:32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</row>
    <row r="10" spans="1:32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</row>
    <row r="11" spans="1:32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</row>
    <row r="12" spans="1:32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</row>
    <row r="13" spans="1:32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</row>
    <row r="14" spans="1:32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</row>
    <row r="15" spans="1:32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</row>
    <row r="16" spans="1:32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</row>
    <row r="17" spans="1:32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</row>
    <row r="18" spans="1:32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</row>
    <row r="19" spans="1:32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</row>
    <row r="20" spans="1:32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</row>
    <row r="21" spans="1:32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</row>
    <row r="22" spans="1:32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</row>
    <row r="23" spans="1:32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</row>
    <row r="24" spans="1:32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</row>
    <row r="25" spans="1:32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</row>
    <row r="26" spans="1:32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</row>
    <row r="27" spans="1:32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</row>
    <row r="28" spans="1:32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</row>
    <row r="29" spans="1:32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</row>
    <row r="30" spans="1:32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</row>
    <row r="31" spans="1:32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</row>
    <row r="32" spans="1:32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</row>
    <row r="33" spans="1:40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</row>
    <row r="34" spans="1:40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</row>
    <row r="37" spans="1:40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</row>
    <row r="38" spans="1:40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</row>
    <row r="39" spans="1:40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</row>
    <row r="40" spans="1:40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</row>
    <row r="41" spans="1:40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</row>
    <row r="42" spans="1:40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</row>
    <row r="43" spans="1:40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</row>
    <row r="44" spans="1:40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</row>
    <row r="45" spans="1:40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</row>
    <row r="46" spans="1:40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</row>
    <row r="47" spans="1:40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</row>
    <row r="48" spans="1:40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</row>
    <row r="49" spans="1:40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</row>
    <row r="50" spans="1:40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</row>
    <row r="51" spans="1:40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</row>
    <row r="52" spans="1:40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</row>
    <row r="53" spans="1:40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</row>
    <row r="54" spans="1:40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</row>
    <row r="59" spans="1:40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</row>
    <row r="60" spans="1:40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</row>
    <row r="61" spans="1:40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</row>
    <row r="62" spans="1:40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</row>
    <row r="63" spans="1:40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</row>
    <row r="64" spans="1:40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</row>
    <row r="65" spans="1:32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</row>
    <row r="66" spans="1:3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</row>
    <row r="67" spans="1:32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</row>
    <row r="68" spans="1:3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</row>
    <row r="69" spans="1:3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</row>
    <row r="70" spans="1:3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</row>
    <row r="71" spans="1:3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</row>
    <row r="72" spans="1:3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</row>
    <row r="73" spans="1:3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</row>
    <row r="74" spans="1:3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</row>
    <row r="75" spans="1:32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</row>
    <row r="76" spans="1:3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</row>
    <row r="77" spans="1:3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</row>
    <row r="78" spans="1:3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</row>
    <row r="79" spans="1:3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</row>
    <row r="80" spans="1:3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</row>
    <row r="81" spans="1:3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</row>
    <row r="82" spans="1:3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</row>
    <row r="83" spans="1:3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</row>
    <row r="84" spans="1:3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</row>
    <row r="85" spans="1:3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</row>
    <row r="86" spans="1:3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</row>
    <row r="87" spans="1:3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</row>
    <row r="88" spans="1:3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</row>
    <row r="89" spans="1:3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</row>
    <row r="90" spans="1:3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</row>
    <row r="91" spans="1:3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</row>
    <row r="92" spans="1:3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</row>
    <row r="93" spans="1:3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5AE8-B819-413D-BA91-2953E76628D4}">
  <sheetPr>
    <tabColor theme="9"/>
  </sheetPr>
  <dimension ref="A1:AD332"/>
  <sheetViews>
    <sheetView zoomScale="80" zoomScaleNormal="80" workbookViewId="0">
      <pane ySplit="2" topLeftCell="A291" activePane="bottomLeft" state="frozen"/>
      <selection pane="bottomLeft" activeCell="O311" sqref="O311:P318"/>
    </sheetView>
  </sheetViews>
  <sheetFormatPr defaultRowHeight="15"/>
  <cols>
    <col min="3" max="3" width="14.85546875" customWidth="1"/>
    <col min="4" max="4" width="14" customWidth="1"/>
    <col min="6" max="6" width="9.140625" customWidth="1"/>
    <col min="7" max="7" width="12" bestFit="1" customWidth="1"/>
    <col min="8" max="8" width="9.5703125" style="5" bestFit="1" customWidth="1"/>
    <col min="9" max="9" width="11.5703125" style="8" customWidth="1"/>
    <col min="10" max="10" width="9.140625" hidden="1" customWidth="1"/>
    <col min="11" max="11" width="4.42578125" customWidth="1"/>
    <col min="12" max="12" width="6.42578125" customWidth="1"/>
    <col min="16" max="16" width="12.28515625" bestFit="1" customWidth="1"/>
    <col min="17" max="17" width="10.5703125" style="17" bestFit="1" customWidth="1"/>
    <col min="18" max="18" width="11.42578125" style="8" customWidth="1"/>
    <col min="19" max="19" width="8.140625" style="5" hidden="1" customWidth="1"/>
    <col min="20" max="20" width="6.42578125" style="5" customWidth="1"/>
    <col min="21" max="21" width="14.5703125" customWidth="1"/>
    <col min="22" max="22" width="13.5703125" style="17" customWidth="1"/>
    <col min="23" max="23" width="12.85546875" style="8" bestFit="1" customWidth="1"/>
    <col min="24" max="24" width="12.28515625" bestFit="1" customWidth="1"/>
    <col min="25" max="25" width="8.5703125" bestFit="1" customWidth="1"/>
  </cols>
  <sheetData>
    <row r="1" spans="1:30">
      <c r="A1" s="79" t="str">
        <f>'rockfish harvests'!A1</f>
        <v>Region</v>
      </c>
      <c r="B1" s="79" t="str">
        <f>'rockfish harvests'!B1</f>
        <v>year</v>
      </c>
      <c r="C1" s="79" t="str">
        <f>'rockfish harvests'!C1</f>
        <v>RptArea</v>
      </c>
      <c r="D1" s="78" t="s">
        <v>8</v>
      </c>
      <c r="E1" s="78"/>
      <c r="F1" s="78"/>
      <c r="G1" s="78"/>
      <c r="H1" s="78"/>
      <c r="I1" s="78"/>
      <c r="J1" s="78"/>
      <c r="K1" s="78"/>
      <c r="M1" s="78" t="s">
        <v>15</v>
      </c>
      <c r="N1" s="78"/>
      <c r="O1" s="78"/>
      <c r="P1" s="78"/>
      <c r="Q1" s="78"/>
      <c r="R1" s="78"/>
      <c r="S1" s="77"/>
      <c r="T1" s="77"/>
      <c r="U1" s="6"/>
      <c r="V1" s="78" t="s">
        <v>74</v>
      </c>
      <c r="W1" s="78"/>
      <c r="X1" s="78"/>
      <c r="Y1" s="78"/>
    </row>
    <row r="2" spans="1:30" s="4" customFormat="1" ht="65.25" customHeight="1">
      <c r="A2" s="79"/>
      <c r="B2" s="79"/>
      <c r="C2" s="79"/>
      <c r="D2" s="4" t="s">
        <v>39</v>
      </c>
      <c r="E2" s="4" t="s">
        <v>75</v>
      </c>
      <c r="F2" s="4" t="s">
        <v>76</v>
      </c>
      <c r="G2" s="4" t="s">
        <v>77</v>
      </c>
      <c r="H2" s="11" t="s">
        <v>78</v>
      </c>
      <c r="I2" s="30" t="s">
        <v>79</v>
      </c>
      <c r="J2" s="4" t="s">
        <v>80</v>
      </c>
      <c r="K2" s="4" t="s">
        <v>81</v>
      </c>
      <c r="M2" s="4" t="s">
        <v>50</v>
      </c>
      <c r="N2" s="4" t="s">
        <v>51</v>
      </c>
      <c r="O2" s="4" t="s">
        <v>82</v>
      </c>
      <c r="P2" s="4" t="s">
        <v>83</v>
      </c>
      <c r="Q2" s="4" t="s">
        <v>84</v>
      </c>
      <c r="R2" s="30" t="s">
        <v>85</v>
      </c>
      <c r="S2" s="4" t="s">
        <v>86</v>
      </c>
      <c r="T2" s="4" t="s">
        <v>87</v>
      </c>
      <c r="V2" s="16" t="s">
        <v>88</v>
      </c>
      <c r="W2" s="30" t="s">
        <v>89</v>
      </c>
      <c r="X2" s="4" t="s">
        <v>90</v>
      </c>
      <c r="Y2" s="4" t="s">
        <v>91</v>
      </c>
      <c r="AB2" s="32" t="s">
        <v>58</v>
      </c>
      <c r="AC2" s="13"/>
      <c r="AD2" s="13"/>
    </row>
    <row r="3" spans="1:30">
      <c r="A3" t="str">
        <f>'rockfish harvests'!A2</f>
        <v>SC</v>
      </c>
      <c r="B3">
        <f>'rockfish harvests'!B2</f>
        <v>1998</v>
      </c>
      <c r="C3" t="str">
        <f>'rockfish harvests'!C2</f>
        <v>AFOGNAK</v>
      </c>
      <c r="D3">
        <f>'rockfish harvests'!D2</f>
        <v>416</v>
      </c>
      <c r="E3" s="12">
        <f>[1]logbook_harvest!$E2</f>
        <v>329</v>
      </c>
      <c r="F3" s="33">
        <f>F135</f>
        <v>0.80412371100000002</v>
      </c>
      <c r="G3" s="33">
        <f>G135</f>
        <v>1.640716E-3</v>
      </c>
      <c r="H3" s="10">
        <f>E3*F3</f>
        <v>264.55670091899998</v>
      </c>
      <c r="I3" s="8">
        <f>(E3^2)*G3</f>
        <v>177.592740556</v>
      </c>
      <c r="J3">
        <f>SQRT(I3)</f>
        <v>13.326392631016091</v>
      </c>
      <c r="K3" s="9">
        <f>(1.96*J3)</f>
        <v>26.119729556791537</v>
      </c>
      <c r="M3" s="2">
        <f>'rockfish harvests'!O2</f>
        <v>113.5015960846614</v>
      </c>
      <c r="N3">
        <f>'rockfish harvests'!P2</f>
        <v>3943.5752117924521</v>
      </c>
      <c r="O3" s="33">
        <f t="shared" ref="O3:P24" si="0">O135</f>
        <v>0.83333333300000001</v>
      </c>
      <c r="P3" s="33">
        <f t="shared" si="0"/>
        <v>1.5605490000000001E-3</v>
      </c>
      <c r="Q3" s="17">
        <f t="shared" ref="Q3:Q47" si="1">M3*O3</f>
        <v>94.584663366050634</v>
      </c>
      <c r="R3" s="65">
        <f>(M3^2)*P3+(O3^2)*N3-(P3*N3)</f>
        <v>2752.5437002976637</v>
      </c>
      <c r="S3">
        <f>SQRT(R3)</f>
        <v>52.464690033370672</v>
      </c>
      <c r="T3" s="9">
        <f>(1.96*S3)</f>
        <v>102.83079246540652</v>
      </c>
      <c r="V3" s="17">
        <f>Q3+H3</f>
        <v>359.1413642850506</v>
      </c>
      <c r="W3" s="58">
        <f t="shared" ref="W3:W47" si="2">R3+I3</f>
        <v>2930.1364408536638</v>
      </c>
      <c r="X3">
        <f>SQRT(W3)</f>
        <v>54.130734715627717</v>
      </c>
      <c r="Y3" s="9">
        <f>(1.96*X3)</f>
        <v>106.09624004263033</v>
      </c>
      <c r="Z3" s="18">
        <f>X3/V3</f>
        <v>0.1507226404382207</v>
      </c>
      <c r="AB3" s="42"/>
      <c r="AC3" t="s">
        <v>92</v>
      </c>
    </row>
    <row r="4" spans="1:30">
      <c r="A4" t="str">
        <f>'rockfish harvests'!A3</f>
        <v>SC</v>
      </c>
      <c r="B4">
        <f>'rockfish harvests'!B3</f>
        <v>1999</v>
      </c>
      <c r="C4" t="str">
        <f>'rockfish harvests'!C3</f>
        <v>AFOGNAK</v>
      </c>
      <c r="D4">
        <f>'rockfish harvests'!D3</f>
        <v>506</v>
      </c>
      <c r="E4" s="12">
        <f>[1]logbook_harvest!$E3</f>
        <v>419</v>
      </c>
      <c r="F4" s="33">
        <f t="shared" ref="F4:G24" si="3">F136</f>
        <v>0.88571428600000002</v>
      </c>
      <c r="G4" s="33">
        <f t="shared" si="3"/>
        <v>9.7331200000000005E-4</v>
      </c>
      <c r="H4" s="10">
        <f>E4*F4</f>
        <v>371.11428583399999</v>
      </c>
      <c r="I4" s="8">
        <f>(E4^2)*G4</f>
        <v>170.87562803200001</v>
      </c>
      <c r="J4">
        <f t="shared" ref="J4:J48" si="4">SQRT(I4)</f>
        <v>13.071940484564639</v>
      </c>
      <c r="K4" s="9">
        <f t="shared" ref="K4:K48" si="5">(1.96*J4)</f>
        <v>25.62100334974669</v>
      </c>
      <c r="M4" s="2">
        <f>'rockfish harvests'!O3</f>
        <v>138.05722985297768</v>
      </c>
      <c r="N4">
        <f>'rockfish harvests'!P3</f>
        <v>5834.5115045216135</v>
      </c>
      <c r="O4" s="33">
        <f t="shared" si="0"/>
        <v>0.71300448400000005</v>
      </c>
      <c r="P4" s="33">
        <f t="shared" si="0"/>
        <v>9.2175299999999998E-4</v>
      </c>
      <c r="Q4" s="17">
        <f>M4*O4</f>
        <v>98.435423933791753</v>
      </c>
      <c r="R4" s="65">
        <f t="shared" ref="R4:R70" si="6">(M4^2)*P4+(O4^2)*N4-(P4*N4)</f>
        <v>2978.3125342613921</v>
      </c>
      <c r="S4">
        <f t="shared" ref="S4:S48" si="7">SQRT(R4)</f>
        <v>54.573918076874342</v>
      </c>
      <c r="T4" s="9">
        <f t="shared" ref="T4:T48" si="8">(1.96*S4)</f>
        <v>106.9648794306737</v>
      </c>
      <c r="V4" s="17">
        <f t="shared" ref="V4:V47" si="9">Q4+H4</f>
        <v>469.54970976779174</v>
      </c>
      <c r="W4" s="58">
        <f t="shared" si="2"/>
        <v>3149.188162293392</v>
      </c>
      <c r="X4">
        <f t="shared" ref="X4:X48" si="10">SQRT(W4)</f>
        <v>56.117627910429285</v>
      </c>
      <c r="Y4" s="9">
        <f t="shared" ref="Y4:Y48" si="11">(1.96*X4)</f>
        <v>109.99055070444139</v>
      </c>
      <c r="Z4" s="18">
        <f t="shared" ref="Z4:Z46" si="12">X4/V4</f>
        <v>0.11951371014195995</v>
      </c>
    </row>
    <row r="5" spans="1:30">
      <c r="A5" t="str">
        <f>'rockfish harvests'!A4</f>
        <v>SC</v>
      </c>
      <c r="B5">
        <f>'rockfish harvests'!B4</f>
        <v>2000</v>
      </c>
      <c r="C5" t="str">
        <f>'rockfish harvests'!C4</f>
        <v>AFOGNAK</v>
      </c>
      <c r="D5">
        <f>'rockfish harvests'!D4</f>
        <v>1412</v>
      </c>
      <c r="E5" s="12">
        <f>[1]logbook_harvest!$E4</f>
        <v>1224</v>
      </c>
      <c r="F5" s="33">
        <f t="shared" si="3"/>
        <v>0.92156862699999997</v>
      </c>
      <c r="G5" s="33">
        <f t="shared" si="3"/>
        <v>7.1564199999999995E-4</v>
      </c>
      <c r="H5" s="10">
        <f>E5*F5</f>
        <v>1127.9999994479999</v>
      </c>
      <c r="I5" s="8">
        <f t="shared" ref="I5:I49" si="13">(E5^2)*G5</f>
        <v>1072.157668992</v>
      </c>
      <c r="J5">
        <f t="shared" si="4"/>
        <v>32.743818790605353</v>
      </c>
      <c r="K5" s="9">
        <f t="shared" si="5"/>
        <v>64.177884829586489</v>
      </c>
      <c r="M5" s="2">
        <f>'rockfish harvests'!O4</f>
        <v>385.25060978736042</v>
      </c>
      <c r="N5">
        <f>'rockfish harvests'!P4</f>
        <v>45433.151217293431</v>
      </c>
      <c r="O5" s="33">
        <f t="shared" si="0"/>
        <v>0.743589744</v>
      </c>
      <c r="P5" s="33">
        <f t="shared" si="0"/>
        <v>9.828040000000001E-4</v>
      </c>
      <c r="Q5" s="17">
        <f t="shared" si="1"/>
        <v>286.46840230762723</v>
      </c>
      <c r="R5" s="65">
        <f t="shared" si="6"/>
        <v>25222.371228523116</v>
      </c>
      <c r="S5">
        <f t="shared" si="7"/>
        <v>158.81552577919803</v>
      </c>
      <c r="T5" s="9">
        <f t="shared" si="8"/>
        <v>311.27843052722812</v>
      </c>
      <c r="V5" s="17">
        <f t="shared" si="9"/>
        <v>1414.4684017556272</v>
      </c>
      <c r="W5" s="58">
        <f t="shared" si="2"/>
        <v>26294.528897515116</v>
      </c>
      <c r="X5">
        <f t="shared" si="10"/>
        <v>162.1558783933383</v>
      </c>
      <c r="Y5" s="9">
        <f t="shared" si="11"/>
        <v>317.82552165094307</v>
      </c>
      <c r="Z5" s="18">
        <f t="shared" si="12"/>
        <v>0.11464086309179596</v>
      </c>
    </row>
    <row r="6" spans="1:30">
      <c r="A6" t="str">
        <f>'rockfish harvests'!A5</f>
        <v>SC</v>
      </c>
      <c r="B6">
        <f>'rockfish harvests'!B5</f>
        <v>2001</v>
      </c>
      <c r="C6" t="str">
        <f>'rockfish harvests'!C5</f>
        <v>AFOGNAK</v>
      </c>
      <c r="D6">
        <f>'rockfish harvests'!D5</f>
        <v>535</v>
      </c>
      <c r="E6" s="12">
        <f>[1]logbook_harvest!$E5</f>
        <v>477</v>
      </c>
      <c r="F6" s="33">
        <f t="shared" si="3"/>
        <v>0.95081967199999995</v>
      </c>
      <c r="G6" s="33">
        <f t="shared" si="3"/>
        <v>7.7935999999999999E-4</v>
      </c>
      <c r="H6" s="10">
        <f t="shared" ref="H6:H48" si="14">E6*F6</f>
        <v>453.54098354399997</v>
      </c>
      <c r="I6" s="8">
        <f t="shared" si="13"/>
        <v>177.32700144</v>
      </c>
      <c r="J6">
        <f t="shared" si="4"/>
        <v>13.316418491471346</v>
      </c>
      <c r="K6" s="9">
        <f t="shared" si="5"/>
        <v>26.100180243283837</v>
      </c>
      <c r="M6" s="2">
        <f>'rockfish harvests'!O5</f>
        <v>145.96960073387947</v>
      </c>
      <c r="N6">
        <f>'rockfish harvests'!P5</f>
        <v>6522.4540899783578</v>
      </c>
      <c r="O6" s="33">
        <f t="shared" si="0"/>
        <v>0.82022471900000005</v>
      </c>
      <c r="P6" s="33">
        <f t="shared" si="0"/>
        <v>1.6756379999999999E-3</v>
      </c>
      <c r="Q6" s="17">
        <f t="shared" si="1"/>
        <v>119.72787474448849</v>
      </c>
      <c r="R6" s="65">
        <f t="shared" si="6"/>
        <v>4412.8759945136353</v>
      </c>
      <c r="S6">
        <f t="shared" si="7"/>
        <v>66.429481365683074</v>
      </c>
      <c r="T6" s="9">
        <f t="shared" si="8"/>
        <v>130.20178347673883</v>
      </c>
      <c r="V6" s="17">
        <f t="shared" si="9"/>
        <v>573.26885828848845</v>
      </c>
      <c r="W6" s="58">
        <f t="shared" si="2"/>
        <v>4590.2029959536358</v>
      </c>
      <c r="X6">
        <f t="shared" si="10"/>
        <v>67.751036862572334</v>
      </c>
      <c r="Y6" s="9">
        <f t="shared" si="11"/>
        <v>132.79203225064177</v>
      </c>
      <c r="Z6" s="18">
        <f t="shared" si="12"/>
        <v>0.11818370365493969</v>
      </c>
    </row>
    <row r="7" spans="1:30">
      <c r="A7" t="str">
        <f>'rockfish harvests'!A6</f>
        <v>SC</v>
      </c>
      <c r="B7">
        <f>'rockfish harvests'!B6</f>
        <v>2002</v>
      </c>
      <c r="C7" t="str">
        <f>'rockfish harvests'!C6</f>
        <v>AFOGNAK</v>
      </c>
      <c r="D7">
        <f>'rockfish harvests'!D6</f>
        <v>345</v>
      </c>
      <c r="E7" s="12">
        <f>[1]logbook_harvest!$E6</f>
        <v>291</v>
      </c>
      <c r="F7" s="33">
        <f t="shared" si="3"/>
        <v>0.87719298199999995</v>
      </c>
      <c r="G7" s="33">
        <f t="shared" si="3"/>
        <v>1.923669E-3</v>
      </c>
      <c r="H7" s="10">
        <f t="shared" si="14"/>
        <v>255.26315776199999</v>
      </c>
      <c r="I7" s="8">
        <f t="shared" si="13"/>
        <v>162.89821458899999</v>
      </c>
      <c r="J7">
        <f t="shared" si="4"/>
        <v>12.763158487968408</v>
      </c>
      <c r="K7" s="9">
        <f t="shared" si="5"/>
        <v>25.015790636418078</v>
      </c>
      <c r="M7" s="2">
        <f>'rockfish harvests'!O6</f>
        <v>94.129929445212042</v>
      </c>
      <c r="N7">
        <f>'rockfish harvests'!P6</f>
        <v>2712.3245630524034</v>
      </c>
      <c r="O7" s="33">
        <f t="shared" si="0"/>
        <v>0.60843373499999998</v>
      </c>
      <c r="P7" s="33">
        <f t="shared" si="0"/>
        <v>1.443892E-3</v>
      </c>
      <c r="Q7" s="17">
        <f t="shared" si="1"/>
        <v>57.271824547636839</v>
      </c>
      <c r="R7" s="65">
        <f t="shared" si="6"/>
        <v>1012.9570164474101</v>
      </c>
      <c r="S7">
        <f t="shared" si="7"/>
        <v>31.826985663857801</v>
      </c>
      <c r="T7" s="9">
        <f t="shared" si="8"/>
        <v>62.380891901161291</v>
      </c>
      <c r="V7" s="17">
        <f t="shared" si="9"/>
        <v>312.5349823096368</v>
      </c>
      <c r="W7" s="58">
        <f t="shared" si="2"/>
        <v>1175.85523103641</v>
      </c>
      <c r="X7">
        <f t="shared" si="10"/>
        <v>34.29074555964641</v>
      </c>
      <c r="Y7" s="9">
        <f t="shared" si="11"/>
        <v>67.209861296906965</v>
      </c>
      <c r="Z7" s="18">
        <f t="shared" si="12"/>
        <v>0.10971810357431812</v>
      </c>
    </row>
    <row r="8" spans="1:30">
      <c r="A8" t="str">
        <f>'rockfish harvests'!A7</f>
        <v>SC</v>
      </c>
      <c r="B8">
        <f>'rockfish harvests'!B7</f>
        <v>2003</v>
      </c>
      <c r="C8" t="str">
        <f>'rockfish harvests'!C7</f>
        <v>AFOGNAK</v>
      </c>
      <c r="D8">
        <f>'rockfish harvests'!D7</f>
        <v>567</v>
      </c>
      <c r="E8" s="12">
        <f>[1]logbook_harvest!$E7</f>
        <v>484</v>
      </c>
      <c r="F8" s="33">
        <f t="shared" si="3"/>
        <v>0.85869565199999998</v>
      </c>
      <c r="G8" s="33">
        <f t="shared" si="3"/>
        <v>1.3333780000000001E-3</v>
      </c>
      <c r="H8" s="10">
        <f t="shared" si="14"/>
        <v>415.60869556799997</v>
      </c>
      <c r="I8" s="8">
        <f t="shared" si="13"/>
        <v>312.35179676800004</v>
      </c>
      <c r="J8">
        <f t="shared" si="4"/>
        <v>17.673477212139101</v>
      </c>
      <c r="K8" s="9">
        <f t="shared" si="5"/>
        <v>34.64001533579264</v>
      </c>
      <c r="M8" s="2">
        <f>'rockfish harvests'!O7</f>
        <v>154.70049274039195</v>
      </c>
      <c r="N8">
        <f>'rockfish harvests'!P7</f>
        <v>7326.0450447481962</v>
      </c>
      <c r="O8" s="33">
        <f t="shared" si="0"/>
        <v>0.73262032099999996</v>
      </c>
      <c r="P8" s="33">
        <f t="shared" si="0"/>
        <v>1.05316E-3</v>
      </c>
      <c r="Q8" s="17">
        <f t="shared" si="1"/>
        <v>113.33672465032411</v>
      </c>
      <c r="R8" s="65">
        <f t="shared" si="6"/>
        <v>3949.6157093664697</v>
      </c>
      <c r="S8">
        <f t="shared" si="7"/>
        <v>62.845968123392531</v>
      </c>
      <c r="T8" s="9">
        <f t="shared" si="8"/>
        <v>123.17809752184935</v>
      </c>
      <c r="V8" s="17">
        <f t="shared" si="9"/>
        <v>528.9454202183241</v>
      </c>
      <c r="W8" s="58">
        <f t="shared" si="2"/>
        <v>4261.9675061344697</v>
      </c>
      <c r="X8">
        <f t="shared" si="10"/>
        <v>65.283746109843221</v>
      </c>
      <c r="Y8" s="9">
        <f t="shared" si="11"/>
        <v>127.95614237529271</v>
      </c>
      <c r="Z8" s="18">
        <f t="shared" si="12"/>
        <v>0.12342246215667606</v>
      </c>
    </row>
    <row r="9" spans="1:30">
      <c r="A9" t="str">
        <f>'rockfish harvests'!A8</f>
        <v>SC</v>
      </c>
      <c r="B9">
        <f>'rockfish harvests'!B8</f>
        <v>2004</v>
      </c>
      <c r="C9" t="str">
        <f>'rockfish harvests'!C8</f>
        <v>AFOGNAK</v>
      </c>
      <c r="D9">
        <f>'rockfish harvests'!D8</f>
        <v>468</v>
      </c>
      <c r="E9" s="12">
        <f>[1]logbook_harvest!$E8</f>
        <v>338</v>
      </c>
      <c r="F9" s="33">
        <f t="shared" si="3"/>
        <v>0.77564102599999996</v>
      </c>
      <c r="G9" s="33">
        <f t="shared" si="3"/>
        <v>1.122723E-3</v>
      </c>
      <c r="H9" s="10">
        <f t="shared" si="14"/>
        <v>262.16666678799999</v>
      </c>
      <c r="I9" s="8">
        <f t="shared" si="13"/>
        <v>128.26436641199999</v>
      </c>
      <c r="J9">
        <f t="shared" si="4"/>
        <v>11.325385927728908</v>
      </c>
      <c r="K9" s="9">
        <f t="shared" si="5"/>
        <v>22.197756418348657</v>
      </c>
      <c r="M9" s="2">
        <f>'rockfish harvests'!O8</f>
        <v>127.68929559524418</v>
      </c>
      <c r="N9">
        <f>'rockfish harvests'!P8</f>
        <v>4991.087377424823</v>
      </c>
      <c r="O9" s="33">
        <f t="shared" si="0"/>
        <v>0.77966101700000001</v>
      </c>
      <c r="P9" s="33">
        <f t="shared" si="0"/>
        <v>1.4682880000000001E-3</v>
      </c>
      <c r="Q9" s="17">
        <f t="shared" si="1"/>
        <v>99.554366063801695</v>
      </c>
      <c r="R9" s="65">
        <f t="shared" si="6"/>
        <v>3050.5502101881202</v>
      </c>
      <c r="S9">
        <f t="shared" si="7"/>
        <v>55.231786230286993</v>
      </c>
      <c r="T9" s="9">
        <f t="shared" si="8"/>
        <v>108.2543010113625</v>
      </c>
      <c r="V9" s="17">
        <f t="shared" si="9"/>
        <v>361.72103285180168</v>
      </c>
      <c r="W9" s="58">
        <f t="shared" si="2"/>
        <v>3178.8145766001203</v>
      </c>
      <c r="X9">
        <f t="shared" si="10"/>
        <v>56.380977080927927</v>
      </c>
      <c r="Y9" s="9">
        <f t="shared" si="11"/>
        <v>110.50671507861874</v>
      </c>
      <c r="Z9" s="18">
        <f t="shared" si="12"/>
        <v>0.15586867215439862</v>
      </c>
    </row>
    <row r="10" spans="1:30">
      <c r="A10" t="str">
        <f>'rockfish harvests'!A9</f>
        <v>SC</v>
      </c>
      <c r="B10">
        <f>'rockfish harvests'!B9</f>
        <v>2005</v>
      </c>
      <c r="C10" t="str">
        <f>'rockfish harvests'!C9</f>
        <v>AFOGNAK</v>
      </c>
      <c r="D10">
        <f>'rockfish harvests'!D9</f>
        <v>1385</v>
      </c>
      <c r="E10" s="12">
        <f>[1]logbook_harvest!$E9</f>
        <v>1179</v>
      </c>
      <c r="F10" s="33">
        <f t="shared" si="3"/>
        <v>0.93277310899999999</v>
      </c>
      <c r="G10" s="33">
        <f t="shared" si="3"/>
        <v>5.3141899999999999E-4</v>
      </c>
      <c r="H10" s="10">
        <f t="shared" si="14"/>
        <v>1099.7394955110001</v>
      </c>
      <c r="I10" s="8">
        <f t="shared" si="13"/>
        <v>738.69419817899995</v>
      </c>
      <c r="J10">
        <f t="shared" si="4"/>
        <v>27.178929305235702</v>
      </c>
      <c r="K10" s="9">
        <f t="shared" si="5"/>
        <v>53.270701438261973</v>
      </c>
      <c r="M10" s="2">
        <f>'rockfish harvests'!O9</f>
        <v>377.8839196568656</v>
      </c>
      <c r="N10">
        <f>'rockfish harvests'!P9</f>
        <v>43712.235118346529</v>
      </c>
      <c r="O10" s="33">
        <f t="shared" si="0"/>
        <v>0.82183908000000006</v>
      </c>
      <c r="P10" s="33">
        <f t="shared" si="0"/>
        <v>8.4635600000000004E-4</v>
      </c>
      <c r="Q10" s="17">
        <f t="shared" si="1"/>
        <v>310.55977287759237</v>
      </c>
      <c r="R10" s="65">
        <f t="shared" si="6"/>
        <v>29607.95518163664</v>
      </c>
      <c r="S10">
        <f t="shared" si="7"/>
        <v>172.06962306472528</v>
      </c>
      <c r="T10" s="9">
        <f t="shared" si="8"/>
        <v>337.25646120686156</v>
      </c>
      <c r="V10" s="17">
        <f t="shared" si="9"/>
        <v>1410.2992683885925</v>
      </c>
      <c r="W10" s="58">
        <f t="shared" si="2"/>
        <v>30346.649379815641</v>
      </c>
      <c r="X10">
        <f t="shared" si="10"/>
        <v>174.20289716252034</v>
      </c>
      <c r="Y10" s="9">
        <f t="shared" si="11"/>
        <v>341.43767843853988</v>
      </c>
      <c r="Z10" s="18">
        <f t="shared" si="12"/>
        <v>0.12352193684505312</v>
      </c>
    </row>
    <row r="11" spans="1:30">
      <c r="A11" t="str">
        <f>'rockfish harvests'!A10</f>
        <v>SC</v>
      </c>
      <c r="B11">
        <f>'rockfish harvests'!B10</f>
        <v>2006</v>
      </c>
      <c r="C11" t="str">
        <f>'rockfish harvests'!C10</f>
        <v>AFOGNAK</v>
      </c>
      <c r="D11">
        <f>'rockfish harvests'!D10</f>
        <v>925</v>
      </c>
      <c r="E11" s="12">
        <f>[1]logbook_harvest!$E10</f>
        <v>766</v>
      </c>
      <c r="F11" s="33">
        <f t="shared" si="3"/>
        <v>0.866071429</v>
      </c>
      <c r="G11" s="33">
        <f t="shared" si="3"/>
        <v>1.0449700000000001E-3</v>
      </c>
      <c r="H11" s="10">
        <f t="shared" si="14"/>
        <v>663.41071461399997</v>
      </c>
      <c r="I11" s="8">
        <f t="shared" si="13"/>
        <v>613.14241732000005</v>
      </c>
      <c r="J11">
        <f t="shared" si="4"/>
        <v>24.761712729938534</v>
      </c>
      <c r="K11" s="9">
        <f t="shared" si="5"/>
        <v>48.532956950679527</v>
      </c>
      <c r="M11" s="2">
        <f>'rockfish harvests'!O10</f>
        <v>252.37734706324954</v>
      </c>
      <c r="N11">
        <f>'rockfish harvests'!P10</f>
        <v>19497.859309067106</v>
      </c>
      <c r="O11" s="33">
        <f t="shared" si="0"/>
        <v>0.79807692299999999</v>
      </c>
      <c r="P11" s="33">
        <f t="shared" si="0"/>
        <v>1.564565E-3</v>
      </c>
      <c r="Q11" s="17">
        <f t="shared" si="1"/>
        <v>201.41653657914128</v>
      </c>
      <c r="R11" s="65">
        <f t="shared" si="6"/>
        <v>12487.85689344799</v>
      </c>
      <c r="S11">
        <f t="shared" si="7"/>
        <v>111.74908005638342</v>
      </c>
      <c r="T11" s="9">
        <f t="shared" si="8"/>
        <v>219.0281969105115</v>
      </c>
      <c r="V11" s="17">
        <f t="shared" si="9"/>
        <v>864.82725119314125</v>
      </c>
      <c r="W11" s="58">
        <f t="shared" si="2"/>
        <v>13100.999310767989</v>
      </c>
      <c r="X11">
        <f t="shared" si="10"/>
        <v>114.45959684870461</v>
      </c>
      <c r="Y11" s="9">
        <f t="shared" si="11"/>
        <v>224.34080982346103</v>
      </c>
      <c r="Z11" s="18">
        <f t="shared" si="12"/>
        <v>0.13234966485016836</v>
      </c>
    </row>
    <row r="12" spans="1:30">
      <c r="A12" t="str">
        <f>'rockfish harvests'!A11</f>
        <v>SC</v>
      </c>
      <c r="B12">
        <f>'rockfish harvests'!B11</f>
        <v>2007</v>
      </c>
      <c r="C12" t="str">
        <f>'rockfish harvests'!C11</f>
        <v>AFOGNAK</v>
      </c>
      <c r="D12">
        <f>'rockfish harvests'!D11</f>
        <v>2488</v>
      </c>
      <c r="E12" s="12">
        <f>[1]logbook_harvest!$E11</f>
        <v>2184</v>
      </c>
      <c r="F12" s="33">
        <f t="shared" si="3"/>
        <v>0.62025316500000005</v>
      </c>
      <c r="G12" s="33">
        <f t="shared" si="3"/>
        <v>3.0197330000000001E-3</v>
      </c>
      <c r="H12" s="10">
        <f t="shared" si="14"/>
        <v>1354.6329123600001</v>
      </c>
      <c r="I12" s="8">
        <f t="shared" si="13"/>
        <v>14403.691568448001</v>
      </c>
      <c r="J12">
        <f t="shared" si="4"/>
        <v>120.0153805495279</v>
      </c>
      <c r="K12" s="9">
        <f t="shared" si="5"/>
        <v>235.23014587707468</v>
      </c>
      <c r="M12" s="2">
        <f>'rockfish harvests'!O11</f>
        <v>678.82685350634074</v>
      </c>
      <c r="N12">
        <f>'rockfish harvests'!P11</f>
        <v>141060.11022920778</v>
      </c>
      <c r="O12" s="33">
        <f t="shared" si="0"/>
        <v>0.89411764699999996</v>
      </c>
      <c r="P12" s="33">
        <f t="shared" si="0"/>
        <v>1.127039E-3</v>
      </c>
      <c r="Q12" s="17">
        <f t="shared" si="1"/>
        <v>606.95106897750304</v>
      </c>
      <c r="R12" s="65">
        <f t="shared" si="6"/>
        <v>113130.35857759434</v>
      </c>
      <c r="S12">
        <f t="shared" si="7"/>
        <v>336.34856708122652</v>
      </c>
      <c r="T12" s="9">
        <f t="shared" si="8"/>
        <v>659.24319147920392</v>
      </c>
      <c r="V12" s="17">
        <f t="shared" si="9"/>
        <v>1961.5839813375032</v>
      </c>
      <c r="W12" s="58">
        <f t="shared" si="2"/>
        <v>127534.05014604234</v>
      </c>
      <c r="X12">
        <f t="shared" si="10"/>
        <v>357.11909798559128</v>
      </c>
      <c r="Y12" s="9">
        <f t="shared" si="11"/>
        <v>699.95343205175891</v>
      </c>
      <c r="Z12" s="18">
        <f t="shared" si="12"/>
        <v>0.18205649178583225</v>
      </c>
    </row>
    <row r="13" spans="1:30">
      <c r="A13" t="str">
        <f>'rockfish harvests'!A12</f>
        <v>SC</v>
      </c>
      <c r="B13">
        <f>'rockfish harvests'!B12</f>
        <v>2008</v>
      </c>
      <c r="C13" t="str">
        <f>'rockfish harvests'!C12</f>
        <v>AFOGNAK</v>
      </c>
      <c r="D13">
        <f>'rockfish harvests'!D12</f>
        <v>2670</v>
      </c>
      <c r="E13" s="12">
        <f>[1]logbook_harvest!$E12</f>
        <v>2069</v>
      </c>
      <c r="F13" s="33">
        <f t="shared" si="3"/>
        <v>0.84251968499999996</v>
      </c>
      <c r="G13" s="33">
        <f t="shared" si="3"/>
        <v>1.053018E-3</v>
      </c>
      <c r="H13" s="10">
        <f t="shared" si="14"/>
        <v>1743.173228265</v>
      </c>
      <c r="I13" s="8">
        <f t="shared" si="13"/>
        <v>4507.7183866979994</v>
      </c>
      <c r="J13">
        <f t="shared" si="4"/>
        <v>67.13954413531566</v>
      </c>
      <c r="K13" s="9">
        <f t="shared" si="5"/>
        <v>131.5935065052187</v>
      </c>
      <c r="M13" s="2">
        <f>'rockfish harvests'!O12</f>
        <v>728.48380179337983</v>
      </c>
      <c r="N13">
        <f>'rockfish harvests'!P12</f>
        <v>162452.3467972634</v>
      </c>
      <c r="O13" s="33">
        <f t="shared" si="0"/>
        <v>0.693333333</v>
      </c>
      <c r="P13" s="33">
        <f t="shared" si="0"/>
        <v>2.873273E-3</v>
      </c>
      <c r="Q13" s="17">
        <f t="shared" si="1"/>
        <v>505.08210233391543</v>
      </c>
      <c r="R13" s="65">
        <f t="shared" si="6"/>
        <v>79150.691482535694</v>
      </c>
      <c r="S13">
        <f t="shared" si="7"/>
        <v>281.33732685609937</v>
      </c>
      <c r="T13" s="9">
        <f t="shared" si="8"/>
        <v>551.4211606379547</v>
      </c>
      <c r="V13" s="17">
        <f t="shared" si="9"/>
        <v>2248.2553305989154</v>
      </c>
      <c r="W13" s="58">
        <f t="shared" si="2"/>
        <v>83658.409869233699</v>
      </c>
      <c r="X13">
        <f t="shared" si="10"/>
        <v>289.23763563760804</v>
      </c>
      <c r="Y13" s="9">
        <f t="shared" si="11"/>
        <v>566.90576584971177</v>
      </c>
      <c r="Z13" s="18">
        <f t="shared" si="12"/>
        <v>0.12864981646037404</v>
      </c>
    </row>
    <row r="14" spans="1:30">
      <c r="A14" t="str">
        <f>'rockfish harvests'!A13</f>
        <v>SC</v>
      </c>
      <c r="B14">
        <f>'rockfish harvests'!B13</f>
        <v>2009</v>
      </c>
      <c r="C14" t="str">
        <f>'rockfish harvests'!C13</f>
        <v>AFOGNAK</v>
      </c>
      <c r="D14">
        <f>'rockfish harvests'!D13</f>
        <v>3763</v>
      </c>
      <c r="E14" s="12">
        <f>[1]logbook_harvest!$E13</f>
        <v>3206</v>
      </c>
      <c r="F14" s="33">
        <f t="shared" si="3"/>
        <v>0.73611111100000004</v>
      </c>
      <c r="G14" s="33">
        <f t="shared" si="3"/>
        <v>2.7359369999999999E-3</v>
      </c>
      <c r="H14" s="10">
        <f t="shared" si="14"/>
        <v>2359.9722218659999</v>
      </c>
      <c r="I14" s="8">
        <f t="shared" si="13"/>
        <v>28121.153354531998</v>
      </c>
      <c r="J14">
        <f t="shared" si="4"/>
        <v>167.69362943932009</v>
      </c>
      <c r="K14" s="9">
        <f t="shared" si="5"/>
        <v>328.67951370106738</v>
      </c>
      <c r="M14" s="2">
        <f>'rockfish harvests'!O13</f>
        <v>1026.6983318908196</v>
      </c>
      <c r="N14">
        <f>'rockfish harvests'!P13</f>
        <v>322679.89242321515</v>
      </c>
      <c r="O14" s="33">
        <f t="shared" si="0"/>
        <v>0.55882352899999999</v>
      </c>
      <c r="P14" s="33">
        <f t="shared" si="0"/>
        <v>3.6796979999999999E-3</v>
      </c>
      <c r="Q14" s="17">
        <f t="shared" si="1"/>
        <v>573.7431850456411</v>
      </c>
      <c r="R14" s="65">
        <f t="shared" si="6"/>
        <v>103459.12245427057</v>
      </c>
      <c r="S14">
        <f t="shared" si="7"/>
        <v>321.65062172218876</v>
      </c>
      <c r="T14" s="9">
        <f t="shared" si="8"/>
        <v>630.43521857549001</v>
      </c>
      <c r="V14" s="17">
        <f t="shared" si="9"/>
        <v>2933.7154069116409</v>
      </c>
      <c r="W14" s="58">
        <f t="shared" si="2"/>
        <v>131580.27580880257</v>
      </c>
      <c r="X14">
        <f t="shared" si="10"/>
        <v>362.73995617908236</v>
      </c>
      <c r="Y14" s="9">
        <f t="shared" si="11"/>
        <v>710.97031411100136</v>
      </c>
      <c r="Z14" s="18">
        <f t="shared" si="12"/>
        <v>0.12364524361309581</v>
      </c>
    </row>
    <row r="15" spans="1:30">
      <c r="A15" t="str">
        <f>'rockfish harvests'!A14</f>
        <v>SC</v>
      </c>
      <c r="B15">
        <f>'rockfish harvests'!B14</f>
        <v>2010</v>
      </c>
      <c r="C15" t="str">
        <f>'rockfish harvests'!C14</f>
        <v>AFOGNAK</v>
      </c>
      <c r="D15">
        <f>'rockfish harvests'!D14</f>
        <v>3032</v>
      </c>
      <c r="E15" s="12">
        <f>[1]logbook_harvest!$E14</f>
        <v>1971</v>
      </c>
      <c r="F15" s="33">
        <f t="shared" si="3"/>
        <v>0.53535353500000005</v>
      </c>
      <c r="G15" s="33">
        <f t="shared" si="3"/>
        <v>2.5382669999999999E-3</v>
      </c>
      <c r="H15" s="10">
        <f t="shared" si="14"/>
        <v>1055.181817485</v>
      </c>
      <c r="I15" s="8">
        <f t="shared" si="13"/>
        <v>9860.7637105470003</v>
      </c>
      <c r="J15">
        <f t="shared" si="4"/>
        <v>99.301378190571953</v>
      </c>
      <c r="K15" s="9">
        <f t="shared" si="5"/>
        <v>194.63070125352101</v>
      </c>
      <c r="M15" s="2">
        <f>'rockfish harvests'!O14</f>
        <v>827.25201761705193</v>
      </c>
      <c r="N15">
        <f>'rockfish harvests'!P14</f>
        <v>209489.30732140518</v>
      </c>
      <c r="O15" s="33">
        <f t="shared" si="0"/>
        <v>0.74806438500000005</v>
      </c>
      <c r="P15" s="33">
        <f t="shared" si="0"/>
        <v>6.3493509999999996E-3</v>
      </c>
      <c r="Q15" s="17">
        <f t="shared" si="1"/>
        <v>618.83777179870913</v>
      </c>
      <c r="R15" s="65">
        <f t="shared" si="6"/>
        <v>120245.31545939694</v>
      </c>
      <c r="S15">
        <f t="shared" si="7"/>
        <v>346.76406310256107</v>
      </c>
      <c r="T15" s="9">
        <f t="shared" si="8"/>
        <v>679.65756368101972</v>
      </c>
      <c r="V15" s="17">
        <f t="shared" si="9"/>
        <v>1674.0195892837091</v>
      </c>
      <c r="W15" s="58">
        <f t="shared" si="2"/>
        <v>130106.07916994394</v>
      </c>
      <c r="X15">
        <f t="shared" si="10"/>
        <v>360.70220289033989</v>
      </c>
      <c r="Y15" s="9">
        <f t="shared" si="11"/>
        <v>706.97631766506618</v>
      </c>
      <c r="Z15" s="18">
        <f t="shared" si="12"/>
        <v>0.21547071802467951</v>
      </c>
    </row>
    <row r="16" spans="1:30">
      <c r="A16" t="str">
        <f>'rockfish harvests'!A15</f>
        <v>SC</v>
      </c>
      <c r="B16">
        <f>'rockfish harvests'!B15</f>
        <v>2011</v>
      </c>
      <c r="C16" t="str">
        <f>'rockfish harvests'!C15</f>
        <v>AFOGNAK</v>
      </c>
      <c r="D16">
        <f>'rockfish harvests'!D15</f>
        <v>3052</v>
      </c>
      <c r="E16" s="12">
        <f>[1]logbook_harvest!$E15</f>
        <v>2565</v>
      </c>
      <c r="F16" s="33">
        <f t="shared" si="3"/>
        <v>0.862318841</v>
      </c>
      <c r="G16" s="33">
        <f t="shared" si="3"/>
        <v>8.6660600000000002E-4</v>
      </c>
      <c r="H16" s="10">
        <f>E16*F16</f>
        <v>2211.8478271650001</v>
      </c>
      <c r="I16" s="8">
        <f t="shared" si="13"/>
        <v>5701.5958603500003</v>
      </c>
      <c r="J16">
        <f t="shared" si="4"/>
        <v>75.508912456411394</v>
      </c>
      <c r="K16" s="9">
        <f t="shared" si="5"/>
        <v>147.99746841456633</v>
      </c>
      <c r="M16" s="2">
        <f>'rockfish harvests'!O15</f>
        <v>852.74081958488568</v>
      </c>
      <c r="N16">
        <f>'rockfish harvests'!P15</f>
        <v>200039.3867927817</v>
      </c>
      <c r="O16" s="33">
        <f t="shared" si="0"/>
        <v>0.71830985899999999</v>
      </c>
      <c r="P16" s="33">
        <f t="shared" si="0"/>
        <v>2.890583E-3</v>
      </c>
      <c r="Q16" s="17">
        <f t="shared" si="1"/>
        <v>612.53213787956372</v>
      </c>
      <c r="R16" s="65">
        <f t="shared" si="6"/>
        <v>104737.838917592</v>
      </c>
      <c r="S16">
        <f t="shared" si="7"/>
        <v>323.63225877157549</v>
      </c>
      <c r="T16" s="9">
        <f t="shared" si="8"/>
        <v>634.31922719228794</v>
      </c>
      <c r="V16" s="17">
        <f t="shared" si="9"/>
        <v>2824.379965044564</v>
      </c>
      <c r="W16" s="58">
        <f t="shared" si="2"/>
        <v>110439.43477794201</v>
      </c>
      <c r="X16">
        <f t="shared" si="10"/>
        <v>332.32429158570699</v>
      </c>
      <c r="Y16" s="9">
        <f t="shared" si="11"/>
        <v>651.35561150798571</v>
      </c>
      <c r="Z16" s="18">
        <f t="shared" si="12"/>
        <v>0.11766274215886653</v>
      </c>
    </row>
    <row r="17" spans="1:26">
      <c r="A17" t="str">
        <f>'rockfish harvests'!A16</f>
        <v>SC</v>
      </c>
      <c r="B17">
        <f>'rockfish harvests'!B16</f>
        <v>2012</v>
      </c>
      <c r="C17" t="str">
        <f>'rockfish harvests'!C16</f>
        <v>AFOGNAK</v>
      </c>
      <c r="D17">
        <f>'rockfish harvests'!D16</f>
        <v>3025</v>
      </c>
      <c r="E17" s="12">
        <f>[1]logbook_harvest!$E16</f>
        <v>2461</v>
      </c>
      <c r="F17" s="33">
        <f t="shared" si="3"/>
        <v>0.77697841700000003</v>
      </c>
      <c r="G17" s="33">
        <f t="shared" si="3"/>
        <v>1.255674E-3</v>
      </c>
      <c r="H17" s="10">
        <f t="shared" si="14"/>
        <v>1912.1438842370001</v>
      </c>
      <c r="I17" s="8">
        <f t="shared" si="13"/>
        <v>7605.0159501540002</v>
      </c>
      <c r="J17">
        <f t="shared" si="4"/>
        <v>87.206742572773578</v>
      </c>
      <c r="K17" s="9">
        <f t="shared" si="5"/>
        <v>170.92521544263622</v>
      </c>
      <c r="M17" s="2">
        <f>'rockfish harvests'!O16</f>
        <v>1110.7541899441339</v>
      </c>
      <c r="N17">
        <f>'rockfish harvests'!P16</f>
        <v>261396.56419933448</v>
      </c>
      <c r="O17" s="33">
        <f t="shared" si="0"/>
        <v>0.74509803900000005</v>
      </c>
      <c r="P17" s="33">
        <f t="shared" si="0"/>
        <v>1.2495189999999999E-3</v>
      </c>
      <c r="Q17" s="17">
        <f t="shared" si="1"/>
        <v>827.62076873840772</v>
      </c>
      <c r="R17" s="65">
        <f t="shared" si="6"/>
        <v>146334.82004212905</v>
      </c>
      <c r="S17">
        <f t="shared" si="7"/>
        <v>382.5373446372642</v>
      </c>
      <c r="T17" s="9">
        <f t="shared" si="8"/>
        <v>749.77319548903779</v>
      </c>
      <c r="V17" s="17">
        <f t="shared" si="9"/>
        <v>2739.7646529754079</v>
      </c>
      <c r="W17" s="58">
        <f t="shared" si="2"/>
        <v>153939.83599228304</v>
      </c>
      <c r="X17">
        <f t="shared" si="10"/>
        <v>392.35167387470523</v>
      </c>
      <c r="Y17" s="9">
        <f t="shared" si="11"/>
        <v>769.00928079442224</v>
      </c>
      <c r="Z17" s="18">
        <f t="shared" si="12"/>
        <v>0.14320634199313723</v>
      </c>
    </row>
    <row r="18" spans="1:26">
      <c r="A18" t="str">
        <f>'rockfish harvests'!A17</f>
        <v>SC</v>
      </c>
      <c r="B18">
        <f>'rockfish harvests'!B17</f>
        <v>2013</v>
      </c>
      <c r="C18" t="str">
        <f>'rockfish harvests'!C17</f>
        <v>AFOGNAK</v>
      </c>
      <c r="D18">
        <f>'rockfish harvests'!D17</f>
        <v>2487</v>
      </c>
      <c r="E18" s="12">
        <f>[1]logbook_harvest!$E17</f>
        <v>2014</v>
      </c>
      <c r="F18" s="33">
        <f t="shared" si="3"/>
        <v>0.53982300900000002</v>
      </c>
      <c r="G18" s="33">
        <f t="shared" si="3"/>
        <v>5.5080699999999995E-4</v>
      </c>
      <c r="H18" s="10">
        <f t="shared" si="14"/>
        <v>1087.203540126</v>
      </c>
      <c r="I18" s="8">
        <f t="shared" si="13"/>
        <v>2234.1811501719999</v>
      </c>
      <c r="J18">
        <f t="shared" si="4"/>
        <v>47.267125469738481</v>
      </c>
      <c r="K18" s="9">
        <f t="shared" si="5"/>
        <v>92.643565920687422</v>
      </c>
      <c r="M18" s="2">
        <f>'rockfish harvests'!O17</f>
        <v>731.12895692786697</v>
      </c>
      <c r="N18">
        <f>'rockfish harvests'!P17</f>
        <v>125971.00775365347</v>
      </c>
      <c r="O18" s="33">
        <f t="shared" si="0"/>
        <v>0.674846626</v>
      </c>
      <c r="P18" s="33">
        <f t="shared" si="0"/>
        <v>1.354498E-3</v>
      </c>
      <c r="Q18" s="17">
        <f t="shared" si="1"/>
        <v>493.39990975367033</v>
      </c>
      <c r="R18" s="65">
        <f t="shared" si="6"/>
        <v>57922.879277196531</v>
      </c>
      <c r="S18">
        <f t="shared" si="7"/>
        <v>240.67172513030386</v>
      </c>
      <c r="T18" s="9">
        <f t="shared" si="8"/>
        <v>471.71658125539557</v>
      </c>
      <c r="V18" s="17">
        <f t="shared" si="9"/>
        <v>1580.6034498796703</v>
      </c>
      <c r="W18" s="58">
        <f t="shared" si="2"/>
        <v>60157.060427368531</v>
      </c>
      <c r="X18">
        <f t="shared" si="10"/>
        <v>245.2693630019219</v>
      </c>
      <c r="Y18" s="9">
        <f t="shared" si="11"/>
        <v>480.7279514837669</v>
      </c>
      <c r="Z18" s="18">
        <f t="shared" si="12"/>
        <v>0.1551745082048214</v>
      </c>
    </row>
    <row r="19" spans="1:26">
      <c r="A19" t="str">
        <f>'rockfish harvests'!A18</f>
        <v>SC</v>
      </c>
      <c r="B19">
        <f>'rockfish harvests'!B18</f>
        <v>2014</v>
      </c>
      <c r="C19" t="str">
        <f>'rockfish harvests'!C18</f>
        <v>AFOGNAK</v>
      </c>
      <c r="D19">
        <f>'rockfish harvests'!D18</f>
        <v>2843</v>
      </c>
      <c r="E19" s="12">
        <f>[1]logbook_harvest!$E18</f>
        <v>2263</v>
      </c>
      <c r="F19" s="33">
        <f t="shared" si="3"/>
        <v>0.81493506500000001</v>
      </c>
      <c r="G19" s="33">
        <f t="shared" si="3"/>
        <v>4.9125700000000004E-4</v>
      </c>
      <c r="H19" s="10">
        <f t="shared" si="14"/>
        <v>1844.1980520950001</v>
      </c>
      <c r="I19" s="8">
        <f t="shared" si="13"/>
        <v>2515.8101194330002</v>
      </c>
      <c r="J19">
        <f t="shared" si="4"/>
        <v>50.157852021722384</v>
      </c>
      <c r="K19" s="9">
        <f t="shared" si="5"/>
        <v>98.309389962575864</v>
      </c>
      <c r="M19" s="2">
        <f>'rockfish harvests'!O18</f>
        <v>1234.1607301869994</v>
      </c>
      <c r="N19">
        <f>'rockfish harvests'!P18</f>
        <v>268862.96198516607</v>
      </c>
      <c r="O19" s="33">
        <f t="shared" si="0"/>
        <v>0.77777777800000003</v>
      </c>
      <c r="P19" s="33">
        <f t="shared" si="0"/>
        <v>1.382716E-3</v>
      </c>
      <c r="Q19" s="17">
        <f t="shared" si="1"/>
        <v>959.902790419702</v>
      </c>
      <c r="R19" s="65">
        <f t="shared" si="6"/>
        <v>164379.82211519263</v>
      </c>
      <c r="S19">
        <f t="shared" si="7"/>
        <v>405.43781534927479</v>
      </c>
      <c r="T19" s="9">
        <f t="shared" si="8"/>
        <v>794.65811808457852</v>
      </c>
      <c r="V19" s="17">
        <f t="shared" si="9"/>
        <v>2804.100842514702</v>
      </c>
      <c r="W19" s="58">
        <f t="shared" si="2"/>
        <v>166895.63223462563</v>
      </c>
      <c r="X19">
        <f t="shared" si="10"/>
        <v>408.52861862374544</v>
      </c>
      <c r="Y19" s="9">
        <f t="shared" si="11"/>
        <v>800.71609250254107</v>
      </c>
      <c r="Z19" s="18">
        <f t="shared" si="12"/>
        <v>0.14568970289149061</v>
      </c>
    </row>
    <row r="20" spans="1:26">
      <c r="A20" t="str">
        <f>'rockfish harvests'!A19</f>
        <v>SC</v>
      </c>
      <c r="B20">
        <f>'rockfish harvests'!B19</f>
        <v>2015</v>
      </c>
      <c r="C20" t="str">
        <f>'rockfish harvests'!C19</f>
        <v>AFOGNAK</v>
      </c>
      <c r="D20">
        <f>'rockfish harvests'!D19</f>
        <v>3919</v>
      </c>
      <c r="E20" s="12">
        <f>[1]logbook_harvest!$E19</f>
        <v>3289</v>
      </c>
      <c r="F20" s="33">
        <f t="shared" si="3"/>
        <v>0.699029126</v>
      </c>
      <c r="G20" s="33">
        <f t="shared" si="3"/>
        <v>2.0626220000000001E-3</v>
      </c>
      <c r="H20" s="10">
        <f t="shared" si="14"/>
        <v>2299.1067954139999</v>
      </c>
      <c r="I20" s="8">
        <f t="shared" si="13"/>
        <v>22312.456800062002</v>
      </c>
      <c r="J20">
        <f t="shared" si="4"/>
        <v>149.37354785925788</v>
      </c>
      <c r="K20" s="9">
        <f t="shared" si="5"/>
        <v>292.77215380414543</v>
      </c>
      <c r="M20" s="2">
        <f>'rockfish harvests'!O19</f>
        <v>1736.4958972529439</v>
      </c>
      <c r="N20">
        <f>'rockfish harvests'!P19</f>
        <v>1075446.4405794584</v>
      </c>
      <c r="O20" s="33">
        <f t="shared" si="0"/>
        <v>0.73947368400000002</v>
      </c>
      <c r="P20" s="33">
        <f t="shared" si="0"/>
        <v>5.0831800000000001E-4</v>
      </c>
      <c r="Q20" s="17">
        <f t="shared" si="1"/>
        <v>1284.09301839252</v>
      </c>
      <c r="R20" s="65">
        <f t="shared" si="6"/>
        <v>589063.17472303694</v>
      </c>
      <c r="S20">
        <f t="shared" si="7"/>
        <v>767.50451120696152</v>
      </c>
      <c r="T20" s="9">
        <f t="shared" si="8"/>
        <v>1504.3088419656447</v>
      </c>
      <c r="V20" s="17">
        <f t="shared" si="9"/>
        <v>3583.1998138065201</v>
      </c>
      <c r="W20" s="58">
        <f t="shared" si="2"/>
        <v>611375.63152309891</v>
      </c>
      <c r="X20">
        <f t="shared" si="10"/>
        <v>781.90512949020797</v>
      </c>
      <c r="Y20" s="9">
        <f t="shared" si="11"/>
        <v>1532.5340538008077</v>
      </c>
      <c r="Z20" s="18">
        <f t="shared" si="12"/>
        <v>0.21821421358569765</v>
      </c>
    </row>
    <row r="21" spans="1:26">
      <c r="A21" t="str">
        <f>'rockfish harvests'!A20</f>
        <v>SC</v>
      </c>
      <c r="B21">
        <f>'rockfish harvests'!B20</f>
        <v>2016</v>
      </c>
      <c r="C21" t="str">
        <f>'rockfish harvests'!C20</f>
        <v>AFOGNAK</v>
      </c>
      <c r="D21">
        <f>'rockfish harvests'!D20</f>
        <v>5287</v>
      </c>
      <c r="E21" s="12">
        <f>[1]logbook_harvest!$E20</f>
        <v>4527</v>
      </c>
      <c r="F21" s="33">
        <f t="shared" si="3"/>
        <v>0.54517134</v>
      </c>
      <c r="G21" s="33">
        <f t="shared" si="3"/>
        <v>7.7487400000000005E-4</v>
      </c>
      <c r="H21" s="10">
        <f t="shared" si="14"/>
        <v>2467.9906561799999</v>
      </c>
      <c r="I21" s="8">
        <f t="shared" si="13"/>
        <v>15880.057765146001</v>
      </c>
      <c r="J21">
        <f t="shared" si="4"/>
        <v>126.01610121387664</v>
      </c>
      <c r="K21" s="9">
        <f t="shared" si="5"/>
        <v>246.99155837919821</v>
      </c>
      <c r="M21" s="2">
        <f>'rockfish harvests'!O20</f>
        <v>467.58654422040308</v>
      </c>
      <c r="N21">
        <f>'rockfish harvests'!P20</f>
        <v>63684.114088437818</v>
      </c>
      <c r="O21" s="33">
        <f t="shared" si="0"/>
        <v>0.83437499999999998</v>
      </c>
      <c r="P21" s="33">
        <f t="shared" si="0"/>
        <v>4.3320799999999998E-4</v>
      </c>
      <c r="Q21" s="17">
        <f t="shared" si="1"/>
        <v>390.14252283389879</v>
      </c>
      <c r="R21" s="65">
        <f t="shared" si="6"/>
        <v>44402.837934028452</v>
      </c>
      <c r="S21">
        <f t="shared" si="7"/>
        <v>210.71980906888763</v>
      </c>
      <c r="T21" s="9">
        <f t="shared" si="8"/>
        <v>413.01082577501973</v>
      </c>
      <c r="V21" s="17">
        <f t="shared" si="9"/>
        <v>2858.1331790138988</v>
      </c>
      <c r="W21" s="58">
        <f t="shared" si="2"/>
        <v>60282.895699174449</v>
      </c>
      <c r="X21">
        <f t="shared" si="10"/>
        <v>245.525753637321</v>
      </c>
      <c r="Y21" s="9">
        <f t="shared" si="11"/>
        <v>481.23047712914916</v>
      </c>
      <c r="Z21" s="18">
        <f t="shared" si="12"/>
        <v>8.5904238276969053E-2</v>
      </c>
    </row>
    <row r="22" spans="1:26">
      <c r="A22" t="str">
        <f>'rockfish harvests'!A21</f>
        <v>SC</v>
      </c>
      <c r="B22">
        <f>'rockfish harvests'!B21</f>
        <v>2017</v>
      </c>
      <c r="C22" t="str">
        <f>'rockfish harvests'!C21</f>
        <v>AFOGNAK</v>
      </c>
      <c r="D22">
        <f>'rockfish harvests'!D21</f>
        <v>4756</v>
      </c>
      <c r="E22" s="12">
        <f>[1]logbook_harvest!$E21</f>
        <v>4217</v>
      </c>
      <c r="F22" s="33">
        <f t="shared" si="3"/>
        <v>0.62761506300000003</v>
      </c>
      <c r="G22" s="33">
        <f t="shared" si="3"/>
        <v>9.8199300000000002E-4</v>
      </c>
      <c r="H22" s="10">
        <f t="shared" si="14"/>
        <v>2646.6527206710002</v>
      </c>
      <c r="I22" s="8">
        <f t="shared" si="13"/>
        <v>17462.868916377</v>
      </c>
      <c r="J22">
        <f t="shared" si="4"/>
        <v>132.14714872586922</v>
      </c>
      <c r="K22" s="9">
        <f t="shared" si="5"/>
        <v>259.00841150270367</v>
      </c>
      <c r="M22" s="2">
        <f>'rockfish harvests'!O21</f>
        <v>537.74758244483019</v>
      </c>
      <c r="N22">
        <f>'rockfish harvests'!P21</f>
        <v>89663.784684390819</v>
      </c>
      <c r="O22" s="33">
        <f t="shared" si="0"/>
        <v>0.71515151499999996</v>
      </c>
      <c r="P22" s="33">
        <f t="shared" si="0"/>
        <v>6.1917899999999998E-4</v>
      </c>
      <c r="Q22" s="17">
        <f t="shared" si="1"/>
        <v>384.57099827300772</v>
      </c>
      <c r="R22" s="65">
        <f t="shared" si="6"/>
        <v>45981.329101166877</v>
      </c>
      <c r="S22">
        <f t="shared" si="7"/>
        <v>214.43257472027631</v>
      </c>
      <c r="T22" s="9">
        <f t="shared" si="8"/>
        <v>420.28784645174153</v>
      </c>
      <c r="V22" s="17">
        <f t="shared" si="9"/>
        <v>3031.2237189440079</v>
      </c>
      <c r="W22" s="58">
        <f t="shared" si="2"/>
        <v>63444.19801754388</v>
      </c>
      <c r="X22">
        <f t="shared" si="10"/>
        <v>251.88131732533057</v>
      </c>
      <c r="Y22" s="9">
        <f t="shared" si="11"/>
        <v>493.68738195764791</v>
      </c>
      <c r="Z22" s="18">
        <f t="shared" si="12"/>
        <v>8.3095588013239366E-2</v>
      </c>
    </row>
    <row r="23" spans="1:26">
      <c r="A23" t="str">
        <f>'rockfish harvests'!A22</f>
        <v>SC</v>
      </c>
      <c r="B23">
        <f>'rockfish harvests'!B22</f>
        <v>2018</v>
      </c>
      <c r="C23" t="str">
        <f>'rockfish harvests'!C22</f>
        <v>AFOGNAK</v>
      </c>
      <c r="D23">
        <f>'rockfish harvests'!D22</f>
        <v>5694</v>
      </c>
      <c r="E23" s="12">
        <f>[1]logbook_harvest!$E22</f>
        <v>5092</v>
      </c>
      <c r="F23" s="55">
        <f>[2]species_comp_Region2_forR!AD$27</f>
        <v>0.55421686699999995</v>
      </c>
      <c r="G23" s="55">
        <f>[2]species_comp_Region2_forR!AE$27</f>
        <v>3.0129330000000002E-3</v>
      </c>
      <c r="H23" s="10">
        <f>E23*F23</f>
        <v>2822.0722867639997</v>
      </c>
      <c r="I23" s="8">
        <f t="shared" si="13"/>
        <v>78120.724824912002</v>
      </c>
      <c r="J23">
        <f t="shared" si="4"/>
        <v>279.50084941715653</v>
      </c>
      <c r="K23" s="9">
        <f t="shared" si="5"/>
        <v>547.82166485762684</v>
      </c>
      <c r="M23" s="2">
        <f>'rockfish harvests'!O22</f>
        <v>1496.4016172506736</v>
      </c>
      <c r="N23">
        <f>'rockfish harvests'!P22</f>
        <v>412259.26032139536</v>
      </c>
      <c r="O23" s="33">
        <f>O155</f>
        <v>0.75919732399999995</v>
      </c>
      <c r="P23" s="33">
        <f t="shared" si="0"/>
        <v>6.13479E-4</v>
      </c>
      <c r="Q23" s="17">
        <f>M23*O23</f>
        <v>1136.0641034459836</v>
      </c>
      <c r="R23" s="65">
        <f>(M23^2)*P23+(O23^2)*N23-(P23*N23)</f>
        <v>238739.03094033981</v>
      </c>
      <c r="S23">
        <f t="shared" si="7"/>
        <v>488.60928249506253</v>
      </c>
      <c r="T23" s="9">
        <f>(1.96*S23)</f>
        <v>957.67419369032257</v>
      </c>
      <c r="V23" s="17">
        <f>Q23+H23</f>
        <v>3958.1363902099833</v>
      </c>
      <c r="W23" s="65">
        <f>R23+I23</f>
        <v>316859.75576525182</v>
      </c>
      <c r="X23">
        <f>SQRT(W23)</f>
        <v>562.90297189236071</v>
      </c>
      <c r="Y23" s="9">
        <f t="shared" si="11"/>
        <v>1103.2898249090269</v>
      </c>
      <c r="Z23" s="18">
        <f t="shared" si="12"/>
        <v>0.14221414231319557</v>
      </c>
    </row>
    <row r="24" spans="1:26">
      <c r="A24" t="str">
        <f>'rockfish harvests'!A23</f>
        <v>SC</v>
      </c>
      <c r="B24">
        <f>'rockfish harvests'!B23</f>
        <v>2019</v>
      </c>
      <c r="C24" t="str">
        <f>'rockfish harvests'!C23</f>
        <v>AFOGNAK</v>
      </c>
      <c r="D24">
        <f>'rockfish harvests'!D23</f>
        <v>6782</v>
      </c>
      <c r="E24" s="12">
        <f>[1]logbook_harvest!$E23</f>
        <v>5762</v>
      </c>
      <c r="F24" s="33">
        <f t="shared" si="3"/>
        <v>0.81105990800000005</v>
      </c>
      <c r="G24" s="33">
        <f t="shared" si="3"/>
        <v>7.0945199999999996E-4</v>
      </c>
      <c r="H24" s="10">
        <f t="shared" ref="H24" si="15">E24*F24</f>
        <v>4673.3271898960002</v>
      </c>
      <c r="I24" s="8">
        <f t="shared" ref="I24" si="16">(E24^2)*G24</f>
        <v>23554.263287087997</v>
      </c>
      <c r="J24">
        <f t="shared" ref="J24" si="17">SQRT(I24)</f>
        <v>153.47398244356597</v>
      </c>
      <c r="K24" s="9">
        <f t="shared" ref="K24" si="18">(1.96*J24)</f>
        <v>300.8090055893893</v>
      </c>
      <c r="M24" s="2">
        <f>'rockfish harvests'!O23</f>
        <v>4435.3764258555148</v>
      </c>
      <c r="N24">
        <f>'rockfish harvests'!P23</f>
        <v>3560251.2769631236</v>
      </c>
      <c r="O24" s="33">
        <f t="shared" si="0"/>
        <v>0.79583333300000003</v>
      </c>
      <c r="P24" s="33">
        <f t="shared" si="0"/>
        <v>6.7984399999999998E-4</v>
      </c>
      <c r="Q24" s="17">
        <f t="shared" ref="Q24" si="19">M24*O24</f>
        <v>3529.8204040982218</v>
      </c>
      <c r="R24" s="65">
        <f t="shared" ref="R24" si="20">(M24^2)*P24+(O24^2)*N24-(P24*N24)</f>
        <v>2265841.4759298214</v>
      </c>
      <c r="S24">
        <f t="shared" ref="S24" si="21">SQRT(R24)</f>
        <v>1505.2712300212947</v>
      </c>
      <c r="T24" s="9">
        <f t="shared" ref="T24" si="22">(1.96*S24)</f>
        <v>2950.3316108417375</v>
      </c>
      <c r="V24" s="17">
        <f t="shared" ref="V24" si="23">Q24+H24</f>
        <v>8203.1475939942211</v>
      </c>
      <c r="W24" s="58">
        <f t="shared" ref="W24" si="24">R24+I24</f>
        <v>2289395.7392169093</v>
      </c>
      <c r="X24">
        <f t="shared" ref="X24" si="25">SQRT(W24)</f>
        <v>1513.0749284873202</v>
      </c>
      <c r="Y24" s="9">
        <f t="shared" ref="Y24" si="26">(1.96*X24)</f>
        <v>2965.6268598351476</v>
      </c>
      <c r="Z24" s="18">
        <f t="shared" si="12"/>
        <v>0.18445053086635785</v>
      </c>
    </row>
    <row r="25" spans="1:26">
      <c r="A25" t="str">
        <f>'rockfish harvests'!A24</f>
        <v>SC</v>
      </c>
      <c r="B25">
        <f>'rockfish harvests'!B24</f>
        <v>1998</v>
      </c>
      <c r="C25" t="str">
        <f>'rockfish harvests'!C24</f>
        <v>WKMA</v>
      </c>
      <c r="D25">
        <f>'rockfish harvests'!D24</f>
        <v>148</v>
      </c>
      <c r="E25" s="12">
        <f>[1]logbook_harvest!$E530</f>
        <v>117</v>
      </c>
      <c r="F25" s="35">
        <f t="shared" ref="F25:G46" si="27">F3</f>
        <v>0.80412371100000002</v>
      </c>
      <c r="G25" s="35">
        <f t="shared" si="27"/>
        <v>1.640716E-3</v>
      </c>
      <c r="H25" s="10">
        <f t="shared" si="14"/>
        <v>94.082474187000003</v>
      </c>
      <c r="I25" s="8">
        <f t="shared" si="13"/>
        <v>22.459761323999999</v>
      </c>
      <c r="J25">
        <f t="shared" si="4"/>
        <v>4.739173063309674</v>
      </c>
      <c r="K25" s="9">
        <f t="shared" si="5"/>
        <v>9.2887792040869606</v>
      </c>
      <c r="M25" s="2">
        <f>'rockfish harvests'!O24</f>
        <v>44.861722722601058</v>
      </c>
      <c r="N25">
        <f>'rockfish harvests'!P24</f>
        <v>712.70227062047616</v>
      </c>
      <c r="O25" s="35">
        <f t="shared" ref="O25:P46" si="28">O3</f>
        <v>0.83333333300000001</v>
      </c>
      <c r="P25" s="33">
        <f t="shared" si="28"/>
        <v>1.5605490000000001E-3</v>
      </c>
      <c r="Q25" s="17">
        <f t="shared" si="1"/>
        <v>37.384768920546975</v>
      </c>
      <c r="R25" s="65">
        <f t="shared" si="6"/>
        <v>496.96064576528511</v>
      </c>
      <c r="S25">
        <f t="shared" si="7"/>
        <v>22.292614152792513</v>
      </c>
      <c r="T25" s="9">
        <f t="shared" si="8"/>
        <v>43.693523739473328</v>
      </c>
      <c r="V25" s="17">
        <f t="shared" si="9"/>
        <v>131.46724310754698</v>
      </c>
      <c r="W25" s="58">
        <f t="shared" si="2"/>
        <v>519.42040708928516</v>
      </c>
      <c r="X25">
        <f t="shared" si="10"/>
        <v>22.790796543545493</v>
      </c>
      <c r="Y25" s="9">
        <f t="shared" si="11"/>
        <v>44.669961225349169</v>
      </c>
      <c r="Z25" s="18">
        <f>X25/V25</f>
        <v>0.17335722576080376</v>
      </c>
    </row>
    <row r="26" spans="1:26">
      <c r="A26" t="str">
        <f>'rockfish harvests'!A25</f>
        <v>SC</v>
      </c>
      <c r="B26">
        <f>'rockfish harvests'!B25</f>
        <v>1999</v>
      </c>
      <c r="C26" t="str">
        <f>'rockfish harvests'!C25</f>
        <v>WKMA</v>
      </c>
      <c r="D26">
        <f>'rockfish harvests'!D25</f>
        <v>228</v>
      </c>
      <c r="E26" s="12">
        <f>[1]logbook_harvest!$E531</f>
        <v>223</v>
      </c>
      <c r="F26" s="35">
        <f t="shared" si="27"/>
        <v>0.88571428600000002</v>
      </c>
      <c r="G26" s="35">
        <f t="shared" si="27"/>
        <v>9.7331200000000005E-4</v>
      </c>
      <c r="H26" s="10">
        <f t="shared" si="14"/>
        <v>197.51428577800002</v>
      </c>
      <c r="I26" s="8">
        <f t="shared" si="13"/>
        <v>48.401832448</v>
      </c>
      <c r="J26">
        <f t="shared" si="4"/>
        <v>6.9571425490642351</v>
      </c>
      <c r="K26" s="9">
        <f t="shared" si="5"/>
        <v>13.6359993961659</v>
      </c>
      <c r="M26" s="2">
        <f>'rockfish harvests'!O25</f>
        <v>69.111302572655688</v>
      </c>
      <c r="N26">
        <f>'rockfish harvests'!P25</f>
        <v>1691.431466213241</v>
      </c>
      <c r="O26" s="35">
        <f t="shared" si="28"/>
        <v>0.71300448400000005</v>
      </c>
      <c r="P26" s="33">
        <f t="shared" si="28"/>
        <v>9.2175299999999998E-4</v>
      </c>
      <c r="Q26" s="17">
        <f t="shared" si="1"/>
        <v>49.276668629384247</v>
      </c>
      <c r="R26" s="65">
        <f t="shared" si="6"/>
        <v>862.72569172930287</v>
      </c>
      <c r="S26">
        <f t="shared" si="7"/>
        <v>29.372192491016104</v>
      </c>
      <c r="T26" s="9">
        <f t="shared" si="8"/>
        <v>57.569497282391566</v>
      </c>
      <c r="V26" s="17">
        <f t="shared" si="9"/>
        <v>246.79095440738428</v>
      </c>
      <c r="W26" s="58">
        <f t="shared" si="2"/>
        <v>911.12752417730292</v>
      </c>
      <c r="X26">
        <f t="shared" si="10"/>
        <v>30.184889003892376</v>
      </c>
      <c r="Y26" s="9">
        <f t="shared" si="11"/>
        <v>59.162382447629057</v>
      </c>
      <c r="Z26" s="18">
        <f t="shared" si="12"/>
        <v>0.12230954362316453</v>
      </c>
    </row>
    <row r="27" spans="1:26">
      <c r="A27" t="str">
        <f>'rockfish harvests'!A26</f>
        <v>SC</v>
      </c>
      <c r="B27">
        <f>'rockfish harvests'!B26</f>
        <v>2000</v>
      </c>
      <c r="C27" t="str">
        <f>'rockfish harvests'!C26</f>
        <v>WKMA</v>
      </c>
      <c r="D27">
        <f>'rockfish harvests'!D26</f>
        <v>386</v>
      </c>
      <c r="E27" s="12">
        <f>[1]logbook_harvest!$E532</f>
        <v>308</v>
      </c>
      <c r="F27" s="35">
        <f t="shared" si="27"/>
        <v>0.92156862699999997</v>
      </c>
      <c r="G27" s="35">
        <f t="shared" si="27"/>
        <v>7.1564199999999995E-4</v>
      </c>
      <c r="H27" s="10">
        <f t="shared" si="14"/>
        <v>283.84313711599998</v>
      </c>
      <c r="I27" s="8">
        <f t="shared" si="13"/>
        <v>67.888662687999997</v>
      </c>
      <c r="J27">
        <f t="shared" si="4"/>
        <v>8.2394576695314115</v>
      </c>
      <c r="K27" s="9">
        <f t="shared" si="5"/>
        <v>16.149337032281565</v>
      </c>
      <c r="M27" s="2">
        <f>'rockfish harvests'!O26</f>
        <v>117.00422277651359</v>
      </c>
      <c r="N27">
        <f>'rockfish harvests'!P26</f>
        <v>4847.9632721588969</v>
      </c>
      <c r="O27" s="35">
        <f t="shared" si="28"/>
        <v>0.743589744</v>
      </c>
      <c r="P27" s="33">
        <f t="shared" si="28"/>
        <v>9.828040000000001E-4</v>
      </c>
      <c r="Q27" s="17">
        <f t="shared" si="1"/>
        <v>87.003140061306709</v>
      </c>
      <c r="R27" s="65">
        <f t="shared" si="6"/>
        <v>2689.2534990359632</v>
      </c>
      <c r="S27">
        <f t="shared" si="7"/>
        <v>51.858012872033221</v>
      </c>
      <c r="T27" s="9">
        <f t="shared" si="8"/>
        <v>101.64170522918511</v>
      </c>
      <c r="V27" s="17">
        <f t="shared" si="9"/>
        <v>370.84627717730666</v>
      </c>
      <c r="W27" s="58">
        <f t="shared" si="2"/>
        <v>2757.142161723963</v>
      </c>
      <c r="X27">
        <f t="shared" si="10"/>
        <v>52.50849609086098</v>
      </c>
      <c r="Y27" s="9">
        <f t="shared" si="11"/>
        <v>102.91665233808752</v>
      </c>
      <c r="Z27" s="18">
        <f t="shared" si="12"/>
        <v>0.14159100231645563</v>
      </c>
    </row>
    <row r="28" spans="1:26">
      <c r="A28" t="str">
        <f>'rockfish harvests'!A27</f>
        <v>SC</v>
      </c>
      <c r="B28">
        <f>'rockfish harvests'!B27</f>
        <v>2001</v>
      </c>
      <c r="C28" t="str">
        <f>'rockfish harvests'!C27</f>
        <v>WKMA</v>
      </c>
      <c r="D28">
        <f>'rockfish harvests'!D27</f>
        <v>1182</v>
      </c>
      <c r="E28" s="12">
        <f>[1]logbook_harvest!$E533</f>
        <v>1158</v>
      </c>
      <c r="F28" s="35">
        <f t="shared" si="27"/>
        <v>0.95081967199999995</v>
      </c>
      <c r="G28" s="35">
        <f t="shared" si="27"/>
        <v>7.7935999999999999E-4</v>
      </c>
      <c r="H28" s="10">
        <f t="shared" si="14"/>
        <v>1101.0491801759999</v>
      </c>
      <c r="I28" s="8">
        <f t="shared" si="13"/>
        <v>1045.09370304</v>
      </c>
      <c r="J28">
        <f t="shared" si="4"/>
        <v>32.327909042188303</v>
      </c>
      <c r="K28" s="9">
        <f t="shared" si="5"/>
        <v>63.362701722689074</v>
      </c>
      <c r="M28" s="2">
        <f>'rockfish harvests'!O27</f>
        <v>358.28754228455728</v>
      </c>
      <c r="N28">
        <f>'rockfish harvests'!P27</f>
        <v>45458.977681627199</v>
      </c>
      <c r="O28" s="35">
        <f t="shared" si="28"/>
        <v>0.82022471900000005</v>
      </c>
      <c r="P28" s="33">
        <f t="shared" si="28"/>
        <v>1.6756379999999999E-3</v>
      </c>
      <c r="Q28" s="17">
        <f t="shared" si="1"/>
        <v>293.87629869155165</v>
      </c>
      <c r="R28" s="65">
        <f t="shared" si="6"/>
        <v>30722.301099735123</v>
      </c>
      <c r="S28">
        <f t="shared" si="7"/>
        <v>175.2777826757719</v>
      </c>
      <c r="T28" s="9">
        <f t="shared" si="8"/>
        <v>343.54445404451292</v>
      </c>
      <c r="V28" s="17">
        <f t="shared" si="9"/>
        <v>1394.9254788675516</v>
      </c>
      <c r="W28" s="58">
        <f t="shared" si="2"/>
        <v>31767.394802775125</v>
      </c>
      <c r="X28">
        <f t="shared" si="10"/>
        <v>178.23410112202188</v>
      </c>
      <c r="Y28" s="9">
        <f t="shared" si="11"/>
        <v>349.33883819916286</v>
      </c>
      <c r="Z28" s="18">
        <f t="shared" si="12"/>
        <v>0.12777320639860879</v>
      </c>
    </row>
    <row r="29" spans="1:26">
      <c r="A29" t="str">
        <f>'rockfish harvests'!A28</f>
        <v>SC</v>
      </c>
      <c r="B29">
        <f>'rockfish harvests'!B28</f>
        <v>2002</v>
      </c>
      <c r="C29" t="str">
        <f>'rockfish harvests'!C28</f>
        <v>WKMA</v>
      </c>
      <c r="D29">
        <f>'rockfish harvests'!D28</f>
        <v>880</v>
      </c>
      <c r="E29" s="12">
        <f>[1]logbook_harvest!$E534</f>
        <v>811</v>
      </c>
      <c r="F29" s="35">
        <f t="shared" si="27"/>
        <v>0.87719298199999995</v>
      </c>
      <c r="G29" s="35">
        <f t="shared" si="27"/>
        <v>1.923669E-3</v>
      </c>
      <c r="H29" s="10">
        <f t="shared" si="14"/>
        <v>711.40350840199994</v>
      </c>
      <c r="I29" s="8">
        <f t="shared" si="13"/>
        <v>1265.2374983489999</v>
      </c>
      <c r="J29">
        <f t="shared" si="4"/>
        <v>35.570177091898209</v>
      </c>
      <c r="K29" s="9">
        <f t="shared" si="5"/>
        <v>69.717547100120484</v>
      </c>
      <c r="M29" s="2">
        <f>'rockfish harvests'!O28</f>
        <v>266.74537835060096</v>
      </c>
      <c r="N29">
        <f>'rockfish harvests'!P28</f>
        <v>25197.070780154161</v>
      </c>
      <c r="O29" s="35">
        <f t="shared" si="28"/>
        <v>0.60843373499999998</v>
      </c>
      <c r="P29" s="33">
        <f t="shared" si="28"/>
        <v>1.443892E-3</v>
      </c>
      <c r="Q29" s="17">
        <f t="shared" si="1"/>
        <v>162.29688684384428</v>
      </c>
      <c r="R29" s="65">
        <f t="shared" si="6"/>
        <v>9394.0997349429726</v>
      </c>
      <c r="S29">
        <f t="shared" si="7"/>
        <v>96.923164078268584</v>
      </c>
      <c r="T29" s="9">
        <f t="shared" si="8"/>
        <v>189.96940159340642</v>
      </c>
      <c r="V29" s="17">
        <f t="shared" si="9"/>
        <v>873.70039524584422</v>
      </c>
      <c r="W29" s="58">
        <f t="shared" si="2"/>
        <v>10659.337233291972</v>
      </c>
      <c r="X29">
        <f t="shared" si="10"/>
        <v>103.24406633454521</v>
      </c>
      <c r="Y29" s="9">
        <f t="shared" si="11"/>
        <v>202.3583700157086</v>
      </c>
      <c r="Z29" s="18">
        <f t="shared" si="12"/>
        <v>0.11816873026078248</v>
      </c>
    </row>
    <row r="30" spans="1:26">
      <c r="A30" t="str">
        <f>'rockfish harvests'!A29</f>
        <v>SC</v>
      </c>
      <c r="B30">
        <f>'rockfish harvests'!B29</f>
        <v>2003</v>
      </c>
      <c r="C30" t="str">
        <f>'rockfish harvests'!C29</f>
        <v>WKMA</v>
      </c>
      <c r="D30">
        <f>'rockfish harvests'!D29</f>
        <v>1107</v>
      </c>
      <c r="E30" s="12">
        <f>[1]logbook_harvest!$E535</f>
        <v>958</v>
      </c>
      <c r="F30" s="35">
        <f t="shared" si="27"/>
        <v>0.85869565199999998</v>
      </c>
      <c r="G30" s="35">
        <f t="shared" si="27"/>
        <v>1.3333780000000001E-3</v>
      </c>
      <c r="H30" s="10">
        <f t="shared" si="14"/>
        <v>822.630434616</v>
      </c>
      <c r="I30" s="8">
        <f t="shared" si="13"/>
        <v>1223.726326792</v>
      </c>
      <c r="J30">
        <f t="shared" si="4"/>
        <v>34.981799936424082</v>
      </c>
      <c r="K30" s="9">
        <f t="shared" si="5"/>
        <v>68.5643278753912</v>
      </c>
      <c r="M30" s="2">
        <f>'rockfish harvests'!O29</f>
        <v>335.55356117513088</v>
      </c>
      <c r="N30">
        <f>'rockfish harvests'!P29</f>
        <v>39873.095545543823</v>
      </c>
      <c r="O30" s="35">
        <f t="shared" si="28"/>
        <v>0.73262032099999996</v>
      </c>
      <c r="P30" s="33">
        <f t="shared" si="28"/>
        <v>1.05316E-3</v>
      </c>
      <c r="Q30" s="17">
        <f t="shared" si="1"/>
        <v>245.83335770081752</v>
      </c>
      <c r="R30" s="65">
        <f t="shared" si="6"/>
        <v>21477.776696876859</v>
      </c>
      <c r="S30">
        <f t="shared" si="7"/>
        <v>146.55298255878949</v>
      </c>
      <c r="T30" s="9">
        <f t="shared" si="8"/>
        <v>287.24384581522742</v>
      </c>
      <c r="V30" s="17">
        <f t="shared" si="9"/>
        <v>1068.4637923168175</v>
      </c>
      <c r="W30" s="58">
        <f t="shared" si="2"/>
        <v>22701.503023668858</v>
      </c>
      <c r="X30">
        <f t="shared" si="10"/>
        <v>150.67017960986459</v>
      </c>
      <c r="Y30" s="9">
        <f t="shared" si="11"/>
        <v>295.31355203533457</v>
      </c>
      <c r="Z30" s="18">
        <f t="shared" si="12"/>
        <v>0.14101570937013871</v>
      </c>
    </row>
    <row r="31" spans="1:26">
      <c r="A31" t="str">
        <f>'rockfish harvests'!A30</f>
        <v>SC</v>
      </c>
      <c r="B31">
        <f>'rockfish harvests'!B30</f>
        <v>2004</v>
      </c>
      <c r="C31" t="str">
        <f>'rockfish harvests'!C30</f>
        <v>WKMA</v>
      </c>
      <c r="D31">
        <f>'rockfish harvests'!D30</f>
        <v>810</v>
      </c>
      <c r="E31" s="12">
        <f>[1]logbook_harvest!$E536</f>
        <v>716</v>
      </c>
      <c r="F31" s="35">
        <f t="shared" si="27"/>
        <v>0.77564102599999996</v>
      </c>
      <c r="G31" s="35">
        <f t="shared" si="27"/>
        <v>1.122723E-3</v>
      </c>
      <c r="H31" s="10">
        <f t="shared" si="14"/>
        <v>555.35897461599995</v>
      </c>
      <c r="I31" s="8">
        <f t="shared" si="13"/>
        <v>575.57068228799994</v>
      </c>
      <c r="J31">
        <f t="shared" si="4"/>
        <v>23.99105421376893</v>
      </c>
      <c r="K31" s="9">
        <f t="shared" si="5"/>
        <v>47.022466258987102</v>
      </c>
      <c r="M31" s="2">
        <f>'rockfish harvests'!O30</f>
        <v>245.52699598180311</v>
      </c>
      <c r="N31">
        <f>'rockfish harvests'!P30</f>
        <v>21347.879828072244</v>
      </c>
      <c r="O31" s="35">
        <f t="shared" si="28"/>
        <v>0.77966101700000001</v>
      </c>
      <c r="P31" s="33">
        <f t="shared" si="28"/>
        <v>1.4682880000000001E-3</v>
      </c>
      <c r="Q31" s="17">
        <f t="shared" si="1"/>
        <v>191.42782738812753</v>
      </c>
      <c r="R31" s="65">
        <f t="shared" si="6"/>
        <v>13033.93220617254</v>
      </c>
      <c r="S31">
        <f t="shared" si="7"/>
        <v>114.16624810412462</v>
      </c>
      <c r="T31" s="9">
        <f t="shared" si="8"/>
        <v>223.76584628408426</v>
      </c>
      <c r="V31" s="17">
        <f t="shared" si="9"/>
        <v>746.78680200412748</v>
      </c>
      <c r="W31" s="58">
        <f t="shared" si="2"/>
        <v>13609.50288846054</v>
      </c>
      <c r="X31">
        <f t="shared" si="10"/>
        <v>116.65977408027388</v>
      </c>
      <c r="Y31" s="9">
        <f t="shared" si="11"/>
        <v>228.65315719733678</v>
      </c>
      <c r="Z31" s="18">
        <f t="shared" si="12"/>
        <v>0.15621563445845299</v>
      </c>
    </row>
    <row r="32" spans="1:26">
      <c r="A32" t="str">
        <f>'rockfish harvests'!A31</f>
        <v>SC</v>
      </c>
      <c r="B32">
        <f>'rockfish harvests'!B31</f>
        <v>2005</v>
      </c>
      <c r="C32" t="str">
        <f>'rockfish harvests'!C31</f>
        <v>WKMA</v>
      </c>
      <c r="D32">
        <f>'rockfish harvests'!D31</f>
        <v>1266</v>
      </c>
      <c r="E32" s="12">
        <f>[1]logbook_harvest!$E537</f>
        <v>1133</v>
      </c>
      <c r="F32" s="35">
        <f t="shared" si="27"/>
        <v>0.93277310899999999</v>
      </c>
      <c r="G32" s="35">
        <f t="shared" si="27"/>
        <v>5.3141899999999999E-4</v>
      </c>
      <c r="H32" s="10">
        <f t="shared" si="14"/>
        <v>1056.831932497</v>
      </c>
      <c r="I32" s="8">
        <f t="shared" si="13"/>
        <v>682.176724691</v>
      </c>
      <c r="J32">
        <f t="shared" si="4"/>
        <v>26.118513064318957</v>
      </c>
      <c r="K32" s="9">
        <f t="shared" si="5"/>
        <v>51.192285606065155</v>
      </c>
      <c r="M32" s="2">
        <f>'rockfish harvests'!O31</f>
        <v>383.7496011271146</v>
      </c>
      <c r="N32">
        <f>'rockfish harvests'!P31</f>
        <v>52149.737054902842</v>
      </c>
      <c r="O32" s="35">
        <f t="shared" si="28"/>
        <v>0.82183908000000006</v>
      </c>
      <c r="P32" s="33">
        <f t="shared" si="28"/>
        <v>8.4635600000000004E-4</v>
      </c>
      <c r="Q32" s="17">
        <f t="shared" si="1"/>
        <v>315.38041914067486</v>
      </c>
      <c r="R32" s="65">
        <f t="shared" si="6"/>
        <v>35303.448261293444</v>
      </c>
      <c r="S32">
        <f t="shared" si="7"/>
        <v>187.89211867796223</v>
      </c>
      <c r="T32" s="9">
        <f t="shared" si="8"/>
        <v>368.26855260880598</v>
      </c>
      <c r="V32" s="17">
        <f t="shared" si="9"/>
        <v>1372.2123516376748</v>
      </c>
      <c r="W32" s="58">
        <f t="shared" si="2"/>
        <v>35985.624985984447</v>
      </c>
      <c r="X32">
        <f t="shared" si="10"/>
        <v>189.69877433970007</v>
      </c>
      <c r="Y32" s="9">
        <f t="shared" si="11"/>
        <v>371.80959770581211</v>
      </c>
      <c r="Z32" s="18">
        <f t="shared" si="12"/>
        <v>0.13824301618718338</v>
      </c>
    </row>
    <row r="33" spans="1:26">
      <c r="A33" t="str">
        <f>'rockfish harvests'!A32</f>
        <v>SC</v>
      </c>
      <c r="B33">
        <f>'rockfish harvests'!B32</f>
        <v>2006</v>
      </c>
      <c r="C33" t="str">
        <f>'rockfish harvests'!C32</f>
        <v>WKMA</v>
      </c>
      <c r="D33">
        <f>'rockfish harvests'!D32</f>
        <v>737</v>
      </c>
      <c r="E33" s="12">
        <f>[1]logbook_harvest!$E538</f>
        <v>582</v>
      </c>
      <c r="F33" s="35">
        <f t="shared" si="27"/>
        <v>0.866071429</v>
      </c>
      <c r="G33" s="35">
        <f t="shared" si="27"/>
        <v>1.0449700000000001E-3</v>
      </c>
      <c r="H33" s="10">
        <f t="shared" si="14"/>
        <v>504.05357167800003</v>
      </c>
      <c r="I33" s="8">
        <f t="shared" si="13"/>
        <v>353.95641828000004</v>
      </c>
      <c r="J33">
        <f t="shared" si="4"/>
        <v>18.813729515436329</v>
      </c>
      <c r="K33" s="9">
        <f t="shared" si="5"/>
        <v>36.8749098502552</v>
      </c>
      <c r="M33" s="2">
        <f>'rockfish harvests'!O32</f>
        <v>223.39925436862825</v>
      </c>
      <c r="N33">
        <f>'rockfish harvests'!P32</f>
        <v>17673.382926892504</v>
      </c>
      <c r="O33" s="35">
        <f t="shared" si="28"/>
        <v>0.79807692299999999</v>
      </c>
      <c r="P33" s="33">
        <f t="shared" si="28"/>
        <v>1.564565E-3</v>
      </c>
      <c r="Q33" s="17">
        <f t="shared" si="1"/>
        <v>178.28978952700913</v>
      </c>
      <c r="R33" s="65">
        <f t="shared" si="6"/>
        <v>11307.082735431557</v>
      </c>
      <c r="S33">
        <f t="shared" si="7"/>
        <v>106.33476729382332</v>
      </c>
      <c r="T33" s="9">
        <f t="shared" si="8"/>
        <v>208.4161438958937</v>
      </c>
      <c r="V33" s="17">
        <f t="shared" si="9"/>
        <v>682.34336120500916</v>
      </c>
      <c r="W33" s="58">
        <f t="shared" si="2"/>
        <v>11661.039153711557</v>
      </c>
      <c r="X33">
        <f t="shared" si="10"/>
        <v>107.98629150828154</v>
      </c>
      <c r="Y33" s="9">
        <f t="shared" si="11"/>
        <v>211.65313135623182</v>
      </c>
      <c r="Z33" s="18">
        <f t="shared" si="12"/>
        <v>0.15825799391904277</v>
      </c>
    </row>
    <row r="34" spans="1:26">
      <c r="A34" t="str">
        <f>'rockfish harvests'!A33</f>
        <v>SC</v>
      </c>
      <c r="B34">
        <f>'rockfish harvests'!B33</f>
        <v>2007</v>
      </c>
      <c r="C34" t="str">
        <f>'rockfish harvests'!C33</f>
        <v>WKMA</v>
      </c>
      <c r="D34">
        <f>'rockfish harvests'!D33</f>
        <v>1645</v>
      </c>
      <c r="E34" s="12">
        <f>[1]logbook_harvest!$E539</f>
        <v>1308</v>
      </c>
      <c r="F34" s="35">
        <f t="shared" si="27"/>
        <v>0.62025316500000005</v>
      </c>
      <c r="G34" s="35">
        <f t="shared" si="27"/>
        <v>3.0197330000000001E-3</v>
      </c>
      <c r="H34" s="10">
        <f t="shared" si="14"/>
        <v>811.29113982000001</v>
      </c>
      <c r="I34" s="8">
        <f t="shared" si="13"/>
        <v>5166.3524793120005</v>
      </c>
      <c r="J34">
        <f t="shared" si="4"/>
        <v>71.877343296145838</v>
      </c>
      <c r="K34" s="9">
        <f t="shared" si="5"/>
        <v>140.87959286044585</v>
      </c>
      <c r="M34" s="2">
        <f>'rockfish harvests'!O33</f>
        <v>498.63198566674828</v>
      </c>
      <c r="N34">
        <f>'rockfish harvests'!P33</f>
        <v>88047.395994146005</v>
      </c>
      <c r="O34" s="35">
        <f t="shared" si="28"/>
        <v>0.89411764699999996</v>
      </c>
      <c r="P34" s="33">
        <f t="shared" si="28"/>
        <v>1.127039E-3</v>
      </c>
      <c r="Q34" s="17">
        <f t="shared" si="1"/>
        <v>445.83565774329065</v>
      </c>
      <c r="R34" s="65">
        <f t="shared" si="6"/>
        <v>70570.158027446974</v>
      </c>
      <c r="S34">
        <f t="shared" si="7"/>
        <v>265.65044330368994</v>
      </c>
      <c r="T34" s="9">
        <f t="shared" si="8"/>
        <v>520.67486887523228</v>
      </c>
      <c r="V34" s="17">
        <f t="shared" si="9"/>
        <v>1257.1267975632907</v>
      </c>
      <c r="W34" s="58">
        <f t="shared" si="2"/>
        <v>75736.510506758976</v>
      </c>
      <c r="X34">
        <f t="shared" si="10"/>
        <v>275.20267169262542</v>
      </c>
      <c r="Y34" s="9">
        <f t="shared" si="11"/>
        <v>539.39723651754582</v>
      </c>
      <c r="Z34" s="18">
        <f t="shared" si="12"/>
        <v>0.21891401267243307</v>
      </c>
    </row>
    <row r="35" spans="1:26">
      <c r="A35" t="str">
        <f>'rockfish harvests'!A34</f>
        <v>SC</v>
      </c>
      <c r="B35">
        <f>'rockfish harvests'!B34</f>
        <v>2008</v>
      </c>
      <c r="C35" t="str">
        <f>'rockfish harvests'!C34</f>
        <v>WKMA</v>
      </c>
      <c r="D35">
        <f>'rockfish harvests'!D34</f>
        <v>1196</v>
      </c>
      <c r="E35" s="12">
        <f>[1]logbook_harvest!$E540</f>
        <v>900</v>
      </c>
      <c r="F35" s="35">
        <f t="shared" si="27"/>
        <v>0.84251968499999996</v>
      </c>
      <c r="G35" s="35">
        <f t="shared" si="27"/>
        <v>1.053018E-3</v>
      </c>
      <c r="H35" s="10">
        <f t="shared" si="14"/>
        <v>758.26771650000001</v>
      </c>
      <c r="I35" s="8">
        <f t="shared" si="13"/>
        <v>852.94457999999997</v>
      </c>
      <c r="J35">
        <f t="shared" si="4"/>
        <v>29.205214945279891</v>
      </c>
      <c r="K35" s="9">
        <f t="shared" si="5"/>
        <v>57.242221292748589</v>
      </c>
      <c r="M35" s="2">
        <f>'rockfish harvests'!O34</f>
        <v>362.53121875831675</v>
      </c>
      <c r="N35">
        <f>'rockfish harvests'!P34</f>
        <v>46542.217454887643</v>
      </c>
      <c r="O35" s="35">
        <f t="shared" si="28"/>
        <v>0.693333333</v>
      </c>
      <c r="P35" s="33">
        <f t="shared" si="28"/>
        <v>2.873273E-3</v>
      </c>
      <c r="Q35" s="17">
        <f t="shared" si="1"/>
        <v>251.35497821825587</v>
      </c>
      <c r="R35" s="65">
        <f t="shared" si="6"/>
        <v>22617.263613495601</v>
      </c>
      <c r="S35">
        <f t="shared" si="7"/>
        <v>150.39037074725098</v>
      </c>
      <c r="T35" s="9">
        <f t="shared" si="8"/>
        <v>294.7651266646119</v>
      </c>
      <c r="V35" s="17">
        <f t="shared" si="9"/>
        <v>1009.6226947182558</v>
      </c>
      <c r="W35" s="58">
        <f t="shared" si="2"/>
        <v>23470.2081934956</v>
      </c>
      <c r="X35">
        <f t="shared" si="10"/>
        <v>153.19989619283558</v>
      </c>
      <c r="Y35" s="9">
        <f t="shared" si="11"/>
        <v>300.27179653795775</v>
      </c>
      <c r="Z35" s="18">
        <f t="shared" si="12"/>
        <v>0.15173975089336456</v>
      </c>
    </row>
    <row r="36" spans="1:26">
      <c r="A36" t="str">
        <f>'rockfish harvests'!A35</f>
        <v>SC</v>
      </c>
      <c r="B36">
        <f>'rockfish harvests'!B35</f>
        <v>2009</v>
      </c>
      <c r="C36" t="str">
        <f>'rockfish harvests'!C35</f>
        <v>WKMA</v>
      </c>
      <c r="D36">
        <f>'rockfish harvests'!D35</f>
        <v>1849</v>
      </c>
      <c r="E36" s="12">
        <f>[1]logbook_harvest!$E541</f>
        <v>1517</v>
      </c>
      <c r="F36" s="35">
        <f t="shared" si="27"/>
        <v>0.73611111100000004</v>
      </c>
      <c r="G36" s="35">
        <f t="shared" si="27"/>
        <v>2.7359369999999999E-3</v>
      </c>
      <c r="H36" s="10">
        <f t="shared" si="14"/>
        <v>1116.6805553870001</v>
      </c>
      <c r="I36" s="8">
        <f t="shared" si="13"/>
        <v>6296.1817227929996</v>
      </c>
      <c r="J36">
        <f t="shared" si="4"/>
        <v>79.348482800826133</v>
      </c>
      <c r="K36" s="9">
        <f t="shared" si="5"/>
        <v>155.52302628961922</v>
      </c>
      <c r="M36" s="2">
        <f>'rockfish harvests'!O35</f>
        <v>560.46841428438756</v>
      </c>
      <c r="N36">
        <f>'rockfish harvests'!P35</f>
        <v>111239.37342492487</v>
      </c>
      <c r="O36" s="35">
        <f t="shared" si="28"/>
        <v>0.55882352899999999</v>
      </c>
      <c r="P36" s="33">
        <f t="shared" si="28"/>
        <v>3.6796979999999999E-3</v>
      </c>
      <c r="Q36" s="17">
        <f t="shared" si="1"/>
        <v>313.20293716343548</v>
      </c>
      <c r="R36" s="65">
        <f t="shared" si="6"/>
        <v>35484.804444310015</v>
      </c>
      <c r="S36">
        <f t="shared" si="7"/>
        <v>188.37410768019583</v>
      </c>
      <c r="T36" s="9">
        <f t="shared" si="8"/>
        <v>369.21325105318385</v>
      </c>
      <c r="V36" s="17">
        <f t="shared" si="9"/>
        <v>1429.8834925504357</v>
      </c>
      <c r="W36" s="58">
        <f t="shared" si="2"/>
        <v>41780.986167103016</v>
      </c>
      <c r="X36">
        <f t="shared" si="10"/>
        <v>204.40397786516536</v>
      </c>
      <c r="Y36" s="9">
        <f t="shared" si="11"/>
        <v>400.63179661572411</v>
      </c>
      <c r="Z36" s="18">
        <f t="shared" si="12"/>
        <v>0.14295149145373851</v>
      </c>
    </row>
    <row r="37" spans="1:26">
      <c r="A37" t="str">
        <f>'rockfish harvests'!A36</f>
        <v>SC</v>
      </c>
      <c r="B37">
        <f>'rockfish harvests'!B36</f>
        <v>2010</v>
      </c>
      <c r="C37" t="str">
        <f>'rockfish harvests'!C36</f>
        <v>WKMA</v>
      </c>
      <c r="D37">
        <f>'rockfish harvests'!D36</f>
        <v>1266</v>
      </c>
      <c r="E37" s="12">
        <f>[1]logbook_harvest!$E542</f>
        <v>793</v>
      </c>
      <c r="F37" s="35">
        <f t="shared" si="27"/>
        <v>0.53535353500000005</v>
      </c>
      <c r="G37" s="35">
        <f t="shared" si="27"/>
        <v>2.5382669999999999E-3</v>
      </c>
      <c r="H37" s="10">
        <f t="shared" si="14"/>
        <v>424.53535325500002</v>
      </c>
      <c r="I37" s="8">
        <f t="shared" si="13"/>
        <v>1596.1866646829999</v>
      </c>
      <c r="J37">
        <f t="shared" si="4"/>
        <v>39.952304873223518</v>
      </c>
      <c r="K37" s="9">
        <f t="shared" si="5"/>
        <v>78.306517551518098</v>
      </c>
      <c r="M37" s="2">
        <f>'rockfish harvests'!O36</f>
        <v>383.7496011271146</v>
      </c>
      <c r="N37">
        <f>'rockfish harvests'!P36</f>
        <v>52149.737054902842</v>
      </c>
      <c r="O37" s="35">
        <f t="shared" si="28"/>
        <v>0.74806438500000005</v>
      </c>
      <c r="P37" s="33">
        <f t="shared" si="28"/>
        <v>6.3493509999999996E-3</v>
      </c>
      <c r="Q37" s="17">
        <f t="shared" si="1"/>
        <v>287.06940936115029</v>
      </c>
      <c r="R37" s="65">
        <f t="shared" si="6"/>
        <v>29786.922051558471</v>
      </c>
      <c r="S37">
        <f t="shared" si="7"/>
        <v>172.5888815988981</v>
      </c>
      <c r="T37" s="9">
        <f t="shared" si="8"/>
        <v>338.27420793384027</v>
      </c>
      <c r="V37" s="17">
        <f t="shared" si="9"/>
        <v>711.60476261615031</v>
      </c>
      <c r="W37" s="58">
        <f t="shared" si="2"/>
        <v>31383.10871624147</v>
      </c>
      <c r="X37">
        <f t="shared" si="10"/>
        <v>177.15278354076594</v>
      </c>
      <c r="Y37" s="9">
        <f t="shared" si="11"/>
        <v>347.21945573990121</v>
      </c>
      <c r="Z37" s="18">
        <f t="shared" si="12"/>
        <v>0.24894828259647928</v>
      </c>
    </row>
    <row r="38" spans="1:26">
      <c r="A38" t="str">
        <f>'rockfish harvests'!A37</f>
        <v>SC</v>
      </c>
      <c r="B38">
        <f>'rockfish harvests'!B37</f>
        <v>2011</v>
      </c>
      <c r="C38" t="str">
        <f>'rockfish harvests'!C37</f>
        <v>WKMA</v>
      </c>
      <c r="D38">
        <f>'rockfish harvests'!D37</f>
        <v>1366</v>
      </c>
      <c r="E38" s="12">
        <f>[1]logbook_harvest!$E543</f>
        <v>1117</v>
      </c>
      <c r="F38" s="35">
        <f t="shared" si="27"/>
        <v>0.862318841</v>
      </c>
      <c r="G38" s="35">
        <f t="shared" si="27"/>
        <v>8.6660600000000002E-4</v>
      </c>
      <c r="H38" s="10">
        <f t="shared" si="14"/>
        <v>963.21014539700002</v>
      </c>
      <c r="I38" s="8">
        <f t="shared" si="13"/>
        <v>1081.2547735339999</v>
      </c>
      <c r="J38">
        <f t="shared" si="4"/>
        <v>32.882438679848548</v>
      </c>
      <c r="K38" s="9">
        <f t="shared" si="5"/>
        <v>64.449579812503146</v>
      </c>
      <c r="M38" s="2">
        <f>'rockfish harvests'!O37</f>
        <v>321.1685166498487</v>
      </c>
      <c r="N38">
        <f>'rockfish harvests'!P37</f>
        <v>51469.344301835146</v>
      </c>
      <c r="O38" s="35">
        <f t="shared" si="28"/>
        <v>0.71830985899999999</v>
      </c>
      <c r="P38" s="33">
        <f t="shared" si="28"/>
        <v>2.890583E-3</v>
      </c>
      <c r="Q38" s="17">
        <f t="shared" si="1"/>
        <v>230.69851190999196</v>
      </c>
      <c r="R38" s="65">
        <f t="shared" si="6"/>
        <v>26705.973824391833</v>
      </c>
      <c r="S38">
        <f t="shared" si="7"/>
        <v>163.4196249671129</v>
      </c>
      <c r="T38" s="9">
        <f t="shared" si="8"/>
        <v>320.30246493554125</v>
      </c>
      <c r="V38" s="17">
        <f t="shared" si="9"/>
        <v>1193.9086573069919</v>
      </c>
      <c r="W38" s="58">
        <f t="shared" si="2"/>
        <v>27787.228597925834</v>
      </c>
      <c r="X38">
        <f t="shared" si="10"/>
        <v>166.69501671593497</v>
      </c>
      <c r="Y38" s="9">
        <f t="shared" si="11"/>
        <v>326.72223276323251</v>
      </c>
      <c r="Z38" s="18">
        <f t="shared" si="12"/>
        <v>0.13962124798720876</v>
      </c>
    </row>
    <row r="39" spans="1:26">
      <c r="A39" t="str">
        <f>'rockfish harvests'!A38</f>
        <v>SC</v>
      </c>
      <c r="B39">
        <f>'rockfish harvests'!B38</f>
        <v>2012</v>
      </c>
      <c r="C39" t="str">
        <f>'rockfish harvests'!C38</f>
        <v>WKMA</v>
      </c>
      <c r="D39">
        <f>'rockfish harvests'!D38</f>
        <v>1747</v>
      </c>
      <c r="E39" s="12">
        <f>[1]logbook_harvest!$E544</f>
        <v>1322</v>
      </c>
      <c r="F39" s="35">
        <f t="shared" si="27"/>
        <v>0.77697841700000003</v>
      </c>
      <c r="G39" s="35">
        <f t="shared" si="27"/>
        <v>1.255674E-3</v>
      </c>
      <c r="H39" s="10">
        <f t="shared" si="14"/>
        <v>1027.1654672740001</v>
      </c>
      <c r="I39" s="8">
        <f t="shared" si="13"/>
        <v>2194.5213590160001</v>
      </c>
      <c r="J39">
        <f t="shared" si="4"/>
        <v>46.845718683952327</v>
      </c>
      <c r="K39" s="9">
        <f t="shared" si="5"/>
        <v>91.817608620546565</v>
      </c>
      <c r="M39" s="2">
        <f>'rockfish harvests'!O38</f>
        <v>1124.7026143790849</v>
      </c>
      <c r="N39">
        <f>'rockfish harvests'!P38</f>
        <v>412684.87548151758</v>
      </c>
      <c r="O39" s="35">
        <f t="shared" si="28"/>
        <v>0.74509803900000005</v>
      </c>
      <c r="P39" s="33">
        <f t="shared" si="28"/>
        <v>1.2495189999999999E-3</v>
      </c>
      <c r="Q39" s="17">
        <f t="shared" si="1"/>
        <v>838.01371243202948</v>
      </c>
      <c r="R39" s="65">
        <f t="shared" si="6"/>
        <v>230175.64013408616</v>
      </c>
      <c r="S39">
        <f t="shared" si="7"/>
        <v>479.76623488328789</v>
      </c>
      <c r="T39" s="9">
        <f t="shared" si="8"/>
        <v>940.34182037124424</v>
      </c>
      <c r="V39" s="17">
        <f t="shared" si="9"/>
        <v>1865.1791797060296</v>
      </c>
      <c r="W39" s="58">
        <f t="shared" si="2"/>
        <v>232370.16149310218</v>
      </c>
      <c r="X39">
        <f t="shared" si="10"/>
        <v>482.04788298788554</v>
      </c>
      <c r="Y39" s="9">
        <f t="shared" si="11"/>
        <v>944.81385065625568</v>
      </c>
      <c r="Z39" s="18">
        <f t="shared" si="12"/>
        <v>0.25844588457386758</v>
      </c>
    </row>
    <row r="40" spans="1:26">
      <c r="A40" t="str">
        <f>'rockfish harvests'!A39</f>
        <v>SC</v>
      </c>
      <c r="B40">
        <f>'rockfish harvests'!B39</f>
        <v>2013</v>
      </c>
      <c r="C40" t="str">
        <f>'rockfish harvests'!C39</f>
        <v>WKMA</v>
      </c>
      <c r="D40">
        <f>'rockfish harvests'!D39</f>
        <v>1983</v>
      </c>
      <c r="E40" s="12">
        <f>[1]logbook_harvest!$E545</f>
        <v>1626</v>
      </c>
      <c r="F40" s="35">
        <f t="shared" si="27"/>
        <v>0.53982300900000002</v>
      </c>
      <c r="G40" s="35">
        <f t="shared" si="27"/>
        <v>5.5080699999999995E-4</v>
      </c>
      <c r="H40" s="10">
        <f t="shared" si="14"/>
        <v>877.75221263399999</v>
      </c>
      <c r="I40" s="8">
        <f t="shared" si="13"/>
        <v>1456.2654079319998</v>
      </c>
      <c r="J40">
        <f t="shared" si="4"/>
        <v>38.161045687087764</v>
      </c>
      <c r="K40" s="9">
        <f t="shared" si="5"/>
        <v>74.795649546692019</v>
      </c>
      <c r="M40" s="2">
        <f>'rockfish harvests'!O39</f>
        <v>401.95945945945914</v>
      </c>
      <c r="N40">
        <f>'rockfish harvests'!P39</f>
        <v>69446.330827502126</v>
      </c>
      <c r="O40" s="35">
        <f t="shared" si="28"/>
        <v>0.674846626</v>
      </c>
      <c r="P40" s="33">
        <f t="shared" si="28"/>
        <v>1.354498E-3</v>
      </c>
      <c r="Q40" s="17">
        <f t="shared" si="1"/>
        <v>271.26098500499978</v>
      </c>
      <c r="R40" s="65">
        <f t="shared" si="6"/>
        <v>31751.890145314173</v>
      </c>
      <c r="S40">
        <f t="shared" si="7"/>
        <v>178.19060060876998</v>
      </c>
      <c r="T40" s="9">
        <f t="shared" si="8"/>
        <v>349.25357719318919</v>
      </c>
      <c r="V40" s="17">
        <f t="shared" si="9"/>
        <v>1149.0131976389998</v>
      </c>
      <c r="W40" s="58">
        <f t="shared" si="2"/>
        <v>33208.155553246172</v>
      </c>
      <c r="X40">
        <f t="shared" si="10"/>
        <v>182.23104991533734</v>
      </c>
      <c r="Y40" s="9">
        <f t="shared" si="11"/>
        <v>357.17285783406118</v>
      </c>
      <c r="Z40" s="18">
        <f t="shared" si="12"/>
        <v>0.15859787362737604</v>
      </c>
    </row>
    <row r="41" spans="1:26">
      <c r="A41" t="str">
        <f>'rockfish harvests'!A40</f>
        <v>SC</v>
      </c>
      <c r="B41">
        <f>'rockfish harvests'!B40</f>
        <v>2014</v>
      </c>
      <c r="C41" t="str">
        <f>'rockfish harvests'!C40</f>
        <v>WKMA</v>
      </c>
      <c r="D41">
        <f>'rockfish harvests'!D40</f>
        <v>2396</v>
      </c>
      <c r="E41" s="12">
        <f>[1]logbook_harvest!$E546</f>
        <v>1757</v>
      </c>
      <c r="F41" s="35">
        <f t="shared" si="27"/>
        <v>0.81493506500000001</v>
      </c>
      <c r="G41" s="35">
        <f t="shared" si="27"/>
        <v>4.9125700000000004E-4</v>
      </c>
      <c r="H41" s="10">
        <f t="shared" si="14"/>
        <v>1431.8409092050001</v>
      </c>
      <c r="I41" s="8">
        <f t="shared" si="13"/>
        <v>1516.534430593</v>
      </c>
      <c r="J41">
        <f t="shared" si="4"/>
        <v>38.942707027028824</v>
      </c>
      <c r="K41" s="9">
        <f t="shared" si="5"/>
        <v>76.3277057729765</v>
      </c>
      <c r="M41" s="2">
        <f>'rockfish harvests'!O40</f>
        <v>806.87092451987473</v>
      </c>
      <c r="N41">
        <f>'rockfish harvests'!P40</f>
        <v>244720.20702808804</v>
      </c>
      <c r="O41" s="35">
        <f t="shared" si="28"/>
        <v>0.77777777800000003</v>
      </c>
      <c r="P41" s="33">
        <f t="shared" si="28"/>
        <v>1.382716E-3</v>
      </c>
      <c r="Q41" s="17">
        <f t="shared" si="1"/>
        <v>627.56627480587395</v>
      </c>
      <c r="R41" s="65">
        <f t="shared" si="6"/>
        <v>148602.44498229181</v>
      </c>
      <c r="S41">
        <f t="shared" si="7"/>
        <v>385.48987662750864</v>
      </c>
      <c r="T41" s="9">
        <f t="shared" si="8"/>
        <v>755.56015818991693</v>
      </c>
      <c r="V41" s="17">
        <f t="shared" si="9"/>
        <v>2059.4071840108741</v>
      </c>
      <c r="W41" s="58">
        <f t="shared" si="2"/>
        <v>150118.9794128848</v>
      </c>
      <c r="X41">
        <f t="shared" si="10"/>
        <v>387.4519059352848</v>
      </c>
      <c r="Y41" s="9">
        <f t="shared" si="11"/>
        <v>759.4057356331582</v>
      </c>
      <c r="Z41" s="18">
        <f t="shared" si="12"/>
        <v>0.1881375907316632</v>
      </c>
    </row>
    <row r="42" spans="1:26">
      <c r="A42" t="str">
        <f>'rockfish harvests'!A41</f>
        <v>SC</v>
      </c>
      <c r="B42">
        <f>'rockfish harvests'!B41</f>
        <v>2015</v>
      </c>
      <c r="C42" t="str">
        <f>'rockfish harvests'!C41</f>
        <v>WKMA</v>
      </c>
      <c r="D42">
        <f>'rockfish harvests'!D41</f>
        <v>2031</v>
      </c>
      <c r="E42" s="12">
        <f>[1]logbook_harvest!$E547</f>
        <v>1664</v>
      </c>
      <c r="F42" s="35">
        <f t="shared" si="27"/>
        <v>0.699029126</v>
      </c>
      <c r="G42" s="35">
        <f t="shared" si="27"/>
        <v>2.0626220000000001E-3</v>
      </c>
      <c r="H42" s="10">
        <f t="shared" si="14"/>
        <v>1163.1844656640001</v>
      </c>
      <c r="I42" s="8">
        <f t="shared" si="13"/>
        <v>5711.1858053120004</v>
      </c>
      <c r="J42">
        <f t="shared" si="4"/>
        <v>75.572387849743109</v>
      </c>
      <c r="K42" s="9">
        <f t="shared" si="5"/>
        <v>148.12188018549648</v>
      </c>
      <c r="M42" s="2">
        <f>'rockfish harvests'!O41</f>
        <v>924.55105533371352</v>
      </c>
      <c r="N42">
        <f>'rockfish harvests'!P41</f>
        <v>669754.36895301775</v>
      </c>
      <c r="O42" s="35">
        <f t="shared" si="28"/>
        <v>0.73947368400000002</v>
      </c>
      <c r="P42" s="33">
        <f t="shared" si="28"/>
        <v>5.0831800000000001E-4</v>
      </c>
      <c r="Q42" s="17">
        <f t="shared" si="1"/>
        <v>683.68117493370903</v>
      </c>
      <c r="R42" s="65">
        <f t="shared" si="6"/>
        <v>366330.03366205434</v>
      </c>
      <c r="S42">
        <f t="shared" si="7"/>
        <v>605.25204143567692</v>
      </c>
      <c r="T42" s="9">
        <f t="shared" si="8"/>
        <v>1186.2940012139268</v>
      </c>
      <c r="V42" s="17">
        <f t="shared" si="9"/>
        <v>1846.865640597709</v>
      </c>
      <c r="W42" s="58">
        <f t="shared" si="2"/>
        <v>372041.21946736635</v>
      </c>
      <c r="X42">
        <f t="shared" si="10"/>
        <v>609.95181733262041</v>
      </c>
      <c r="Y42" s="9">
        <f t="shared" si="11"/>
        <v>1195.505561971936</v>
      </c>
      <c r="Z42" s="18">
        <f t="shared" si="12"/>
        <v>0.33026323297412102</v>
      </c>
    </row>
    <row r="43" spans="1:26">
      <c r="A43" t="str">
        <f>'rockfish harvests'!A42</f>
        <v>SC</v>
      </c>
      <c r="B43">
        <f>'rockfish harvests'!B42</f>
        <v>2016</v>
      </c>
      <c r="C43" t="str">
        <f>'rockfish harvests'!C42</f>
        <v>WKMA</v>
      </c>
      <c r="D43">
        <f>'rockfish harvests'!D42</f>
        <v>3337</v>
      </c>
      <c r="E43" s="12">
        <f>[1]logbook_harvest!$E548</f>
        <v>2644</v>
      </c>
      <c r="F43" s="35">
        <f t="shared" si="27"/>
        <v>0.54517134</v>
      </c>
      <c r="G43" s="35">
        <f t="shared" si="27"/>
        <v>7.7487400000000005E-4</v>
      </c>
      <c r="H43" s="10">
        <f t="shared" si="14"/>
        <v>1441.43302296</v>
      </c>
      <c r="I43" s="8">
        <f t="shared" si="13"/>
        <v>5416.9395672640003</v>
      </c>
      <c r="J43">
        <f t="shared" si="4"/>
        <v>73.599861190521281</v>
      </c>
      <c r="K43" s="9">
        <f t="shared" si="5"/>
        <v>144.2557279334217</v>
      </c>
      <c r="M43" s="2">
        <f>'rockfish harvests'!O42</f>
        <v>594.81268882175254</v>
      </c>
      <c r="N43">
        <f>'rockfish harvests'!P42</f>
        <v>360399.33488611423</v>
      </c>
      <c r="O43" s="35">
        <f t="shared" si="28"/>
        <v>0.83437499999999998</v>
      </c>
      <c r="P43" s="33">
        <f t="shared" si="28"/>
        <v>4.3320799999999998E-4</v>
      </c>
      <c r="Q43" s="17">
        <f t="shared" si="1"/>
        <v>496.29683723564978</v>
      </c>
      <c r="R43" s="65">
        <f t="shared" si="6"/>
        <v>250900.54228131167</v>
      </c>
      <c r="S43">
        <f t="shared" si="7"/>
        <v>500.89973276226817</v>
      </c>
      <c r="T43" s="9">
        <f t="shared" si="8"/>
        <v>981.76347621404557</v>
      </c>
      <c r="V43" s="17">
        <f t="shared" si="9"/>
        <v>1937.7298601956497</v>
      </c>
      <c r="W43" s="58">
        <f t="shared" si="2"/>
        <v>256317.48184857567</v>
      </c>
      <c r="X43">
        <f t="shared" si="10"/>
        <v>506.27806771434973</v>
      </c>
      <c r="Y43" s="9">
        <f t="shared" si="11"/>
        <v>992.30501272012543</v>
      </c>
      <c r="Z43" s="18">
        <f t="shared" si="12"/>
        <v>0.26127381226567442</v>
      </c>
    </row>
    <row r="44" spans="1:26">
      <c r="A44" t="str">
        <f>'rockfish harvests'!A43</f>
        <v>SC</v>
      </c>
      <c r="B44">
        <f>'rockfish harvests'!B43</f>
        <v>2017</v>
      </c>
      <c r="C44" t="str">
        <f>'rockfish harvests'!C43</f>
        <v>WKMA</v>
      </c>
      <c r="D44">
        <f>'rockfish harvests'!D43</f>
        <v>2899</v>
      </c>
      <c r="E44" s="12">
        <f>[1]logbook_harvest!$E549</f>
        <v>2301</v>
      </c>
      <c r="F44" s="35">
        <f t="shared" si="27"/>
        <v>0.62761506300000003</v>
      </c>
      <c r="G44" s="35">
        <f t="shared" si="27"/>
        <v>9.8199300000000002E-4</v>
      </c>
      <c r="H44" s="10">
        <f t="shared" si="14"/>
        <v>1444.142259963</v>
      </c>
      <c r="I44" s="8">
        <f t="shared" si="13"/>
        <v>5199.261119793</v>
      </c>
      <c r="J44">
        <f t="shared" si="4"/>
        <v>72.105902114826918</v>
      </c>
      <c r="K44" s="9">
        <f t="shared" si="5"/>
        <v>141.32756814506075</v>
      </c>
      <c r="M44" s="2">
        <f>'rockfish harvests'!O43</f>
        <v>997.88339552238813</v>
      </c>
      <c r="N44">
        <f>'rockfish harvests'!P43</f>
        <v>341376.2270959196</v>
      </c>
      <c r="O44" s="35">
        <f t="shared" si="28"/>
        <v>0.71515151499999996</v>
      </c>
      <c r="P44" s="33">
        <f t="shared" si="28"/>
        <v>6.1917899999999998E-4</v>
      </c>
      <c r="Q44" s="17">
        <f t="shared" si="1"/>
        <v>713.63782210118006</v>
      </c>
      <c r="R44" s="65">
        <f t="shared" si="6"/>
        <v>174999.22197818107</v>
      </c>
      <c r="S44">
        <f t="shared" si="7"/>
        <v>418.32908335206753</v>
      </c>
      <c r="T44" s="9">
        <f t="shared" si="8"/>
        <v>819.92500337005231</v>
      </c>
      <c r="V44" s="17">
        <f t="shared" si="9"/>
        <v>2157.7800820641801</v>
      </c>
      <c r="W44" s="58">
        <f t="shared" si="2"/>
        <v>180198.48309797407</v>
      </c>
      <c r="X44">
        <f t="shared" si="10"/>
        <v>424.49791883821297</v>
      </c>
      <c r="Y44" s="9">
        <f t="shared" si="11"/>
        <v>832.01592092289741</v>
      </c>
      <c r="Z44" s="18">
        <f t="shared" si="12"/>
        <v>0.19672900049764519</v>
      </c>
    </row>
    <row r="45" spans="1:26">
      <c r="A45" t="str">
        <f>'rockfish harvests'!A44</f>
        <v>SC</v>
      </c>
      <c r="B45">
        <f>'rockfish harvests'!B44</f>
        <v>2018</v>
      </c>
      <c r="C45" t="str">
        <f>'rockfish harvests'!C44</f>
        <v>WKMA</v>
      </c>
      <c r="D45">
        <f>'rockfish harvests'!D44</f>
        <v>4291</v>
      </c>
      <c r="E45" s="12">
        <f>[1]logbook_harvest!$E550</f>
        <v>3583</v>
      </c>
      <c r="F45" s="35">
        <f t="shared" si="27"/>
        <v>0.55421686699999995</v>
      </c>
      <c r="G45" s="35">
        <f t="shared" si="27"/>
        <v>3.0129330000000002E-3</v>
      </c>
      <c r="H45" s="10">
        <f t="shared" si="14"/>
        <v>1985.7590344609998</v>
      </c>
      <c r="I45" s="8">
        <f t="shared" si="13"/>
        <v>38679.699418437005</v>
      </c>
      <c r="J45">
        <f t="shared" si="4"/>
        <v>196.67155213308558</v>
      </c>
      <c r="K45" s="9">
        <f t="shared" si="5"/>
        <v>385.47624218084775</v>
      </c>
      <c r="M45" s="2">
        <f>'rockfish harvests'!O44</f>
        <v>688.36627310061613</v>
      </c>
      <c r="N45">
        <f>'rockfish harvests'!P44</f>
        <v>176905.35655507445</v>
      </c>
      <c r="O45" s="35">
        <f t="shared" si="28"/>
        <v>0.75919732399999995</v>
      </c>
      <c r="P45" s="33">
        <f t="shared" si="28"/>
        <v>6.13479E-4</v>
      </c>
      <c r="Q45" s="17">
        <f t="shared" si="1"/>
        <v>522.60583246984095</v>
      </c>
      <c r="R45" s="65">
        <f t="shared" si="6"/>
        <v>102146.97959791809</v>
      </c>
      <c r="S45">
        <f t="shared" si="7"/>
        <v>319.60441110522567</v>
      </c>
      <c r="T45" s="9">
        <f t="shared" si="8"/>
        <v>626.42464576624229</v>
      </c>
      <c r="V45" s="17">
        <f t="shared" si="9"/>
        <v>2508.3648669308409</v>
      </c>
      <c r="W45" s="58">
        <f t="shared" si="2"/>
        <v>140826.6790163551</v>
      </c>
      <c r="X45">
        <f t="shared" si="10"/>
        <v>375.26880901076112</v>
      </c>
      <c r="Y45" s="9">
        <f t="shared" si="11"/>
        <v>735.52686566109173</v>
      </c>
      <c r="Z45" s="18">
        <f t="shared" si="12"/>
        <v>0.14960694672379488</v>
      </c>
    </row>
    <row r="46" spans="1:26">
      <c r="A46" t="str">
        <f>'rockfish harvests'!A45</f>
        <v>SC</v>
      </c>
      <c r="B46">
        <f>'rockfish harvests'!B45</f>
        <v>2019</v>
      </c>
      <c r="C46" t="str">
        <f>'rockfish harvests'!C45</f>
        <v>WKMA</v>
      </c>
      <c r="D46">
        <f>'rockfish harvests'!D45</f>
        <v>6954</v>
      </c>
      <c r="E46" s="12">
        <f>[1]logbook_harvest!$E551</f>
        <v>5644</v>
      </c>
      <c r="F46" s="35">
        <f t="shared" si="27"/>
        <v>0.81105990800000005</v>
      </c>
      <c r="G46" s="35">
        <f t="shared" si="27"/>
        <v>7.0945199999999996E-4</v>
      </c>
      <c r="H46" s="10">
        <f t="shared" ref="H46" si="29">E46*F46</f>
        <v>4577.6221207520002</v>
      </c>
      <c r="I46" s="8">
        <f t="shared" ref="I46" si="30">(E46^2)*G46</f>
        <v>22599.406164672</v>
      </c>
      <c r="J46">
        <f t="shared" ref="J46" si="31">SQRT(I46)</f>
        <v>150.33098870383313</v>
      </c>
      <c r="K46" s="9">
        <f t="shared" ref="K46" si="32">(1.96*J46)</f>
        <v>294.64873785951295</v>
      </c>
      <c r="M46" s="2">
        <f>'rockfish harvests'!O45</f>
        <v>1123.0062111801244</v>
      </c>
      <c r="N46">
        <f>'rockfish harvests'!P45</f>
        <v>706545.28395733843</v>
      </c>
      <c r="O46" s="35">
        <f t="shared" si="28"/>
        <v>0.79583333300000003</v>
      </c>
      <c r="P46" s="33">
        <f t="shared" si="28"/>
        <v>6.7984399999999998E-4</v>
      </c>
      <c r="Q46" s="17">
        <f t="shared" ref="Q46" si="33">M46*O46</f>
        <v>893.72577602318029</v>
      </c>
      <c r="R46" s="65">
        <f t="shared" ref="R46" si="34">(M46^2)*P46+(O46^2)*N46-(P46*N46)</f>
        <v>447867.98577187653</v>
      </c>
      <c r="S46">
        <f t="shared" ref="S46" si="35">SQRT(R46)</f>
        <v>669.22939697227628</v>
      </c>
      <c r="T46" s="9">
        <f t="shared" ref="T46" si="36">(1.96*S46)</f>
        <v>1311.6896180656615</v>
      </c>
      <c r="V46" s="17">
        <f t="shared" ref="V46" si="37">Q46+H46</f>
        <v>5471.3478967751807</v>
      </c>
      <c r="W46" s="58">
        <f t="shared" ref="W46" si="38">R46+I46</f>
        <v>470467.39193654852</v>
      </c>
      <c r="X46">
        <f t="shared" ref="X46" si="39">SQRT(W46)</f>
        <v>685.90625593921254</v>
      </c>
      <c r="Y46" s="9">
        <f t="shared" ref="Y46" si="40">(1.96*X46)</f>
        <v>1344.3762616408565</v>
      </c>
      <c r="Z46" s="18">
        <f t="shared" si="12"/>
        <v>0.12536330514524338</v>
      </c>
    </row>
    <row r="47" spans="1:26">
      <c r="A47" t="str">
        <f>'rockfish harvests'!A46</f>
        <v>SC</v>
      </c>
      <c r="B47">
        <f>'rockfish harvests'!B46</f>
        <v>1998</v>
      </c>
      <c r="C47" t="str">
        <f>'rockfish harvests'!C46</f>
        <v>SKMA</v>
      </c>
      <c r="D47">
        <f>'rockfish harvests'!D46</f>
        <v>27</v>
      </c>
      <c r="E47" s="12">
        <f>[1]logbook_harvest!$E574</f>
        <v>22</v>
      </c>
      <c r="F47" s="35">
        <f t="shared" ref="F47:G68" si="41">F91</f>
        <v>0.94230769199999997</v>
      </c>
      <c r="G47" s="35">
        <f t="shared" si="41"/>
        <v>2.7272310000000001E-3</v>
      </c>
      <c r="H47" s="10">
        <f t="shared" si="14"/>
        <v>20.730769223999999</v>
      </c>
      <c r="I47" s="8">
        <f t="shared" si="13"/>
        <v>1.3199798040000001</v>
      </c>
      <c r="J47">
        <f t="shared" si="4"/>
        <v>1.1489037400931377</v>
      </c>
      <c r="K47" s="9">
        <f t="shared" si="5"/>
        <v>2.2518513305825496</v>
      </c>
      <c r="M47" s="2">
        <f>'rockfish harvests'!O46</f>
        <v>8.1842331993934394</v>
      </c>
      <c r="N47">
        <f>'rockfish harvests'!P46</f>
        <v>23.719866475635822</v>
      </c>
      <c r="O47" s="35">
        <f t="shared" ref="O47:P68" si="42">O91</f>
        <v>0.83333333300000001</v>
      </c>
      <c r="P47" s="35">
        <f t="shared" si="42"/>
        <v>1.5605490000000001E-3</v>
      </c>
      <c r="Q47" s="17">
        <f t="shared" si="1"/>
        <v>6.8201943300997883</v>
      </c>
      <c r="R47" s="65">
        <f t="shared" si="6"/>
        <v>16.539641652798245</v>
      </c>
      <c r="S47">
        <f t="shared" si="7"/>
        <v>4.0668958251716072</v>
      </c>
      <c r="T47" s="9">
        <f t="shared" si="8"/>
        <v>7.9711158173363499</v>
      </c>
      <c r="V47" s="17">
        <f t="shared" si="9"/>
        <v>27.550963554099788</v>
      </c>
      <c r="W47" s="58">
        <f t="shared" si="2"/>
        <v>17.859621456798244</v>
      </c>
      <c r="X47">
        <f t="shared" si="10"/>
        <v>4.2260645353328723</v>
      </c>
      <c r="Y47" s="9">
        <f t="shared" si="11"/>
        <v>8.2830864892524296</v>
      </c>
      <c r="Z47" s="18">
        <f>X47/V47</f>
        <v>0.15339080707774383</v>
      </c>
    </row>
    <row r="48" spans="1:26">
      <c r="A48" t="str">
        <f>'rockfish harvests'!A47</f>
        <v>SC</v>
      </c>
      <c r="B48">
        <f>'rockfish harvests'!B47</f>
        <v>1999</v>
      </c>
      <c r="C48" t="str">
        <f>'rockfish harvests'!C47</f>
        <v>SKMA</v>
      </c>
      <c r="D48">
        <f>'rockfish harvests'!D47</f>
        <v>88</v>
      </c>
      <c r="E48" s="12">
        <f>[1]logbook_harvest!$E575</f>
        <v>73</v>
      </c>
      <c r="F48" s="35">
        <f t="shared" si="41"/>
        <v>0.94230769199999997</v>
      </c>
      <c r="G48" s="35">
        <f t="shared" si="41"/>
        <v>2.7272310000000001E-3</v>
      </c>
      <c r="H48" s="10">
        <f t="shared" si="14"/>
        <v>68.788461515999998</v>
      </c>
      <c r="I48" s="8">
        <f t="shared" si="13"/>
        <v>14.533413999</v>
      </c>
      <c r="J48">
        <f t="shared" si="4"/>
        <v>3.8122715012181385</v>
      </c>
      <c r="K48" s="9">
        <f t="shared" si="5"/>
        <v>7.4720521423875512</v>
      </c>
      <c r="M48" s="2">
        <f>'rockfish harvests'!O47</f>
        <v>26.674537835060093</v>
      </c>
      <c r="N48">
        <f>'rockfish harvests'!P47</f>
        <v>251.97070780154161</v>
      </c>
      <c r="O48" s="35">
        <f t="shared" si="42"/>
        <v>0.71300448400000005</v>
      </c>
      <c r="P48" s="35">
        <f t="shared" si="42"/>
        <v>9.2175299999999998E-4</v>
      </c>
      <c r="Q48" s="17">
        <f t="shared" ref="Q48:Q111" si="43">M48*O48</f>
        <v>19.019065085025499</v>
      </c>
      <c r="R48" s="65">
        <f t="shared" si="6"/>
        <v>128.5193089556733</v>
      </c>
      <c r="S48">
        <f t="shared" si="7"/>
        <v>11.336635698286917</v>
      </c>
      <c r="T48" s="9">
        <f t="shared" si="8"/>
        <v>22.219805968642358</v>
      </c>
      <c r="V48" s="17">
        <f t="shared" ref="V48:V111" si="44">Q48+H48</f>
        <v>87.807526601025501</v>
      </c>
      <c r="W48" s="58">
        <f t="shared" ref="W48:W111" si="45">R48+I48</f>
        <v>143.0527229546733</v>
      </c>
      <c r="X48">
        <f t="shared" si="10"/>
        <v>11.960464997426868</v>
      </c>
      <c r="Y48" s="9">
        <f t="shared" si="11"/>
        <v>23.442511394956661</v>
      </c>
      <c r="Z48" s="18">
        <f t="shared" ref="Z48:Z68" si="46">X48/V48</f>
        <v>0.13621229819821826</v>
      </c>
    </row>
    <row r="49" spans="1:26">
      <c r="A49" t="str">
        <f>'rockfish harvests'!A48</f>
        <v>SC</v>
      </c>
      <c r="B49">
        <f>'rockfish harvests'!B48</f>
        <v>2000</v>
      </c>
      <c r="C49" t="str">
        <f>'rockfish harvests'!C48</f>
        <v>SKMA</v>
      </c>
      <c r="D49">
        <f>'rockfish harvests'!D48</f>
        <v>65</v>
      </c>
      <c r="E49" s="12">
        <f>[1]logbook_harvest!$E576</f>
        <v>5</v>
      </c>
      <c r="F49" s="35">
        <f t="shared" si="41"/>
        <v>0.94230769199999997</v>
      </c>
      <c r="G49" s="35">
        <f t="shared" si="41"/>
        <v>2.7272310000000001E-3</v>
      </c>
      <c r="H49" s="10">
        <f t="shared" ref="H49:H111" si="47">E49*F49</f>
        <v>4.7115384599999999</v>
      </c>
      <c r="I49" s="8">
        <f t="shared" si="13"/>
        <v>6.8180774999999999E-2</v>
      </c>
      <c r="J49">
        <f t="shared" ref="J49:J111" si="48">SQRT(I49)</f>
        <v>0.261114486384804</v>
      </c>
      <c r="K49" s="9">
        <f t="shared" ref="K49:K111" si="49">(1.96*J49)</f>
        <v>0.51178439331421588</v>
      </c>
      <c r="M49" s="2">
        <f>'rockfish harvests'!O48</f>
        <v>19.702783628169385</v>
      </c>
      <c r="N49">
        <f>'rockfish harvests'!P48</f>
        <v>137.47110543149708</v>
      </c>
      <c r="O49" s="35">
        <f t="shared" si="42"/>
        <v>0.743589744</v>
      </c>
      <c r="P49" s="35">
        <f t="shared" si="42"/>
        <v>9.828040000000001E-4</v>
      </c>
      <c r="Q49" s="17">
        <f t="shared" si="43"/>
        <v>14.650787834157864</v>
      </c>
      <c r="R49" s="65">
        <f t="shared" si="6"/>
        <v>76.257725263946313</v>
      </c>
      <c r="S49">
        <f t="shared" ref="S49:S111" si="50">SQRT(R49)</f>
        <v>8.7325669344097392</v>
      </c>
      <c r="T49" s="9">
        <f t="shared" ref="T49:T111" si="51">(1.96*S49)</f>
        <v>17.115831191443089</v>
      </c>
      <c r="V49" s="17">
        <f t="shared" si="44"/>
        <v>19.362326294157864</v>
      </c>
      <c r="W49" s="58">
        <f t="shared" si="45"/>
        <v>76.325906038946314</v>
      </c>
      <c r="X49">
        <f t="shared" ref="X49:X111" si="52">SQRT(W49)</f>
        <v>8.7364698842808544</v>
      </c>
      <c r="Y49" s="9">
        <f t="shared" ref="Y49:Y111" si="53">(1.96*X49)</f>
        <v>17.123480973190475</v>
      </c>
      <c r="Z49" s="18">
        <f t="shared" si="46"/>
        <v>0.45120972302366802</v>
      </c>
    </row>
    <row r="50" spans="1:26">
      <c r="A50" t="str">
        <f>'rockfish harvests'!A49</f>
        <v>SC</v>
      </c>
      <c r="B50">
        <f>'rockfish harvests'!B49</f>
        <v>2001</v>
      </c>
      <c r="C50" t="str">
        <f>'rockfish harvests'!C49</f>
        <v>SKMA</v>
      </c>
      <c r="D50">
        <f>'rockfish harvests'!D49</f>
        <v>27</v>
      </c>
      <c r="E50" s="12">
        <f>[1]logbook_harvest!$E577</f>
        <v>8</v>
      </c>
      <c r="F50" s="35">
        <f t="shared" si="41"/>
        <v>0.94230769199999997</v>
      </c>
      <c r="G50" s="35">
        <f t="shared" si="41"/>
        <v>2.7272310000000001E-3</v>
      </c>
      <c r="H50" s="10">
        <f t="shared" si="47"/>
        <v>7.5384615359999998</v>
      </c>
      <c r="I50" s="8">
        <f t="shared" ref="I50:I111" si="54">(E50^2)*G50</f>
        <v>0.17454278400000001</v>
      </c>
      <c r="J50">
        <f t="shared" si="48"/>
        <v>0.41778317821568645</v>
      </c>
      <c r="K50" s="9">
        <f t="shared" si="49"/>
        <v>0.81885502930274545</v>
      </c>
      <c r="M50" s="2">
        <f>'rockfish harvests'!O49</f>
        <v>8.1842331993934394</v>
      </c>
      <c r="N50">
        <f>'rockfish harvests'!P49</f>
        <v>23.719866475635822</v>
      </c>
      <c r="O50" s="35">
        <f t="shared" si="42"/>
        <v>0.82022471900000005</v>
      </c>
      <c r="P50" s="35">
        <f t="shared" si="42"/>
        <v>1.6756379999999999E-3</v>
      </c>
      <c r="Q50" s="17">
        <f t="shared" si="43"/>
        <v>6.7129103762029549</v>
      </c>
      <c r="R50" s="65">
        <f t="shared" si="6"/>
        <v>16.03047224276936</v>
      </c>
      <c r="S50">
        <f t="shared" si="50"/>
        <v>4.0038072184820983</v>
      </c>
      <c r="T50" s="9">
        <f t="shared" si="51"/>
        <v>7.8474621482249125</v>
      </c>
      <c r="V50" s="17">
        <f t="shared" si="44"/>
        <v>14.251371912202956</v>
      </c>
      <c r="W50" s="58">
        <f t="shared" si="45"/>
        <v>16.20501502676936</v>
      </c>
      <c r="X50">
        <f t="shared" si="52"/>
        <v>4.0255453080010613</v>
      </c>
      <c r="Y50" s="9">
        <f t="shared" si="53"/>
        <v>7.8900688036820803</v>
      </c>
      <c r="Z50" s="18">
        <f t="shared" si="46"/>
        <v>0.28246721317785034</v>
      </c>
    </row>
    <row r="51" spans="1:26">
      <c r="A51" t="str">
        <f>'rockfish harvests'!A50</f>
        <v>SC</v>
      </c>
      <c r="B51">
        <f>'rockfish harvests'!B50</f>
        <v>2002</v>
      </c>
      <c r="C51" t="str">
        <f>'rockfish harvests'!C50</f>
        <v>SKMA</v>
      </c>
      <c r="D51">
        <f>'rockfish harvests'!D50</f>
        <v>99</v>
      </c>
      <c r="E51" s="12">
        <f>[1]logbook_harvest!$E578</f>
        <v>88</v>
      </c>
      <c r="F51" s="35">
        <f t="shared" si="41"/>
        <v>0.94230769199999997</v>
      </c>
      <c r="G51" s="35">
        <f t="shared" si="41"/>
        <v>2.7272310000000001E-3</v>
      </c>
      <c r="H51" s="10">
        <f t="shared" si="47"/>
        <v>82.923076895999998</v>
      </c>
      <c r="I51" s="8">
        <f t="shared" si="54"/>
        <v>21.119676864000002</v>
      </c>
      <c r="J51">
        <f t="shared" si="48"/>
        <v>4.5956149603725507</v>
      </c>
      <c r="K51" s="9">
        <f t="shared" si="49"/>
        <v>9.0074053223301984</v>
      </c>
      <c r="M51" s="2">
        <f>'rockfish harvests'!O50</f>
        <v>30.008855064442599</v>
      </c>
      <c r="N51">
        <f>'rockfish harvests'!P50</f>
        <v>318.90042706132607</v>
      </c>
      <c r="O51" s="35">
        <f t="shared" si="42"/>
        <v>0.60843373499999998</v>
      </c>
      <c r="P51" s="35">
        <f t="shared" si="42"/>
        <v>1.443892E-3</v>
      </c>
      <c r="Q51" s="17">
        <f t="shared" si="43"/>
        <v>18.258399769932474</v>
      </c>
      <c r="R51" s="65">
        <f t="shared" si="6"/>
        <v>118.894074770372</v>
      </c>
      <c r="S51">
        <f t="shared" si="50"/>
        <v>10.903855958805215</v>
      </c>
      <c r="T51" s="9">
        <f t="shared" si="51"/>
        <v>21.37155767925822</v>
      </c>
      <c r="V51" s="17">
        <f t="shared" si="44"/>
        <v>101.18147666593248</v>
      </c>
      <c r="W51" s="58">
        <f t="shared" si="45"/>
        <v>140.013751634372</v>
      </c>
      <c r="X51">
        <f t="shared" si="52"/>
        <v>11.832740664544795</v>
      </c>
      <c r="Y51" s="9">
        <f t="shared" si="53"/>
        <v>23.1921717025078</v>
      </c>
      <c r="Z51" s="18">
        <f t="shared" si="46"/>
        <v>0.11694572024890051</v>
      </c>
    </row>
    <row r="52" spans="1:26">
      <c r="A52" t="str">
        <f>'rockfish harvests'!A51</f>
        <v>SC</v>
      </c>
      <c r="B52">
        <f>'rockfish harvests'!B51</f>
        <v>2003</v>
      </c>
      <c r="C52" t="str">
        <f>'rockfish harvests'!C51</f>
        <v>SKMA</v>
      </c>
      <c r="D52">
        <f>'rockfish harvests'!D51</f>
        <v>144</v>
      </c>
      <c r="E52" s="12">
        <f>[1]logbook_harvest!$E579</f>
        <v>104</v>
      </c>
      <c r="F52" s="35">
        <f t="shared" si="41"/>
        <v>0.94230769199999997</v>
      </c>
      <c r="G52" s="35">
        <f t="shared" si="41"/>
        <v>2.7272310000000001E-3</v>
      </c>
      <c r="H52" s="10">
        <f t="shared" si="47"/>
        <v>97.999999967999997</v>
      </c>
      <c r="I52" s="8">
        <f t="shared" si="54"/>
        <v>29.497730496000003</v>
      </c>
      <c r="J52">
        <f t="shared" si="48"/>
        <v>5.431181316803924</v>
      </c>
      <c r="K52" s="9">
        <f t="shared" si="49"/>
        <v>10.645115380935691</v>
      </c>
      <c r="M52" s="2">
        <f>'rockfish harvests'!O51</f>
        <v>43.649243730098334</v>
      </c>
      <c r="N52">
        <f>'rockfish harvests'!P51</f>
        <v>674.69842419586348</v>
      </c>
      <c r="O52" s="35">
        <f t="shared" si="42"/>
        <v>0.73262032099999996</v>
      </c>
      <c r="P52" s="35">
        <f t="shared" si="42"/>
        <v>1.05316E-3</v>
      </c>
      <c r="Q52" s="17">
        <f t="shared" si="43"/>
        <v>31.978322952951878</v>
      </c>
      <c r="R52" s="65">
        <f t="shared" si="6"/>
        <v>363.42856992534047</v>
      </c>
      <c r="S52">
        <f t="shared" si="50"/>
        <v>19.063802609273431</v>
      </c>
      <c r="T52" s="9">
        <f t="shared" si="51"/>
        <v>37.365053114175922</v>
      </c>
      <c r="V52" s="17">
        <f t="shared" si="44"/>
        <v>129.97832292095188</v>
      </c>
      <c r="W52" s="58">
        <f t="shared" si="45"/>
        <v>392.92630042134044</v>
      </c>
      <c r="X52">
        <f t="shared" si="52"/>
        <v>19.822368688462547</v>
      </c>
      <c r="Y52" s="9">
        <f t="shared" si="53"/>
        <v>38.851842629386589</v>
      </c>
      <c r="Z52" s="18">
        <f t="shared" si="46"/>
        <v>0.152505188888441</v>
      </c>
    </row>
    <row r="53" spans="1:26">
      <c r="A53" t="str">
        <f>'rockfish harvests'!A52</f>
        <v>SC</v>
      </c>
      <c r="B53">
        <f>'rockfish harvests'!B52</f>
        <v>2004</v>
      </c>
      <c r="C53" t="str">
        <f>'rockfish harvests'!C52</f>
        <v>SKMA</v>
      </c>
      <c r="D53">
        <f>'rockfish harvests'!D52</f>
        <v>200</v>
      </c>
      <c r="E53" s="12">
        <f>[1]logbook_harvest!$E580</f>
        <v>159</v>
      </c>
      <c r="F53" s="35">
        <f t="shared" si="41"/>
        <v>0.94230769199999997</v>
      </c>
      <c r="G53" s="35">
        <f t="shared" si="41"/>
        <v>2.7272310000000001E-3</v>
      </c>
      <c r="H53" s="10">
        <f t="shared" si="47"/>
        <v>149.82692302800001</v>
      </c>
      <c r="I53" s="8">
        <f t="shared" si="54"/>
        <v>68.947126910999998</v>
      </c>
      <c r="J53">
        <f t="shared" si="48"/>
        <v>8.3034406670367673</v>
      </c>
      <c r="K53" s="9">
        <f t="shared" si="49"/>
        <v>16.274743707392062</v>
      </c>
      <c r="M53" s="2">
        <f>'rockfish harvests'!O52</f>
        <v>60.623949625136561</v>
      </c>
      <c r="N53">
        <f>'rockfish harvests'!P52</f>
        <v>1301.5015898839958</v>
      </c>
      <c r="O53" s="35">
        <f t="shared" si="42"/>
        <v>0.77966101700000001</v>
      </c>
      <c r="P53" s="35">
        <f t="shared" si="42"/>
        <v>1.4682880000000001E-3</v>
      </c>
      <c r="Q53" s="17">
        <f t="shared" si="43"/>
        <v>47.266130219290737</v>
      </c>
      <c r="R53" s="65">
        <f t="shared" si="6"/>
        <v>794.63083104237398</v>
      </c>
      <c r="S53">
        <f t="shared" si="50"/>
        <v>28.189197062746821</v>
      </c>
      <c r="T53" s="9">
        <f t="shared" si="51"/>
        <v>55.25082624298377</v>
      </c>
      <c r="V53" s="17">
        <f t="shared" si="44"/>
        <v>197.09305324729075</v>
      </c>
      <c r="W53" s="58">
        <f t="shared" si="45"/>
        <v>863.57795795337393</v>
      </c>
      <c r="X53">
        <f t="shared" si="52"/>
        <v>29.386696955482662</v>
      </c>
      <c r="Y53" s="9">
        <f t="shared" si="53"/>
        <v>57.597926032746017</v>
      </c>
      <c r="Z53" s="18">
        <f t="shared" si="46"/>
        <v>0.1491006226313388</v>
      </c>
    </row>
    <row r="54" spans="1:26">
      <c r="A54" t="str">
        <f>'rockfish harvests'!A53</f>
        <v>SC</v>
      </c>
      <c r="B54">
        <f>'rockfish harvests'!B53</f>
        <v>2005</v>
      </c>
      <c r="C54" t="str">
        <f>'rockfish harvests'!C53</f>
        <v>SKMA</v>
      </c>
      <c r="D54">
        <f>'rockfish harvests'!D53</f>
        <v>287</v>
      </c>
      <c r="E54" s="12">
        <f>[1]logbook_harvest!$E581</f>
        <v>128</v>
      </c>
      <c r="F54" s="35">
        <f t="shared" si="41"/>
        <v>0.94230769199999997</v>
      </c>
      <c r="G54" s="35">
        <f t="shared" si="41"/>
        <v>2.7272310000000001E-3</v>
      </c>
      <c r="H54" s="10">
        <f t="shared" si="47"/>
        <v>120.615384576</v>
      </c>
      <c r="I54" s="8">
        <f t="shared" si="54"/>
        <v>44.682952704000002</v>
      </c>
      <c r="J54">
        <f t="shared" si="48"/>
        <v>6.6845308514509831</v>
      </c>
      <c r="K54" s="9">
        <f t="shared" si="49"/>
        <v>13.101680468843927</v>
      </c>
      <c r="M54" s="2">
        <f>'rockfish harvests'!O53</f>
        <v>86.995367712071015</v>
      </c>
      <c r="N54">
        <f>'rockfish harvests'!P53</f>
        <v>2680.0846114288715</v>
      </c>
      <c r="O54" s="35">
        <f t="shared" si="42"/>
        <v>0.82183908000000006</v>
      </c>
      <c r="P54" s="35">
        <f t="shared" si="42"/>
        <v>8.4635600000000004E-4</v>
      </c>
      <c r="Q54" s="17">
        <f t="shared" si="43"/>
        <v>71.496192964750151</v>
      </c>
      <c r="R54" s="65">
        <f t="shared" si="6"/>
        <v>1814.3184176721099</v>
      </c>
      <c r="S54">
        <f t="shared" si="50"/>
        <v>42.594816793503291</v>
      </c>
      <c r="T54" s="9">
        <f t="shared" si="51"/>
        <v>83.485840915266451</v>
      </c>
      <c r="V54" s="17">
        <f t="shared" si="44"/>
        <v>192.11157754075015</v>
      </c>
      <c r="W54" s="58">
        <f t="shared" si="45"/>
        <v>1859.0013703761099</v>
      </c>
      <c r="X54">
        <f t="shared" si="52"/>
        <v>43.116138166307401</v>
      </c>
      <c r="Y54" s="9">
        <f t="shared" si="53"/>
        <v>84.507630805962506</v>
      </c>
      <c r="Z54" s="18">
        <f t="shared" si="46"/>
        <v>0.22443279430757748</v>
      </c>
    </row>
    <row r="55" spans="1:26">
      <c r="A55" t="str">
        <f>'rockfish harvests'!A54</f>
        <v>SC</v>
      </c>
      <c r="B55">
        <f>'rockfish harvests'!B54</f>
        <v>2006</v>
      </c>
      <c r="C55" t="str">
        <f>'rockfish harvests'!C54</f>
        <v>SKMA</v>
      </c>
      <c r="D55">
        <f>'rockfish harvests'!D54</f>
        <v>303</v>
      </c>
      <c r="E55" s="12">
        <f>[1]logbook_harvest!$E582</f>
        <v>191</v>
      </c>
      <c r="F55" s="35">
        <f t="shared" si="41"/>
        <v>0.94230769199999997</v>
      </c>
      <c r="G55" s="35">
        <f t="shared" si="41"/>
        <v>2.7272310000000001E-3</v>
      </c>
      <c r="H55" s="10">
        <f t="shared" si="47"/>
        <v>179.98076917200001</v>
      </c>
      <c r="I55" s="8">
        <f t="shared" si="54"/>
        <v>99.492114111000006</v>
      </c>
      <c r="J55">
        <f t="shared" si="48"/>
        <v>9.974573379899514</v>
      </c>
      <c r="K55" s="9">
        <f t="shared" si="49"/>
        <v>19.550163824603047</v>
      </c>
      <c r="M55" s="2">
        <f>'rockfish harvests'!O54</f>
        <v>91.845283682081913</v>
      </c>
      <c r="N55">
        <f>'rockfish harvests'!P54</f>
        <v>2987.2389866414942</v>
      </c>
      <c r="O55" s="35">
        <f t="shared" si="42"/>
        <v>0.79807692299999999</v>
      </c>
      <c r="P55" s="35">
        <f t="shared" si="42"/>
        <v>1.564565E-3</v>
      </c>
      <c r="Q55" s="17">
        <f t="shared" si="43"/>
        <v>73.29960139305804</v>
      </c>
      <c r="R55" s="65">
        <f t="shared" si="6"/>
        <v>1911.1767403096196</v>
      </c>
      <c r="S55">
        <f t="shared" si="50"/>
        <v>43.717007449156668</v>
      </c>
      <c r="T55" s="9">
        <f t="shared" si="51"/>
        <v>85.685334600347062</v>
      </c>
      <c r="V55" s="17">
        <f t="shared" si="44"/>
        <v>253.28037056505804</v>
      </c>
      <c r="W55" s="58">
        <f t="shared" si="45"/>
        <v>2010.6688544206197</v>
      </c>
      <c r="X55">
        <f t="shared" si="52"/>
        <v>44.840482316993644</v>
      </c>
      <c r="Y55" s="9">
        <f t="shared" si="53"/>
        <v>87.887345341307537</v>
      </c>
      <c r="Z55" s="18">
        <f t="shared" si="46"/>
        <v>0.17703891626878301</v>
      </c>
    </row>
    <row r="56" spans="1:26">
      <c r="A56" t="str">
        <f>'rockfish harvests'!A55</f>
        <v>SC</v>
      </c>
      <c r="B56">
        <f>'rockfish harvests'!B55</f>
        <v>2007</v>
      </c>
      <c r="C56" t="str">
        <f>'rockfish harvests'!C55</f>
        <v>SKMA</v>
      </c>
      <c r="D56">
        <f>'rockfish harvests'!D55</f>
        <v>1148</v>
      </c>
      <c r="E56" s="12">
        <f>[1]logbook_harvest!$E583</f>
        <v>969</v>
      </c>
      <c r="F56" s="35">
        <f t="shared" si="41"/>
        <v>0.94230769199999997</v>
      </c>
      <c r="G56" s="35">
        <f t="shared" si="41"/>
        <v>2.7272310000000001E-3</v>
      </c>
      <c r="H56" s="10">
        <f t="shared" si="47"/>
        <v>913.09615354799996</v>
      </c>
      <c r="I56" s="8">
        <f t="shared" si="54"/>
        <v>2560.7635469910001</v>
      </c>
      <c r="J56">
        <f t="shared" si="48"/>
        <v>50.60398746137502</v>
      </c>
      <c r="K56" s="9">
        <f t="shared" si="49"/>
        <v>99.183815424295034</v>
      </c>
      <c r="M56" s="2">
        <f>'rockfish harvests'!O55</f>
        <v>347.98147084828406</v>
      </c>
      <c r="N56">
        <f>'rockfish harvests'!P55</f>
        <v>42881.353782861945</v>
      </c>
      <c r="O56" s="35">
        <f t="shared" si="42"/>
        <v>0.89411764699999996</v>
      </c>
      <c r="P56" s="35">
        <f t="shared" si="42"/>
        <v>1.127039E-3</v>
      </c>
      <c r="Q56" s="17">
        <f t="shared" si="43"/>
        <v>311.13637391446684</v>
      </c>
      <c r="R56" s="65">
        <f t="shared" si="6"/>
        <v>34369.487918627688</v>
      </c>
      <c r="S56">
        <f t="shared" si="50"/>
        <v>185.39009660342617</v>
      </c>
      <c r="T56" s="9">
        <f t="shared" si="51"/>
        <v>363.36458934271531</v>
      </c>
      <c r="V56" s="17">
        <f t="shared" si="44"/>
        <v>1224.2325274624668</v>
      </c>
      <c r="W56" s="58">
        <f t="shared" si="45"/>
        <v>36930.25146561869</v>
      </c>
      <c r="X56">
        <f t="shared" si="52"/>
        <v>192.17245241089756</v>
      </c>
      <c r="Y56" s="9">
        <f t="shared" si="53"/>
        <v>376.6580067253592</v>
      </c>
      <c r="Z56" s="18">
        <f t="shared" si="46"/>
        <v>0.15697381673824976</v>
      </c>
    </row>
    <row r="57" spans="1:26">
      <c r="A57" t="str">
        <f>'rockfish harvests'!A56</f>
        <v>SC</v>
      </c>
      <c r="B57">
        <f>'rockfish harvests'!B56</f>
        <v>2008</v>
      </c>
      <c r="C57" t="str">
        <f>'rockfish harvests'!C56</f>
        <v>SKMA</v>
      </c>
      <c r="D57">
        <f>'rockfish harvests'!D56</f>
        <v>1130</v>
      </c>
      <c r="E57" s="12">
        <f>[1]logbook_harvest!$E584</f>
        <v>1042</v>
      </c>
      <c r="F57" s="35">
        <f t="shared" si="41"/>
        <v>0.94230769199999997</v>
      </c>
      <c r="G57" s="35">
        <f t="shared" si="41"/>
        <v>2.7272310000000001E-3</v>
      </c>
      <c r="H57" s="10">
        <f t="shared" si="47"/>
        <v>981.88461506399995</v>
      </c>
      <c r="I57" s="8">
        <f t="shared" si="54"/>
        <v>2961.1292394840002</v>
      </c>
      <c r="J57">
        <f t="shared" si="48"/>
        <v>54.416258962593162</v>
      </c>
      <c r="K57" s="9">
        <f t="shared" si="49"/>
        <v>106.6558675666826</v>
      </c>
      <c r="M57" s="2">
        <f>'rockfish harvests'!O56</f>
        <v>342.52531538202174</v>
      </c>
      <c r="N57">
        <f>'rockfish harvests'!P56</f>
        <v>41547.184503071861</v>
      </c>
      <c r="O57" s="35">
        <f t="shared" si="42"/>
        <v>0.693333333</v>
      </c>
      <c r="P57" s="35">
        <f t="shared" si="42"/>
        <v>2.873273E-3</v>
      </c>
      <c r="Q57" s="17">
        <f t="shared" si="43"/>
        <v>237.4842185506933</v>
      </c>
      <c r="R57" s="65">
        <f t="shared" si="6"/>
        <v>20189.919511577424</v>
      </c>
      <c r="S57">
        <f t="shared" si="50"/>
        <v>142.09123657557993</v>
      </c>
      <c r="T57" s="9">
        <f t="shared" si="51"/>
        <v>278.49882368813667</v>
      </c>
      <c r="V57" s="17">
        <f t="shared" si="44"/>
        <v>1219.3688336146934</v>
      </c>
      <c r="W57" s="58">
        <f t="shared" si="45"/>
        <v>23151.048751061426</v>
      </c>
      <c r="X57">
        <f t="shared" si="52"/>
        <v>152.15468691782527</v>
      </c>
      <c r="Y57" s="9">
        <f t="shared" si="53"/>
        <v>298.22318635893754</v>
      </c>
      <c r="Z57" s="18">
        <f t="shared" si="46"/>
        <v>0.12478151214245682</v>
      </c>
    </row>
    <row r="58" spans="1:26">
      <c r="A58" t="str">
        <f>'rockfish harvests'!A57</f>
        <v>SC</v>
      </c>
      <c r="B58">
        <f>'rockfish harvests'!B57</f>
        <v>2009</v>
      </c>
      <c r="C58" t="str">
        <f>'rockfish harvests'!C57</f>
        <v>SKMA</v>
      </c>
      <c r="D58">
        <f>'rockfish harvests'!D57</f>
        <v>810</v>
      </c>
      <c r="E58" s="12">
        <f>[1]logbook_harvest!$E585</f>
        <v>721</v>
      </c>
      <c r="F58" s="35">
        <f t="shared" si="41"/>
        <v>1</v>
      </c>
      <c r="G58" s="35">
        <f t="shared" si="41"/>
        <v>0</v>
      </c>
      <c r="H58" s="10">
        <f t="shared" si="47"/>
        <v>721</v>
      </c>
      <c r="I58" s="8">
        <f t="shared" si="54"/>
        <v>0</v>
      </c>
      <c r="J58">
        <f t="shared" si="48"/>
        <v>0</v>
      </c>
      <c r="K58" s="9">
        <f t="shared" si="49"/>
        <v>0</v>
      </c>
      <c r="M58" s="2">
        <f>'rockfish harvests'!O57</f>
        <v>245.52699598180311</v>
      </c>
      <c r="N58">
        <f>'rockfish harvests'!P57</f>
        <v>21347.879828072244</v>
      </c>
      <c r="O58" s="35">
        <f t="shared" si="42"/>
        <v>0.55882352899999999</v>
      </c>
      <c r="P58" s="35">
        <f t="shared" si="42"/>
        <v>3.6796979999999999E-3</v>
      </c>
      <c r="Q58" s="17">
        <f t="shared" si="43"/>
        <v>137.20626235932002</v>
      </c>
      <c r="R58" s="65">
        <f t="shared" si="6"/>
        <v>6809.8670252851234</v>
      </c>
      <c r="S58">
        <f t="shared" si="50"/>
        <v>82.521918453736419</v>
      </c>
      <c r="T58" s="9">
        <f t="shared" si="51"/>
        <v>161.74296016932337</v>
      </c>
      <c r="V58" s="17">
        <f t="shared" si="44"/>
        <v>858.20626235932002</v>
      </c>
      <c r="W58" s="58">
        <f t="shared" si="45"/>
        <v>6809.8670252851234</v>
      </c>
      <c r="X58">
        <f t="shared" si="52"/>
        <v>82.521918453736419</v>
      </c>
      <c r="Y58" s="9">
        <f t="shared" si="53"/>
        <v>161.74296016932337</v>
      </c>
      <c r="Z58" s="18">
        <f t="shared" si="46"/>
        <v>9.6156276262623616E-2</v>
      </c>
    </row>
    <row r="59" spans="1:26">
      <c r="A59" t="str">
        <f>'rockfish harvests'!A58</f>
        <v>SC</v>
      </c>
      <c r="B59">
        <f>'rockfish harvests'!B58</f>
        <v>2010</v>
      </c>
      <c r="C59" t="str">
        <f>'rockfish harvests'!C58</f>
        <v>SKMA</v>
      </c>
      <c r="D59">
        <f>'rockfish harvests'!D58</f>
        <v>644</v>
      </c>
      <c r="E59" s="12">
        <f>[1]logbook_harvest!$E586</f>
        <v>400</v>
      </c>
      <c r="F59" s="35">
        <f t="shared" si="41"/>
        <v>0.94230769199999997</v>
      </c>
      <c r="G59" s="35">
        <f t="shared" si="41"/>
        <v>2.7272310000000001E-3</v>
      </c>
      <c r="H59" s="10">
        <f t="shared" si="47"/>
        <v>376.92307679999999</v>
      </c>
      <c r="I59" s="8">
        <f t="shared" si="54"/>
        <v>436.35696000000002</v>
      </c>
      <c r="J59">
        <f t="shared" si="48"/>
        <v>20.889158910784321</v>
      </c>
      <c r="K59" s="9">
        <f t="shared" si="49"/>
        <v>40.94275146513727</v>
      </c>
      <c r="M59" s="2">
        <f>'rockfish harvests'!O58</f>
        <v>195.20911779293976</v>
      </c>
      <c r="N59">
        <f>'rockfish harvests'!P58</f>
        <v>13494.489084553223</v>
      </c>
      <c r="O59" s="35">
        <f t="shared" si="42"/>
        <v>0.74806438500000005</v>
      </c>
      <c r="P59" s="35">
        <f t="shared" si="42"/>
        <v>6.3493509999999996E-3</v>
      </c>
      <c r="Q59" s="17">
        <f t="shared" si="43"/>
        <v>146.02898864816805</v>
      </c>
      <c r="R59" s="65">
        <f t="shared" si="6"/>
        <v>7707.7913943077765</v>
      </c>
      <c r="S59">
        <f t="shared" si="50"/>
        <v>87.794028238302047</v>
      </c>
      <c r="T59" s="9">
        <f t="shared" si="51"/>
        <v>172.076295347072</v>
      </c>
      <c r="V59" s="17">
        <f t="shared" si="44"/>
        <v>522.95206544816801</v>
      </c>
      <c r="W59" s="58">
        <f t="shared" si="45"/>
        <v>8144.1483543077766</v>
      </c>
      <c r="X59">
        <f t="shared" si="52"/>
        <v>90.244935338819857</v>
      </c>
      <c r="Y59" s="9">
        <f t="shared" si="53"/>
        <v>176.88007326408692</v>
      </c>
      <c r="Z59" s="18">
        <f t="shared" si="46"/>
        <v>0.17256827403766017</v>
      </c>
    </row>
    <row r="60" spans="1:26">
      <c r="A60" t="str">
        <f>'rockfish harvests'!A59</f>
        <v>SC</v>
      </c>
      <c r="B60">
        <f>'rockfish harvests'!B59</f>
        <v>2011</v>
      </c>
      <c r="C60" t="str">
        <f>'rockfish harvests'!C59</f>
        <v>SKMA</v>
      </c>
      <c r="D60">
        <f>'rockfish harvests'!D59</f>
        <v>689</v>
      </c>
      <c r="E60" s="12">
        <f>[1]logbook_harvest!$E587</f>
        <v>552</v>
      </c>
      <c r="F60" s="35">
        <f t="shared" si="41"/>
        <v>0.94230769199999997</v>
      </c>
      <c r="G60" s="35">
        <f t="shared" si="41"/>
        <v>2.7272310000000001E-3</v>
      </c>
      <c r="H60" s="10">
        <f t="shared" si="47"/>
        <v>520.15384598399999</v>
      </c>
      <c r="I60" s="8">
        <f t="shared" si="54"/>
        <v>830.99819462400001</v>
      </c>
      <c r="J60">
        <f t="shared" si="48"/>
        <v>28.827039296882361</v>
      </c>
      <c r="K60" s="9">
        <f t="shared" si="49"/>
        <v>56.500997021889425</v>
      </c>
      <c r="M60" s="2">
        <f>'rockfish harvests'!O59</f>
        <v>161.99495459132186</v>
      </c>
      <c r="N60">
        <f>'rockfish harvests'!P59</f>
        <v>13094.402331197241</v>
      </c>
      <c r="O60" s="35">
        <f t="shared" si="42"/>
        <v>0.71830985899999999</v>
      </c>
      <c r="P60" s="35">
        <f t="shared" si="42"/>
        <v>2.890583E-3</v>
      </c>
      <c r="Q60" s="17">
        <f t="shared" si="43"/>
        <v>116.36257299120381</v>
      </c>
      <c r="R60" s="65">
        <f t="shared" si="6"/>
        <v>6794.3116557352441</v>
      </c>
      <c r="S60">
        <f t="shared" si="50"/>
        <v>82.427614643002045</v>
      </c>
      <c r="T60" s="9">
        <f t="shared" si="51"/>
        <v>161.558124700284</v>
      </c>
      <c r="V60" s="17">
        <f t="shared" si="44"/>
        <v>636.51641897520381</v>
      </c>
      <c r="W60" s="58">
        <f t="shared" si="45"/>
        <v>7625.3098503592446</v>
      </c>
      <c r="X60">
        <f t="shared" si="52"/>
        <v>87.323020162837039</v>
      </c>
      <c r="Y60" s="9">
        <f t="shared" si="53"/>
        <v>171.15311951916058</v>
      </c>
      <c r="Z60" s="18">
        <f t="shared" si="46"/>
        <v>0.13718895154885047</v>
      </c>
    </row>
    <row r="61" spans="1:26">
      <c r="A61" t="str">
        <f>'rockfish harvests'!A60</f>
        <v>SC</v>
      </c>
      <c r="B61">
        <f>'rockfish harvests'!B60</f>
        <v>2012</v>
      </c>
      <c r="C61" t="str">
        <f>'rockfish harvests'!C60</f>
        <v>SKMA</v>
      </c>
      <c r="D61">
        <f>'rockfish harvests'!D60</f>
        <v>918</v>
      </c>
      <c r="E61" s="12">
        <f>[1]logbook_harvest!$E588</f>
        <v>568</v>
      </c>
      <c r="F61" s="35">
        <f t="shared" si="41"/>
        <v>0.94230769199999997</v>
      </c>
      <c r="G61" s="35">
        <f t="shared" si="41"/>
        <v>2.7272310000000001E-3</v>
      </c>
      <c r="H61" s="10">
        <f t="shared" si="47"/>
        <v>535.23076905599999</v>
      </c>
      <c r="I61" s="8">
        <f t="shared" si="54"/>
        <v>879.87017414400009</v>
      </c>
      <c r="J61">
        <f t="shared" si="48"/>
        <v>29.662605653313737</v>
      </c>
      <c r="K61" s="9">
        <f t="shared" si="49"/>
        <v>58.138707080494925</v>
      </c>
      <c r="M61" s="2">
        <f>'rockfish harvests'!O60</f>
        <v>591</v>
      </c>
      <c r="N61">
        <f>'rockfish harvests'!P60</f>
        <v>113950.9906442892</v>
      </c>
      <c r="O61" s="35">
        <f t="shared" si="42"/>
        <v>0.74509803900000005</v>
      </c>
      <c r="P61" s="35">
        <f t="shared" si="42"/>
        <v>1.2495189999999999E-3</v>
      </c>
      <c r="Q61" s="17">
        <f t="shared" si="43"/>
        <v>440.35294104900004</v>
      </c>
      <c r="R61" s="65">
        <f t="shared" si="6"/>
        <v>63556.344740909233</v>
      </c>
      <c r="S61">
        <f t="shared" si="50"/>
        <v>252.10383721972428</v>
      </c>
      <c r="T61" s="9">
        <f t="shared" si="51"/>
        <v>494.12352095065961</v>
      </c>
      <c r="V61" s="17">
        <f t="shared" si="44"/>
        <v>975.58371010500002</v>
      </c>
      <c r="W61" s="58">
        <f t="shared" si="45"/>
        <v>64436.214915053235</v>
      </c>
      <c r="X61">
        <f t="shared" si="52"/>
        <v>253.84289415907082</v>
      </c>
      <c r="Y61" s="9">
        <f t="shared" si="53"/>
        <v>497.53207255177881</v>
      </c>
      <c r="Z61" s="18">
        <f t="shared" si="46"/>
        <v>0.26019591300038236</v>
      </c>
    </row>
    <row r="62" spans="1:26">
      <c r="A62" t="str">
        <f>'rockfish harvests'!A61</f>
        <v>SC</v>
      </c>
      <c r="B62">
        <f>'rockfish harvests'!B61</f>
        <v>2013</v>
      </c>
      <c r="C62" t="str">
        <f>'rockfish harvests'!C61</f>
        <v>SKMA</v>
      </c>
      <c r="D62">
        <f>'rockfish harvests'!D61</f>
        <v>1035</v>
      </c>
      <c r="E62" s="12">
        <f>[1]logbook_harvest!$E589</f>
        <v>868</v>
      </c>
      <c r="F62" s="35">
        <f t="shared" si="41"/>
        <v>0.94230769199999997</v>
      </c>
      <c r="G62" s="35">
        <f t="shared" si="41"/>
        <v>2.7272310000000001E-3</v>
      </c>
      <c r="H62" s="10">
        <f t="shared" si="47"/>
        <v>817.92307665599992</v>
      </c>
      <c r="I62" s="8">
        <f t="shared" si="54"/>
        <v>2054.7612889440002</v>
      </c>
      <c r="J62">
        <f t="shared" si="48"/>
        <v>45.329474836401978</v>
      </c>
      <c r="K62" s="9">
        <f t="shared" si="49"/>
        <v>88.845770679347879</v>
      </c>
      <c r="M62" s="2">
        <f>'rockfish harvests'!O61</f>
        <v>209.79729729729729</v>
      </c>
      <c r="N62">
        <f>'rockfish harvests'!P61</f>
        <v>18918.407507863983</v>
      </c>
      <c r="O62" s="35">
        <f t="shared" si="42"/>
        <v>0.674846626</v>
      </c>
      <c r="P62" s="35">
        <f t="shared" si="42"/>
        <v>1.354498E-3</v>
      </c>
      <c r="Q62" s="17">
        <f t="shared" si="43"/>
        <v>141.580998225</v>
      </c>
      <c r="R62" s="65">
        <f t="shared" si="6"/>
        <v>8649.7758737758522</v>
      </c>
      <c r="S62">
        <f t="shared" si="50"/>
        <v>93.004171270840601</v>
      </c>
      <c r="T62" s="9">
        <f t="shared" si="51"/>
        <v>182.28817569084757</v>
      </c>
      <c r="V62" s="17">
        <f t="shared" si="44"/>
        <v>959.50407488099995</v>
      </c>
      <c r="W62" s="58">
        <f t="shared" si="45"/>
        <v>10704.537162719853</v>
      </c>
      <c r="X62">
        <f t="shared" si="52"/>
        <v>103.46273320727542</v>
      </c>
      <c r="Y62" s="9">
        <f t="shared" si="53"/>
        <v>202.78695708625983</v>
      </c>
      <c r="Z62" s="18">
        <f t="shared" si="46"/>
        <v>0.10782938386176955</v>
      </c>
    </row>
    <row r="63" spans="1:26">
      <c r="A63" t="str">
        <f>'rockfish harvests'!A62</f>
        <v>SC</v>
      </c>
      <c r="B63">
        <f>'rockfish harvests'!B62</f>
        <v>2014</v>
      </c>
      <c r="C63" t="str">
        <f>'rockfish harvests'!C62</f>
        <v>SKMA</v>
      </c>
      <c r="D63">
        <f>'rockfish harvests'!D62</f>
        <v>653</v>
      </c>
      <c r="E63" s="12">
        <f>[1]logbook_harvest!$E590</f>
        <v>557</v>
      </c>
      <c r="F63" s="35">
        <f t="shared" si="41"/>
        <v>0.94230769199999997</v>
      </c>
      <c r="G63" s="35">
        <f t="shared" si="41"/>
        <v>2.7272310000000001E-3</v>
      </c>
      <c r="H63" s="10">
        <f t="shared" si="47"/>
        <v>524.86538444400003</v>
      </c>
      <c r="I63" s="8">
        <f t="shared" si="54"/>
        <v>846.12069051900005</v>
      </c>
      <c r="J63">
        <f t="shared" si="48"/>
        <v>29.088153783267167</v>
      </c>
      <c r="K63" s="9">
        <f t="shared" si="49"/>
        <v>57.012781415203648</v>
      </c>
      <c r="M63" s="2">
        <f>'rockfish harvests'!O62</f>
        <v>219.90263510495754</v>
      </c>
      <c r="N63">
        <f>'rockfish harvests'!P62</f>
        <v>18177.015037346606</v>
      </c>
      <c r="O63" s="35">
        <f t="shared" si="42"/>
        <v>0.77777777800000003</v>
      </c>
      <c r="P63" s="35">
        <f t="shared" si="42"/>
        <v>1.382716E-3</v>
      </c>
      <c r="Q63" s="17">
        <f t="shared" si="43"/>
        <v>171.03538290827868</v>
      </c>
      <c r="R63" s="65">
        <f t="shared" si="6"/>
        <v>11037.702647577289</v>
      </c>
      <c r="S63">
        <f t="shared" si="50"/>
        <v>105.06047138470915</v>
      </c>
      <c r="T63" s="9">
        <f t="shared" si="51"/>
        <v>205.91852391402992</v>
      </c>
      <c r="V63" s="17">
        <f t="shared" si="44"/>
        <v>695.90076735227876</v>
      </c>
      <c r="W63" s="58">
        <f t="shared" si="45"/>
        <v>11883.823338096288</v>
      </c>
      <c r="X63">
        <f t="shared" si="52"/>
        <v>109.01295032286893</v>
      </c>
      <c r="Y63" s="9">
        <f t="shared" si="53"/>
        <v>213.66538263282311</v>
      </c>
      <c r="Z63" s="18">
        <f t="shared" si="46"/>
        <v>0.15665013668203703</v>
      </c>
    </row>
    <row r="64" spans="1:26">
      <c r="A64" t="str">
        <f>'rockfish harvests'!A63</f>
        <v>SC</v>
      </c>
      <c r="B64">
        <f>'rockfish harvests'!B63</f>
        <v>2015</v>
      </c>
      <c r="C64" t="str">
        <f>'rockfish harvests'!C63</f>
        <v>SKMA</v>
      </c>
      <c r="D64">
        <f>'rockfish harvests'!D63</f>
        <v>619</v>
      </c>
      <c r="E64" s="12">
        <f>[1]logbook_harvest!$E591</f>
        <v>547</v>
      </c>
      <c r="F64" s="35">
        <f t="shared" si="41"/>
        <v>0.94230769199999997</v>
      </c>
      <c r="G64" s="35">
        <f t="shared" si="41"/>
        <v>2.7272310000000001E-3</v>
      </c>
      <c r="H64" s="10">
        <f t="shared" si="47"/>
        <v>515.44230752399994</v>
      </c>
      <c r="I64" s="8">
        <f t="shared" si="54"/>
        <v>816.01206027900002</v>
      </c>
      <c r="J64">
        <f t="shared" si="48"/>
        <v>28.56592481049756</v>
      </c>
      <c r="K64" s="9">
        <f t="shared" si="49"/>
        <v>55.989212628575217</v>
      </c>
      <c r="M64" s="2">
        <f>'rockfish harvests'!O63</f>
        <v>281.78094694808897</v>
      </c>
      <c r="N64">
        <f>'rockfish harvests'!P63</f>
        <v>62212.407283949418</v>
      </c>
      <c r="O64" s="35">
        <f t="shared" si="42"/>
        <v>0.73947368400000002</v>
      </c>
      <c r="P64" s="35">
        <f t="shared" si="42"/>
        <v>5.0831800000000001E-4</v>
      </c>
      <c r="Q64" s="17">
        <f t="shared" si="43"/>
        <v>208.3695949207119</v>
      </c>
      <c r="R64" s="65">
        <f t="shared" si="6"/>
        <v>34027.808269699141</v>
      </c>
      <c r="S64">
        <f t="shared" si="50"/>
        <v>184.46627949221272</v>
      </c>
      <c r="T64" s="9">
        <f t="shared" si="51"/>
        <v>361.55390780473692</v>
      </c>
      <c r="V64" s="17">
        <f t="shared" si="44"/>
        <v>723.8119024447119</v>
      </c>
      <c r="W64" s="58">
        <f t="shared" si="45"/>
        <v>34843.820329978138</v>
      </c>
      <c r="X64">
        <f t="shared" si="52"/>
        <v>186.6649949240032</v>
      </c>
      <c r="Y64" s="9">
        <f t="shared" si="53"/>
        <v>365.86339005104628</v>
      </c>
      <c r="Z64" s="18">
        <f t="shared" si="46"/>
        <v>0.25789157969568138</v>
      </c>
    </row>
    <row r="65" spans="1:26">
      <c r="A65" t="str">
        <f>'rockfish harvests'!A64</f>
        <v>SC</v>
      </c>
      <c r="B65">
        <f>'rockfish harvests'!B64</f>
        <v>2016</v>
      </c>
      <c r="C65" t="str">
        <f>'rockfish harvests'!C64</f>
        <v>SKMA</v>
      </c>
      <c r="D65">
        <f>'rockfish harvests'!D64</f>
        <v>804</v>
      </c>
      <c r="E65" s="12">
        <f>[1]logbook_harvest!$E592</f>
        <v>713</v>
      </c>
      <c r="F65" s="35">
        <f t="shared" si="41"/>
        <v>0.90384615400000001</v>
      </c>
      <c r="G65" s="35">
        <f t="shared" si="41"/>
        <v>1.704084E-3</v>
      </c>
      <c r="H65" s="10">
        <f t="shared" si="47"/>
        <v>644.44230780199996</v>
      </c>
      <c r="I65" s="8">
        <f t="shared" si="54"/>
        <v>866.30347899599997</v>
      </c>
      <c r="J65">
        <f t="shared" si="48"/>
        <v>29.433033805504998</v>
      </c>
      <c r="K65" s="9">
        <f t="shared" si="49"/>
        <v>57.688746258789791</v>
      </c>
      <c r="M65" s="2">
        <f>'rockfish harvests'!O64</f>
        <v>143.31117824773412</v>
      </c>
      <c r="N65">
        <f>'rockfish harvests'!P64</f>
        <v>20921.059037013951</v>
      </c>
      <c r="O65" s="35">
        <f t="shared" si="42"/>
        <v>0.83437499999999998</v>
      </c>
      <c r="P65" s="35">
        <f t="shared" si="42"/>
        <v>4.3320799999999998E-4</v>
      </c>
      <c r="Q65" s="17">
        <f t="shared" si="43"/>
        <v>119.57526435045315</v>
      </c>
      <c r="R65" s="65">
        <f t="shared" si="6"/>
        <v>14564.691300401117</v>
      </c>
      <c r="S65">
        <f t="shared" si="50"/>
        <v>120.68426285312064</v>
      </c>
      <c r="T65" s="9">
        <f t="shared" si="51"/>
        <v>236.54115519211646</v>
      </c>
      <c r="V65" s="17">
        <f t="shared" si="44"/>
        <v>764.01757215245311</v>
      </c>
      <c r="W65" s="58">
        <f t="shared" si="45"/>
        <v>15430.994779397117</v>
      </c>
      <c r="X65">
        <f t="shared" si="52"/>
        <v>124.22155521243934</v>
      </c>
      <c r="Y65" s="9">
        <f t="shared" si="53"/>
        <v>243.47424821638111</v>
      </c>
      <c r="Z65" s="18">
        <f t="shared" si="46"/>
        <v>0.16258991905444289</v>
      </c>
    </row>
    <row r="66" spans="1:26">
      <c r="A66" t="str">
        <f>'rockfish harvests'!A65</f>
        <v>SC</v>
      </c>
      <c r="B66">
        <f>'rockfish harvests'!B65</f>
        <v>2017</v>
      </c>
      <c r="C66" t="str">
        <f>'rockfish harvests'!C65</f>
        <v>SKMA</v>
      </c>
      <c r="D66">
        <f>'rockfish harvests'!D65</f>
        <v>666</v>
      </c>
      <c r="E66" s="12">
        <f>[1]logbook_harvest!$E593</f>
        <v>607</v>
      </c>
      <c r="F66" s="35">
        <f t="shared" si="41"/>
        <v>0.92307692299999999</v>
      </c>
      <c r="G66" s="35">
        <f t="shared" si="41"/>
        <v>6.1211999999999996E-4</v>
      </c>
      <c r="H66" s="10">
        <f t="shared" si="47"/>
        <v>560.30769226099994</v>
      </c>
      <c r="I66" s="8">
        <f t="shared" si="54"/>
        <v>225.53500187999998</v>
      </c>
      <c r="J66">
        <f t="shared" si="48"/>
        <v>15.017822807584327</v>
      </c>
      <c r="K66" s="9">
        <f t="shared" si="49"/>
        <v>29.434932702865282</v>
      </c>
      <c r="M66" s="2">
        <f>'rockfish harvests'!O65</f>
        <v>229.24813432835822</v>
      </c>
      <c r="N66">
        <f>'rockfish harvests'!P65</f>
        <v>18017.117128178837</v>
      </c>
      <c r="O66" s="35">
        <f t="shared" si="42"/>
        <v>0.71515151499999996</v>
      </c>
      <c r="P66" s="35">
        <f t="shared" si="42"/>
        <v>6.1917899999999998E-4</v>
      </c>
      <c r="Q66" s="17">
        <f t="shared" si="43"/>
        <v>163.94715057584887</v>
      </c>
      <c r="R66" s="65">
        <f t="shared" si="6"/>
        <v>9236.0897726927396</v>
      </c>
      <c r="S66">
        <f t="shared" si="50"/>
        <v>96.104577272327361</v>
      </c>
      <c r="T66" s="9">
        <f t="shared" si="51"/>
        <v>188.36497145376163</v>
      </c>
      <c r="V66" s="17">
        <f t="shared" si="44"/>
        <v>724.25484283684887</v>
      </c>
      <c r="W66" s="58">
        <f t="shared" si="45"/>
        <v>9461.6247745727396</v>
      </c>
      <c r="X66">
        <f t="shared" si="52"/>
        <v>97.270883488188488</v>
      </c>
      <c r="Y66" s="9">
        <f t="shared" si="53"/>
        <v>190.65093163684944</v>
      </c>
      <c r="Z66" s="18">
        <f t="shared" si="46"/>
        <v>0.13430477469392699</v>
      </c>
    </row>
    <row r="67" spans="1:26">
      <c r="A67" t="str">
        <f>'rockfish harvests'!A66</f>
        <v>SC</v>
      </c>
      <c r="B67">
        <f>'rockfish harvests'!B66</f>
        <v>2018</v>
      </c>
      <c r="C67" t="str">
        <f>'rockfish harvests'!C66</f>
        <v>SKMA</v>
      </c>
      <c r="D67">
        <f>'rockfish harvests'!D66</f>
        <v>671</v>
      </c>
      <c r="E67" s="12">
        <f>[1]logbook_harvest!$E594</f>
        <v>599</v>
      </c>
      <c r="F67" s="35">
        <f t="shared" si="41"/>
        <v>0.94230769199999997</v>
      </c>
      <c r="G67" s="35">
        <f t="shared" si="41"/>
        <v>2.7272310000000001E-3</v>
      </c>
      <c r="H67" s="10">
        <f t="shared" si="47"/>
        <v>564.442307508</v>
      </c>
      <c r="I67" s="8">
        <f t="shared" si="54"/>
        <v>978.53321003100007</v>
      </c>
      <c r="J67">
        <f t="shared" si="48"/>
        <v>31.281515468899521</v>
      </c>
      <c r="K67" s="9">
        <f t="shared" si="49"/>
        <v>61.311770319043056</v>
      </c>
      <c r="M67" s="2">
        <f>'rockfish harvests'!O66</f>
        <v>107.64245379876797</v>
      </c>
      <c r="N67">
        <f>'rockfish harvests'!P66</f>
        <v>4325.8254808581805</v>
      </c>
      <c r="O67" s="35">
        <f t="shared" si="42"/>
        <v>0.75919732399999995</v>
      </c>
      <c r="P67" s="35">
        <f t="shared" si="42"/>
        <v>6.13479E-4</v>
      </c>
      <c r="Q67" s="17">
        <f t="shared" si="43"/>
        <v>81.721862872818278</v>
      </c>
      <c r="R67" s="65">
        <f t="shared" si="6"/>
        <v>2497.7763010800131</v>
      </c>
      <c r="S67">
        <f t="shared" si="50"/>
        <v>49.977758063762856</v>
      </c>
      <c r="T67" s="9">
        <f t="shared" si="51"/>
        <v>97.956405804975191</v>
      </c>
      <c r="V67" s="17">
        <f t="shared" si="44"/>
        <v>646.16417038081829</v>
      </c>
      <c r="W67" s="58">
        <f t="shared" si="45"/>
        <v>3476.3095111110133</v>
      </c>
      <c r="X67">
        <f t="shared" si="52"/>
        <v>58.960236694835388</v>
      </c>
      <c r="Y67" s="9">
        <f t="shared" si="53"/>
        <v>115.56206392187735</v>
      </c>
      <c r="Z67" s="18">
        <f t="shared" si="46"/>
        <v>9.1246527426748283E-2</v>
      </c>
    </row>
    <row r="68" spans="1:26">
      <c r="A68" t="str">
        <f>'rockfish harvests'!A67</f>
        <v>SC</v>
      </c>
      <c r="B68">
        <f>'rockfish harvests'!B67</f>
        <v>2019</v>
      </c>
      <c r="C68" t="str">
        <f>'rockfish harvests'!C67</f>
        <v>SKMA</v>
      </c>
      <c r="D68">
        <f>'rockfish harvests'!D67</f>
        <v>716</v>
      </c>
      <c r="E68" s="12">
        <f>[1]logbook_harvest!$E595</f>
        <v>588</v>
      </c>
      <c r="F68" s="35">
        <f t="shared" si="41"/>
        <v>0.94230769199999997</v>
      </c>
      <c r="G68" s="35">
        <f t="shared" si="41"/>
        <v>2.7314359999999998E-3</v>
      </c>
      <c r="H68" s="10">
        <f t="shared" ref="H68" si="55">E68*F68</f>
        <v>554.07692289600004</v>
      </c>
      <c r="I68" s="8">
        <f t="shared" ref="I68" si="56">(E68^2)*G68</f>
        <v>944.37760838399993</v>
      </c>
      <c r="J68">
        <f t="shared" ref="J68" si="57">SQRT(I68)</f>
        <v>30.730727430114634</v>
      </c>
      <c r="K68" s="9">
        <f t="shared" ref="K68" si="58">(1.96*J68)</f>
        <v>60.23222576302468</v>
      </c>
      <c r="M68" s="2">
        <f>'rockfish harvests'!O67</f>
        <v>24.462549277266703</v>
      </c>
      <c r="N68">
        <f>'rockfish harvests'!P67</f>
        <v>265.49549626470679</v>
      </c>
      <c r="O68" s="35">
        <f t="shared" si="42"/>
        <v>0.79583333300000003</v>
      </c>
      <c r="P68" s="35">
        <f t="shared" si="42"/>
        <v>6.7984399999999998E-4</v>
      </c>
      <c r="Q68" s="17">
        <f t="shared" ref="Q68" si="59">M68*O68</f>
        <v>19.468112125003902</v>
      </c>
      <c r="R68" s="65">
        <f t="shared" ref="R68" si="60">(M68^2)*P68+(O68^2)*N68-(P68*N68)</f>
        <v>168.37809101281331</v>
      </c>
      <c r="S68">
        <f t="shared" ref="S68" si="61">SQRT(R68)</f>
        <v>12.976058377366114</v>
      </c>
      <c r="T68" s="9">
        <f t="shared" ref="T68" si="62">(1.96*S68)</f>
        <v>25.433074419637581</v>
      </c>
      <c r="V68" s="17">
        <f t="shared" ref="V68" si="63">Q68+H68</f>
        <v>573.54503502100397</v>
      </c>
      <c r="W68" s="58">
        <f t="shared" ref="W68" si="64">R68+I68</f>
        <v>1112.7556993968133</v>
      </c>
      <c r="X68">
        <f t="shared" ref="X68" si="65">SQRT(W68)</f>
        <v>33.357993036104752</v>
      </c>
      <c r="Y68" s="9">
        <f t="shared" ref="Y68" si="66">(1.96*X68)</f>
        <v>65.381666350765315</v>
      </c>
      <c r="Z68" s="18">
        <f t="shared" si="46"/>
        <v>5.8161070184982316E-2</v>
      </c>
    </row>
    <row r="69" spans="1:26">
      <c r="A69" t="str">
        <f>'rockfish harvests'!A68</f>
        <v>SC</v>
      </c>
      <c r="B69">
        <f>'rockfish harvests'!B68</f>
        <v>1998</v>
      </c>
      <c r="C69" t="str">
        <f>'rockfish harvests'!C68</f>
        <v>CI</v>
      </c>
      <c r="D69">
        <f>'rockfish harvests'!D68</f>
        <v>994</v>
      </c>
      <c r="E69" s="12">
        <f>[1]logbook_harvest!$E90</f>
        <v>723</v>
      </c>
      <c r="F69" s="42">
        <v>0.41886961900000003</v>
      </c>
      <c r="G69" s="42">
        <v>1.4755447E-2</v>
      </c>
      <c r="H69" s="10">
        <f t="shared" si="47"/>
        <v>302.84273453700001</v>
      </c>
      <c r="I69" s="8">
        <f t="shared" si="54"/>
        <v>7713.100054863</v>
      </c>
      <c r="J69">
        <f t="shared" si="48"/>
        <v>87.824256642814802</v>
      </c>
      <c r="K69" s="9">
        <f t="shared" si="49"/>
        <v>172.13554301991701</v>
      </c>
      <c r="M69" s="2">
        <f>'rockfish harvests'!O68</f>
        <v>692.47589516408812</v>
      </c>
      <c r="N69">
        <f>'rockfish harvests'!P68</f>
        <v>44240.136597187789</v>
      </c>
      <c r="O69" s="42">
        <v>0.39812478499999998</v>
      </c>
      <c r="P69" s="42">
        <v>2.2348521999999999E-2</v>
      </c>
      <c r="Q69" s="17">
        <f t="shared" si="43"/>
        <v>275.6918168798851</v>
      </c>
      <c r="R69" s="65">
        <f t="shared" si="6"/>
        <v>16740.135249248226</v>
      </c>
      <c r="S69">
        <f t="shared" si="50"/>
        <v>129.38367458550644</v>
      </c>
      <c r="T69" s="9">
        <f t="shared" si="51"/>
        <v>253.59200218759261</v>
      </c>
      <c r="V69" s="17">
        <f t="shared" si="44"/>
        <v>578.53455141688505</v>
      </c>
      <c r="W69" s="58">
        <f t="shared" si="45"/>
        <v>24453.235304111226</v>
      </c>
      <c r="X69">
        <f t="shared" si="52"/>
        <v>156.3753027306781</v>
      </c>
      <c r="Y69" s="9">
        <f t="shared" si="53"/>
        <v>306.49559335212905</v>
      </c>
      <c r="Z69" s="18">
        <f>X69/V69</f>
        <v>0.27029552919129962</v>
      </c>
    </row>
    <row r="70" spans="1:26">
      <c r="A70" t="str">
        <f>'rockfish harvests'!A69</f>
        <v>SC</v>
      </c>
      <c r="B70">
        <f>'rockfish harvests'!B69</f>
        <v>1999</v>
      </c>
      <c r="C70" t="str">
        <f>'rockfish harvests'!C69</f>
        <v>CI</v>
      </c>
      <c r="D70">
        <f>'rockfish harvests'!D69</f>
        <v>911</v>
      </c>
      <c r="E70" s="12">
        <f>[1]logbook_harvest!$E91</f>
        <v>809</v>
      </c>
      <c r="F70" s="42">
        <v>0.41886961900000003</v>
      </c>
      <c r="G70" s="42">
        <v>1.4755447E-2</v>
      </c>
      <c r="H70" s="10">
        <f t="shared" si="47"/>
        <v>338.86552177100003</v>
      </c>
      <c r="I70" s="8">
        <f t="shared" si="54"/>
        <v>9657.1597080070005</v>
      </c>
      <c r="J70">
        <f t="shared" si="48"/>
        <v>98.27084871927687</v>
      </c>
      <c r="K70" s="9">
        <f t="shared" si="49"/>
        <v>192.61086348978267</v>
      </c>
      <c r="M70" s="2">
        <f>'rockfish harvests'!O69</f>
        <v>634.65346126205668</v>
      </c>
      <c r="N70">
        <f>'rockfish harvests'!P69</f>
        <v>37160.4054962316</v>
      </c>
      <c r="O70">
        <f>IF([2]species_comp_Region2_forR!$D89&gt;49,[2]species_comp_Region2_forR!$N89,[2]species_comp_Region2_forR!$P89)</f>
        <v>0.65</v>
      </c>
      <c r="P70">
        <f>IF([2]species_comp_Region2_forR!$D89&gt;49,[2]species_comp_Region2_forR!$O89,[2]species_comp_Region2_forR!$Q89)</f>
        <v>3.8559319999999998E-3</v>
      </c>
      <c r="Q70" s="17">
        <f t="shared" si="43"/>
        <v>412.52474982033687</v>
      </c>
      <c r="R70" s="65">
        <f t="shared" si="6"/>
        <v>17110.094957370075</v>
      </c>
      <c r="S70">
        <f t="shared" si="50"/>
        <v>130.80556164540587</v>
      </c>
      <c r="T70" s="9">
        <f t="shared" si="51"/>
        <v>256.37890082499553</v>
      </c>
      <c r="V70" s="17">
        <f t="shared" si="44"/>
        <v>751.39027159133684</v>
      </c>
      <c r="W70" s="58">
        <f t="shared" si="45"/>
        <v>26767.254665377077</v>
      </c>
      <c r="X70">
        <f t="shared" si="52"/>
        <v>163.60701288568615</v>
      </c>
      <c r="Y70" s="9">
        <f t="shared" si="53"/>
        <v>320.66974525594486</v>
      </c>
      <c r="Z70" s="18">
        <f t="shared" ref="Z70:Z112" si="67">X70/V70</f>
        <v>0.21773906193806575</v>
      </c>
    </row>
    <row r="71" spans="1:26">
      <c r="A71" t="str">
        <f>'rockfish harvests'!A70</f>
        <v>SC</v>
      </c>
      <c r="B71">
        <f>'rockfish harvests'!B70</f>
        <v>2000</v>
      </c>
      <c r="C71" t="str">
        <f>'rockfish harvests'!C70</f>
        <v>CI</v>
      </c>
      <c r="D71">
        <f>'rockfish harvests'!D70</f>
        <v>1400</v>
      </c>
      <c r="E71" s="12">
        <f>[1]logbook_harvest!$E92</f>
        <v>1225</v>
      </c>
      <c r="F71" s="42">
        <v>0.41886961900000003</v>
      </c>
      <c r="G71" s="42">
        <v>1.4755447E-2</v>
      </c>
      <c r="H71" s="10">
        <f t="shared" si="47"/>
        <v>513.11528327500002</v>
      </c>
      <c r="I71" s="8">
        <f t="shared" si="54"/>
        <v>22142.392654374999</v>
      </c>
      <c r="J71">
        <f t="shared" si="48"/>
        <v>148.80320108913986</v>
      </c>
      <c r="K71" s="9">
        <f t="shared" si="49"/>
        <v>291.65427413471411</v>
      </c>
      <c r="M71" s="2">
        <f>'rockfish harvests'!O70</f>
        <v>975.31816220294104</v>
      </c>
      <c r="N71">
        <f>'rockfish harvests'!P70</f>
        <v>87760.635979344952</v>
      </c>
      <c r="O71" s="42">
        <v>0.39812478499999998</v>
      </c>
      <c r="P71" s="42">
        <v>2.2348521999999999E-2</v>
      </c>
      <c r="Q71" s="17">
        <f t="shared" si="43"/>
        <v>388.29833363364099</v>
      </c>
      <c r="R71" s="65">
        <f t="shared" ref="R71:R93" si="68">(M71^2)*P71+(O71^2)*N71-(P71*N71)</f>
        <v>33207.965183987755</v>
      </c>
      <c r="S71">
        <f t="shared" si="50"/>
        <v>182.23052758522036</v>
      </c>
      <c r="T71" s="9">
        <f t="shared" si="51"/>
        <v>357.17183406703191</v>
      </c>
      <c r="V71" s="17">
        <f t="shared" si="44"/>
        <v>901.41361690864096</v>
      </c>
      <c r="W71" s="58">
        <f t="shared" si="45"/>
        <v>55350.357838362754</v>
      </c>
      <c r="X71">
        <f t="shared" si="52"/>
        <v>235.26656761716646</v>
      </c>
      <c r="Y71" s="9">
        <f t="shared" si="53"/>
        <v>461.12247252964625</v>
      </c>
      <c r="Z71" s="18">
        <f t="shared" si="67"/>
        <v>0.26099735260712276</v>
      </c>
    </row>
    <row r="72" spans="1:26">
      <c r="A72" t="str">
        <f>'rockfish harvests'!A71</f>
        <v>SC</v>
      </c>
      <c r="B72">
        <f>'rockfish harvests'!B71</f>
        <v>2001</v>
      </c>
      <c r="C72" t="str">
        <f>'rockfish harvests'!C71</f>
        <v>CI</v>
      </c>
      <c r="D72">
        <f>'rockfish harvests'!D71</f>
        <v>763</v>
      </c>
      <c r="E72" s="12">
        <f>[1]logbook_harvest!$E93</f>
        <v>694</v>
      </c>
      <c r="F72" s="42">
        <v>0.41886961900000003</v>
      </c>
      <c r="G72" s="42">
        <v>1.4755447E-2</v>
      </c>
      <c r="H72" s="10">
        <f t="shared" si="47"/>
        <v>290.695515586</v>
      </c>
      <c r="I72" s="8">
        <f t="shared" si="54"/>
        <v>7106.7544712919998</v>
      </c>
      <c r="J72">
        <f t="shared" si="48"/>
        <v>84.30156861703108</v>
      </c>
      <c r="K72" s="9">
        <f t="shared" si="49"/>
        <v>165.23107448938092</v>
      </c>
      <c r="M72" s="2">
        <f>'rockfish harvests'!O71</f>
        <v>531.54839840060276</v>
      </c>
      <c r="N72">
        <f>'rockfish harvests'!P71</f>
        <v>26067.102901764931</v>
      </c>
      <c r="O72">
        <f>IF([2]species_comp_Region2_forR!$D91&gt;49,[2]species_comp_Region2_forR!$N91,[2]species_comp_Region2_forR!$P91)</f>
        <v>0.53571428600000004</v>
      </c>
      <c r="P72">
        <f>IF([2]species_comp_Region2_forR!$D91&gt;49,[2]species_comp_Region2_forR!$O91,[2]species_comp_Region2_forR!$Q91)</f>
        <v>4.5222630000000003E-3</v>
      </c>
      <c r="Q72" s="17">
        <f t="shared" si="43"/>
        <v>284.7580707236225</v>
      </c>
      <c r="R72" s="65">
        <f t="shared" si="68"/>
        <v>8640.8471746501764</v>
      </c>
      <c r="S72">
        <f t="shared" si="50"/>
        <v>92.956157271318915</v>
      </c>
      <c r="T72" s="9">
        <f t="shared" si="51"/>
        <v>182.19406825178507</v>
      </c>
      <c r="V72" s="17">
        <f t="shared" si="44"/>
        <v>575.45358630962255</v>
      </c>
      <c r="W72" s="58">
        <f t="shared" si="45"/>
        <v>15747.601645942177</v>
      </c>
      <c r="X72">
        <f t="shared" si="52"/>
        <v>125.48944834503887</v>
      </c>
      <c r="Y72" s="9">
        <f t="shared" si="53"/>
        <v>245.95931875627616</v>
      </c>
      <c r="Z72" s="18">
        <f t="shared" si="67"/>
        <v>0.21807049487657432</v>
      </c>
    </row>
    <row r="73" spans="1:26">
      <c r="A73" t="str">
        <f>'rockfish harvests'!A72</f>
        <v>SC</v>
      </c>
      <c r="B73">
        <f>'rockfish harvests'!B72</f>
        <v>2002</v>
      </c>
      <c r="C73" t="str">
        <f>'rockfish harvests'!C72</f>
        <v>CI</v>
      </c>
      <c r="D73">
        <f>'rockfish harvests'!D72</f>
        <v>2378</v>
      </c>
      <c r="E73" s="12">
        <f>[1]logbook_harvest!$E94</f>
        <v>2107</v>
      </c>
      <c r="F73" s="42">
        <v>0.41886961900000003</v>
      </c>
      <c r="G73" s="42">
        <v>1.4755447E-2</v>
      </c>
      <c r="H73" s="10">
        <f t="shared" si="47"/>
        <v>882.5582872330001</v>
      </c>
      <c r="I73" s="8">
        <f t="shared" si="54"/>
        <v>65506.054428702999</v>
      </c>
      <c r="J73">
        <f t="shared" si="48"/>
        <v>255.94150587332058</v>
      </c>
      <c r="K73" s="9">
        <f t="shared" si="49"/>
        <v>501.64535151170833</v>
      </c>
      <c r="M73" s="2">
        <f>'rockfish harvests'!O72</f>
        <v>1656.6475640847098</v>
      </c>
      <c r="N73">
        <f>'rockfish harvests'!P72</f>
        <v>253202.15113746023</v>
      </c>
      <c r="O73" s="42">
        <v>0.39812478499999998</v>
      </c>
      <c r="P73" s="42">
        <v>2.2348521999999999E-2</v>
      </c>
      <c r="Q73" s="17">
        <f t="shared" si="43"/>
        <v>659.55245527199872</v>
      </c>
      <c r="R73" s="65">
        <f t="shared" si="68"/>
        <v>95809.791322188452</v>
      </c>
      <c r="S73">
        <f t="shared" si="50"/>
        <v>309.53156756975284</v>
      </c>
      <c r="T73" s="9">
        <f t="shared" si="51"/>
        <v>606.68187243671559</v>
      </c>
      <c r="V73" s="17">
        <f t="shared" si="44"/>
        <v>1542.1107425049988</v>
      </c>
      <c r="W73" s="58">
        <f t="shared" si="45"/>
        <v>161315.84575089146</v>
      </c>
      <c r="X73">
        <f t="shared" si="52"/>
        <v>401.64143928495656</v>
      </c>
      <c r="Y73" s="9">
        <f t="shared" si="53"/>
        <v>787.21722099851479</v>
      </c>
      <c r="Z73" s="18">
        <f t="shared" si="67"/>
        <v>0.26044915466481461</v>
      </c>
    </row>
    <row r="74" spans="1:26">
      <c r="A74" t="str">
        <f>'rockfish harvests'!A73</f>
        <v>SC</v>
      </c>
      <c r="B74">
        <f>'rockfish harvests'!B73</f>
        <v>2003</v>
      </c>
      <c r="C74" t="str">
        <f>'rockfish harvests'!C73</f>
        <v>CI</v>
      </c>
      <c r="D74">
        <f>'rockfish harvests'!D73</f>
        <v>4623</v>
      </c>
      <c r="E74" s="12">
        <f>[1]logbook_harvest!$E95</f>
        <v>4247</v>
      </c>
      <c r="F74" s="12">
        <f>IF([2]species_comp_Region2_forR!$G66&gt;49,[2]species_comp_Region2_forR!$AD66,[2]species_comp_Region2_forR!$AF66)</f>
        <v>0.59615384599999999</v>
      </c>
      <c r="G74" s="12">
        <f>IF([2]species_comp_Region2_forR!$G66&gt;49,[2]species_comp_Region2_forR!$AE66,[2]species_comp_Region2_forR!$AG66)</f>
        <v>4.7206749999999997E-3</v>
      </c>
      <c r="H74" s="10">
        <f t="shared" si="47"/>
        <v>2531.8653839620001</v>
      </c>
      <c r="I74" s="8">
        <f t="shared" si="54"/>
        <v>85146.857461074993</v>
      </c>
      <c r="J74">
        <f t="shared" si="48"/>
        <v>291.79934451789813</v>
      </c>
      <c r="K74" s="9">
        <f t="shared" si="49"/>
        <v>571.92671525508035</v>
      </c>
      <c r="M74" s="2">
        <f>'rockfish harvests'!O73</f>
        <v>3220.6399027601401</v>
      </c>
      <c r="N74">
        <f>'rockfish harvests'!P73</f>
        <v>956954.91493500082</v>
      </c>
      <c r="O74" s="42">
        <v>0.39812478499999998</v>
      </c>
      <c r="P74" s="42">
        <v>2.2348521999999999E-2</v>
      </c>
      <c r="Q74" s="17">
        <f t="shared" si="43"/>
        <v>1282.2165688488017</v>
      </c>
      <c r="R74" s="65">
        <f t="shared" si="68"/>
        <v>362104.54884678312</v>
      </c>
      <c r="S74">
        <f t="shared" si="50"/>
        <v>601.75123501890971</v>
      </c>
      <c r="T74" s="9">
        <f t="shared" si="51"/>
        <v>1179.4324206370629</v>
      </c>
      <c r="V74" s="17">
        <f t="shared" si="44"/>
        <v>3814.0819528108018</v>
      </c>
      <c r="W74" s="58">
        <f t="shared" si="45"/>
        <v>447251.40630785812</v>
      </c>
      <c r="X74">
        <f t="shared" si="52"/>
        <v>668.76857455165919</v>
      </c>
      <c r="Y74" s="9">
        <f t="shared" si="53"/>
        <v>1310.786406121252</v>
      </c>
      <c r="Z74" s="18">
        <f t="shared" si="67"/>
        <v>0.17534195196272795</v>
      </c>
    </row>
    <row r="75" spans="1:26">
      <c r="A75" t="str">
        <f>'rockfish harvests'!A74</f>
        <v>SC</v>
      </c>
      <c r="B75">
        <f>'rockfish harvests'!B74</f>
        <v>2004</v>
      </c>
      <c r="C75" t="str">
        <f>'rockfish harvests'!C74</f>
        <v>CI</v>
      </c>
      <c r="D75">
        <f>'rockfish harvests'!D74</f>
        <v>4736</v>
      </c>
      <c r="E75" s="12">
        <f>[1]logbook_harvest!$E96</f>
        <v>4470</v>
      </c>
      <c r="F75" s="42">
        <v>0.41886961900000003</v>
      </c>
      <c r="G75" s="42">
        <v>1.4755447E-2</v>
      </c>
      <c r="H75" s="10">
        <f t="shared" si="47"/>
        <v>1872.3471969300001</v>
      </c>
      <c r="I75" s="8">
        <f t="shared" si="54"/>
        <v>294827.11096229998</v>
      </c>
      <c r="J75">
        <f t="shared" si="48"/>
        <v>542.97984397424921</v>
      </c>
      <c r="K75" s="9">
        <f t="shared" si="49"/>
        <v>1064.2404941895284</v>
      </c>
      <c r="M75" s="2">
        <f>'rockfish harvests'!O74</f>
        <v>3299.3620115665199</v>
      </c>
      <c r="N75">
        <f>'rockfish harvests'!P74</f>
        <v>1004308.3600935558</v>
      </c>
      <c r="O75" s="42">
        <v>0.39812478499999998</v>
      </c>
      <c r="P75" s="42">
        <v>2.2348521999999999E-2</v>
      </c>
      <c r="Q75" s="17">
        <f t="shared" si="43"/>
        <v>1313.5577914920882</v>
      </c>
      <c r="R75" s="65">
        <f t="shared" si="68"/>
        <v>380022.73666093324</v>
      </c>
      <c r="S75">
        <f t="shared" si="50"/>
        <v>616.45984188828811</v>
      </c>
      <c r="T75" s="9">
        <f t="shared" si="51"/>
        <v>1208.2612901010448</v>
      </c>
      <c r="V75" s="17">
        <f t="shared" si="44"/>
        <v>3185.9049884220885</v>
      </c>
      <c r="W75" s="58">
        <f t="shared" si="45"/>
        <v>674849.84762323322</v>
      </c>
      <c r="X75">
        <f t="shared" si="52"/>
        <v>821.49245134890509</v>
      </c>
      <c r="Y75" s="9">
        <f t="shared" si="53"/>
        <v>1610.125204643854</v>
      </c>
      <c r="Z75" s="18">
        <f t="shared" si="67"/>
        <v>0.25785215012195734</v>
      </c>
    </row>
    <row r="76" spans="1:26">
      <c r="A76" t="str">
        <f>'rockfish harvests'!A75</f>
        <v>SC</v>
      </c>
      <c r="B76">
        <f>'rockfish harvests'!B75</f>
        <v>2005</v>
      </c>
      <c r="C76" t="str">
        <f>'rockfish harvests'!C75</f>
        <v>CI</v>
      </c>
      <c r="D76">
        <f>'rockfish harvests'!D75</f>
        <v>3615</v>
      </c>
      <c r="E76" s="12">
        <f>[1]logbook_harvest!$E97</f>
        <v>3460</v>
      </c>
      <c r="F76" s="12">
        <f>IF([2]species_comp_Region2_forR!$G68&gt;49,[2]species_comp_Region2_forR!$AD68,[2]species_comp_Region2_forR!$AF68)</f>
        <v>0.467741935</v>
      </c>
      <c r="G76" s="12">
        <f>IF([2]species_comp_Region2_forR!$G68&gt;49,[2]species_comp_Region2_forR!$AE68,[2]species_comp_Region2_forR!$AG68)</f>
        <v>4.0813020000000002E-3</v>
      </c>
      <c r="H76" s="10">
        <f t="shared" si="47"/>
        <v>1618.3870950999999</v>
      </c>
      <c r="I76" s="8">
        <f t="shared" si="54"/>
        <v>48859.715023200006</v>
      </c>
      <c r="J76">
        <f t="shared" si="48"/>
        <v>221.04233762607561</v>
      </c>
      <c r="K76" s="9">
        <f t="shared" si="49"/>
        <v>433.24298174710816</v>
      </c>
      <c r="M76" s="2">
        <f>'rockfish harvests'!O75</f>
        <v>2518.4108259740224</v>
      </c>
      <c r="N76">
        <f>'rockfish harvests'!P75</f>
        <v>585140.68220468122</v>
      </c>
      <c r="O76" s="42">
        <v>0.39812478499999998</v>
      </c>
      <c r="P76" s="42">
        <v>2.2348521999999999E-2</v>
      </c>
      <c r="Q76" s="17">
        <f t="shared" si="43"/>
        <v>1002.64176863258</v>
      </c>
      <c r="R76" s="65">
        <f t="shared" si="68"/>
        <v>221412.83715128485</v>
      </c>
      <c r="S76">
        <f t="shared" si="50"/>
        <v>470.54525515755108</v>
      </c>
      <c r="T76" s="9">
        <f t="shared" si="51"/>
        <v>922.26870010880009</v>
      </c>
      <c r="V76" s="17">
        <f t="shared" si="44"/>
        <v>2621.0288637325798</v>
      </c>
      <c r="W76" s="58">
        <f t="shared" si="45"/>
        <v>270272.55217448488</v>
      </c>
      <c r="X76">
        <f t="shared" si="52"/>
        <v>519.87743957060195</v>
      </c>
      <c r="Y76" s="9">
        <f t="shared" si="53"/>
        <v>1018.9597815583799</v>
      </c>
      <c r="Z76" s="18">
        <f t="shared" si="67"/>
        <v>0.19834861292990491</v>
      </c>
    </row>
    <row r="77" spans="1:26">
      <c r="A77" t="str">
        <f>'rockfish harvests'!A76</f>
        <v>SC</v>
      </c>
      <c r="B77">
        <f>'rockfish harvests'!B76</f>
        <v>2006</v>
      </c>
      <c r="C77" t="str">
        <f>'rockfish harvests'!C76</f>
        <v>CI</v>
      </c>
      <c r="D77">
        <f>'rockfish harvests'!D76</f>
        <v>2463</v>
      </c>
      <c r="E77" s="12">
        <f>[1]logbook_harvest!$E98</f>
        <v>2250</v>
      </c>
      <c r="F77" s="42">
        <v>0.41886961900000003</v>
      </c>
      <c r="G77" s="42">
        <v>1.4755447E-2</v>
      </c>
      <c r="H77" s="10">
        <f t="shared" si="47"/>
        <v>942.45664275000001</v>
      </c>
      <c r="I77" s="8">
        <f t="shared" si="54"/>
        <v>74699.450437499996</v>
      </c>
      <c r="J77">
        <f t="shared" si="48"/>
        <v>273.31200200046101</v>
      </c>
      <c r="K77" s="9">
        <f t="shared" si="49"/>
        <v>535.69152392090359</v>
      </c>
      <c r="M77" s="2">
        <f>'rockfish harvests'!O76</f>
        <v>1715.8633096470312</v>
      </c>
      <c r="N77">
        <f>'rockfish harvests'!P76</f>
        <v>271626.73547213408</v>
      </c>
      <c r="O77" s="42">
        <v>0.39812478499999998</v>
      </c>
      <c r="P77" s="42">
        <v>2.2348521999999999E-2</v>
      </c>
      <c r="Q77" s="17">
        <f t="shared" si="43"/>
        <v>683.12771124261269</v>
      </c>
      <c r="R77" s="65">
        <f t="shared" si="68"/>
        <v>102781.51558429725</v>
      </c>
      <c r="S77">
        <f t="shared" si="50"/>
        <v>320.59556388742692</v>
      </c>
      <c r="T77" s="9">
        <f t="shared" si="51"/>
        <v>628.36730521935669</v>
      </c>
      <c r="V77" s="17">
        <f t="shared" si="44"/>
        <v>1625.5843539926127</v>
      </c>
      <c r="W77" s="58">
        <f t="shared" si="45"/>
        <v>177480.96602179724</v>
      </c>
      <c r="X77">
        <f t="shared" si="52"/>
        <v>421.28489887699186</v>
      </c>
      <c r="Y77" s="9">
        <f t="shared" si="53"/>
        <v>825.71840179890398</v>
      </c>
      <c r="Z77" s="18">
        <f t="shared" si="67"/>
        <v>0.25915905123118965</v>
      </c>
    </row>
    <row r="78" spans="1:26">
      <c r="A78" t="str">
        <f>'rockfish harvests'!A77</f>
        <v>SC</v>
      </c>
      <c r="B78">
        <f>'rockfish harvests'!B77</f>
        <v>2007</v>
      </c>
      <c r="C78" t="str">
        <f>'rockfish harvests'!C77</f>
        <v>CI</v>
      </c>
      <c r="D78">
        <f>'rockfish harvests'!D77</f>
        <v>2559</v>
      </c>
      <c r="E78" s="12">
        <f>[1]logbook_harvest!$E99</f>
        <v>2365</v>
      </c>
      <c r="F78" s="42">
        <v>0.41886961900000003</v>
      </c>
      <c r="G78" s="42">
        <v>1.4755447E-2</v>
      </c>
      <c r="H78" s="10">
        <f t="shared" si="47"/>
        <v>990.62664893500005</v>
      </c>
      <c r="I78" s="8">
        <f t="shared" si="54"/>
        <v>82530.535046574994</v>
      </c>
      <c r="J78">
        <f t="shared" si="48"/>
        <v>287.28128210270677</v>
      </c>
      <c r="K78" s="9">
        <f t="shared" si="49"/>
        <v>563.07131292130521</v>
      </c>
      <c r="M78" s="2">
        <f>'rockfish harvests'!O77</f>
        <v>1782.7422693409471</v>
      </c>
      <c r="N78">
        <f>'rockfish harvests'!P77</f>
        <v>293213.70268298819</v>
      </c>
      <c r="O78" s="42">
        <v>0.39812478499999998</v>
      </c>
      <c r="P78" s="42">
        <v>2.2348521999999999E-2</v>
      </c>
      <c r="Q78" s="17">
        <f t="shared" si="43"/>
        <v>709.75388269177665</v>
      </c>
      <c r="R78" s="65">
        <f t="shared" si="68"/>
        <v>110949.861763268</v>
      </c>
      <c r="S78">
        <f t="shared" si="50"/>
        <v>333.09137149327057</v>
      </c>
      <c r="T78" s="9">
        <f t="shared" si="51"/>
        <v>652.85908812681032</v>
      </c>
      <c r="V78" s="17">
        <f t="shared" si="44"/>
        <v>1700.3805316267767</v>
      </c>
      <c r="W78" s="58">
        <f t="shared" si="45"/>
        <v>193480.39680984299</v>
      </c>
      <c r="X78">
        <f t="shared" si="52"/>
        <v>439.86406628621415</v>
      </c>
      <c r="Y78" s="9">
        <f t="shared" si="53"/>
        <v>862.13356992097977</v>
      </c>
      <c r="Z78" s="18">
        <f t="shared" si="67"/>
        <v>0.25868566365282386</v>
      </c>
    </row>
    <row r="79" spans="1:26">
      <c r="A79" t="str">
        <f>'rockfish harvests'!A78</f>
        <v>SC</v>
      </c>
      <c r="B79">
        <f>'rockfish harvests'!B78</f>
        <v>2008</v>
      </c>
      <c r="C79" t="str">
        <f>'rockfish harvests'!C78</f>
        <v>CI</v>
      </c>
      <c r="D79">
        <f>'rockfish harvests'!D78</f>
        <v>2163</v>
      </c>
      <c r="E79" s="12">
        <f>[1]logbook_harvest!$E100</f>
        <v>2006</v>
      </c>
      <c r="F79" s="42">
        <v>0.41886961900000003</v>
      </c>
      <c r="G79" s="42">
        <v>1.4755447E-2</v>
      </c>
      <c r="H79" s="10">
        <f t="shared" si="47"/>
        <v>840.25245571400001</v>
      </c>
      <c r="I79" s="8">
        <f t="shared" si="54"/>
        <v>59376.449924091998</v>
      </c>
      <c r="J79">
        <f t="shared" si="48"/>
        <v>243.67283378352212</v>
      </c>
      <c r="K79" s="9">
        <f t="shared" si="49"/>
        <v>477.59875421570337</v>
      </c>
      <c r="M79" s="2">
        <f>'rockfish harvests'!O78</f>
        <v>1506.8665606035438</v>
      </c>
      <c r="N79">
        <f>'rockfish harvests'!P78</f>
        <v>209486.83209859589</v>
      </c>
      <c r="O79" s="42">
        <v>0.39812478499999998</v>
      </c>
      <c r="P79" s="42">
        <v>2.2348521999999999E-2</v>
      </c>
      <c r="Q79" s="17">
        <f t="shared" si="43"/>
        <v>599.92092546397532</v>
      </c>
      <c r="R79" s="65">
        <f t="shared" si="68"/>
        <v>79268.243093308367</v>
      </c>
      <c r="S79">
        <f t="shared" si="50"/>
        <v>281.54616511916544</v>
      </c>
      <c r="T79" s="9">
        <f t="shared" si="51"/>
        <v>551.8304836335642</v>
      </c>
      <c r="V79" s="17">
        <f t="shared" si="44"/>
        <v>1440.1733811779754</v>
      </c>
      <c r="W79" s="58">
        <f t="shared" si="45"/>
        <v>138644.69301740036</v>
      </c>
      <c r="X79">
        <f t="shared" si="52"/>
        <v>372.35022897455076</v>
      </c>
      <c r="Y79" s="9">
        <f t="shared" si="53"/>
        <v>729.80644879011948</v>
      </c>
      <c r="Z79" s="18">
        <f t="shared" si="67"/>
        <v>0.25854541810097242</v>
      </c>
    </row>
    <row r="80" spans="1:26">
      <c r="A80" t="str">
        <f>'rockfish harvests'!A79</f>
        <v>SC</v>
      </c>
      <c r="B80">
        <f>'rockfish harvests'!B79</f>
        <v>2009</v>
      </c>
      <c r="C80" t="str">
        <f>'rockfish harvests'!C79</f>
        <v>CI</v>
      </c>
      <c r="D80">
        <f>'rockfish harvests'!D79</f>
        <v>2918</v>
      </c>
      <c r="E80" s="12">
        <f>[1]logbook_harvest!$E101</f>
        <v>2662</v>
      </c>
      <c r="F80" s="12">
        <f>IF([2]species_comp_Region2_forR!$G72&gt;49,[2]species_comp_Region2_forR!$AD72,[2]species_comp_Region2_forR!$AF72)</f>
        <v>0.42592592600000001</v>
      </c>
      <c r="G80" s="12">
        <f>IF([2]species_comp_Region2_forR!$G72&gt;49,[2]species_comp_Region2_forR!$AE72,[2]species_comp_Region2_forR!$AG72)</f>
        <v>4.613453E-3</v>
      </c>
      <c r="H80" s="10">
        <f t="shared" si="47"/>
        <v>1133.8148150120001</v>
      </c>
      <c r="I80" s="8">
        <f t="shared" si="54"/>
        <v>32692.053640532002</v>
      </c>
      <c r="J80">
        <f t="shared" si="48"/>
        <v>180.80944013112813</v>
      </c>
      <c r="K80" s="9">
        <f t="shared" si="49"/>
        <v>354.38650265701114</v>
      </c>
      <c r="M80" s="2">
        <f>'rockfish harvests'!O79</f>
        <v>2032.841712362987</v>
      </c>
      <c r="N80">
        <f>'rockfish harvests'!P79</f>
        <v>381253.87419826118</v>
      </c>
      <c r="O80">
        <f>IF([2]species_comp_Region2_forR!$D99&gt;49,[2]species_comp_Region2_forR!$N99,[2]species_comp_Region2_forR!$P99)</f>
        <v>0.13592233000000001</v>
      </c>
      <c r="P80">
        <f>IF([2]species_comp_Region2_forR!$D99&gt;49,[2]species_comp_Region2_forR!$O99,[2]species_comp_Region2_forR!$Q99)</f>
        <v>1.151446E-3</v>
      </c>
      <c r="Q80" s="17">
        <f t="shared" si="43"/>
        <v>276.30858206556701</v>
      </c>
      <c r="R80" s="65">
        <f t="shared" si="68"/>
        <v>11362.914005596358</v>
      </c>
      <c r="S80">
        <f t="shared" si="50"/>
        <v>106.59696996442422</v>
      </c>
      <c r="T80" s="9">
        <f t="shared" si="51"/>
        <v>208.93006113027147</v>
      </c>
      <c r="V80" s="17">
        <f t="shared" si="44"/>
        <v>1410.123397077567</v>
      </c>
      <c r="W80" s="58">
        <f t="shared" si="45"/>
        <v>44054.96764612836</v>
      </c>
      <c r="X80">
        <f t="shared" si="52"/>
        <v>209.89275272416711</v>
      </c>
      <c r="Y80" s="9">
        <f t="shared" si="53"/>
        <v>411.38979533936754</v>
      </c>
      <c r="Z80" s="18">
        <f t="shared" si="67"/>
        <v>0.14884708186472384</v>
      </c>
    </row>
    <row r="81" spans="1:26">
      <c r="A81" t="str">
        <f>'rockfish harvests'!A80</f>
        <v>SC</v>
      </c>
      <c r="B81">
        <f>'rockfish harvests'!B80</f>
        <v>2010</v>
      </c>
      <c r="C81" t="str">
        <f>'rockfish harvests'!C80</f>
        <v>CI</v>
      </c>
      <c r="D81">
        <f>'rockfish harvests'!D80</f>
        <v>4422</v>
      </c>
      <c r="E81" s="12">
        <f>[1]logbook_harvest!$E102</f>
        <v>3249</v>
      </c>
      <c r="F81" s="12">
        <f>IF([2]species_comp_Region2_forR!$G73&gt;49,[2]species_comp_Region2_forR!$AD73,[2]species_comp_Region2_forR!$AF73)</f>
        <v>0.26168224299999998</v>
      </c>
      <c r="G81" s="12">
        <f>IF([2]species_comp_Region2_forR!$G73&gt;49,[2]species_comp_Region2_forR!$AE73,[2]species_comp_Region2_forR!$AG73)</f>
        <v>6.0376500000000003E-4</v>
      </c>
      <c r="H81" s="10">
        <f t="shared" si="47"/>
        <v>850.20560750699997</v>
      </c>
      <c r="I81" s="8">
        <f t="shared" si="54"/>
        <v>6373.3439437650004</v>
      </c>
      <c r="J81">
        <f t="shared" si="48"/>
        <v>79.833225813347923</v>
      </c>
      <c r="K81" s="9">
        <f t="shared" si="49"/>
        <v>156.47312259416194</v>
      </c>
      <c r="M81" s="2">
        <f>'rockfish harvests'!O80</f>
        <v>3080.6120809010035</v>
      </c>
      <c r="N81">
        <f>'rockfish harvests'!P80</f>
        <v>875550.43256812927</v>
      </c>
      <c r="O81">
        <f>IF([2]species_comp_Region2_forR!$D100&gt;49,[2]species_comp_Region2_forR!$N100,[2]species_comp_Region2_forR!$P100)</f>
        <v>0.224242424</v>
      </c>
      <c r="P81">
        <f>IF([2]species_comp_Region2_forR!$D100&gt;49,[2]species_comp_Region2_forR!$O100,[2]species_comp_Region2_forR!$Q100)</f>
        <v>1.060718E-3</v>
      </c>
      <c r="Q81" s="17">
        <f t="shared" si="43"/>
        <v>690.80392042492508</v>
      </c>
      <c r="R81" s="65">
        <f t="shared" si="68"/>
        <v>53164.44282783079</v>
      </c>
      <c r="S81">
        <f t="shared" si="50"/>
        <v>230.57415906347958</v>
      </c>
      <c r="T81" s="9">
        <f t="shared" si="51"/>
        <v>451.92535176441999</v>
      </c>
      <c r="V81" s="17">
        <f t="shared" si="44"/>
        <v>1541.009527931925</v>
      </c>
      <c r="W81" s="58">
        <f t="shared" si="45"/>
        <v>59537.786771595791</v>
      </c>
      <c r="X81">
        <f t="shared" si="52"/>
        <v>244.00366138973365</v>
      </c>
      <c r="Y81" s="9">
        <f t="shared" si="53"/>
        <v>478.24717632387797</v>
      </c>
      <c r="Z81" s="18">
        <f t="shared" si="67"/>
        <v>0.15834013805040709</v>
      </c>
    </row>
    <row r="82" spans="1:26">
      <c r="A82" t="str">
        <f>'rockfish harvests'!A81</f>
        <v>SC</v>
      </c>
      <c r="B82">
        <f>'rockfish harvests'!B81</f>
        <v>2011</v>
      </c>
      <c r="C82" t="str">
        <f>'rockfish harvests'!C81</f>
        <v>CI</v>
      </c>
      <c r="D82">
        <f>'rockfish harvests'!D81</f>
        <v>3046</v>
      </c>
      <c r="E82" s="12">
        <f>[1]logbook_harvest!$E103</f>
        <v>2570</v>
      </c>
      <c r="F82" s="12">
        <f>IF([2]species_comp_Region2_forR!$G74&gt;49,[2]species_comp_Region2_forR!$AD74,[2]species_comp_Region2_forR!$AF74)</f>
        <v>0.365853659</v>
      </c>
      <c r="G82" s="12">
        <f>IF([2]species_comp_Region2_forR!$G74&gt;49,[2]species_comp_Region2_forR!$AE74,[2]species_comp_Region2_forR!$AG74)</f>
        <v>2.8642559999999999E-3</v>
      </c>
      <c r="H82" s="10">
        <f t="shared" si="47"/>
        <v>940.24390362999998</v>
      </c>
      <c r="I82" s="8">
        <f t="shared" si="54"/>
        <v>18918.1244544</v>
      </c>
      <c r="J82">
        <f t="shared" si="48"/>
        <v>137.54317305631713</v>
      </c>
      <c r="K82" s="9">
        <f t="shared" si="49"/>
        <v>269.58461919038155</v>
      </c>
      <c r="M82" s="2">
        <f>'rockfish harvests'!O81</f>
        <v>2195.2886731391591</v>
      </c>
      <c r="N82">
        <f>'rockfish harvests'!P81</f>
        <v>347241.00971171423</v>
      </c>
      <c r="O82">
        <f>IF([2]species_comp_Region2_forR!$D101&gt;49,[2]species_comp_Region2_forR!$N101,[2]species_comp_Region2_forR!$P101)</f>
        <v>0.34666666699999998</v>
      </c>
      <c r="P82">
        <f>IF([2]species_comp_Region2_forR!$D101&gt;49,[2]species_comp_Region2_forR!$O101,[2]species_comp_Region2_forR!$Q101)</f>
        <v>1.5200599999999999E-3</v>
      </c>
      <c r="Q82" s="17">
        <f t="shared" si="43"/>
        <v>761.03340742000466</v>
      </c>
      <c r="R82" s="65">
        <f t="shared" si="68"/>
        <v>48528.439353823836</v>
      </c>
      <c r="S82">
        <f t="shared" si="50"/>
        <v>220.29171421963159</v>
      </c>
      <c r="T82" s="9">
        <f t="shared" si="51"/>
        <v>431.77175987047792</v>
      </c>
      <c r="V82" s="17">
        <f t="shared" si="44"/>
        <v>1701.2773110500048</v>
      </c>
      <c r="W82" s="58">
        <f t="shared" si="45"/>
        <v>67446.563808223844</v>
      </c>
      <c r="X82">
        <f t="shared" si="52"/>
        <v>259.70476277539433</v>
      </c>
      <c r="Y82" s="9">
        <f t="shared" si="53"/>
        <v>509.02133503977285</v>
      </c>
      <c r="Z82" s="18">
        <f t="shared" si="67"/>
        <v>0.1526528103846328</v>
      </c>
    </row>
    <row r="83" spans="1:26">
      <c r="A83" t="str">
        <f>'rockfish harvests'!A82</f>
        <v>SC</v>
      </c>
      <c r="B83">
        <f>'rockfish harvests'!B82</f>
        <v>2012</v>
      </c>
      <c r="C83" t="str">
        <f>'rockfish harvests'!C82</f>
        <v>CI</v>
      </c>
      <c r="D83">
        <f>'rockfish harvests'!D82</f>
        <v>4677</v>
      </c>
      <c r="E83" s="12">
        <f>[1]logbook_harvest!$E104</f>
        <v>4109</v>
      </c>
      <c r="F83" s="12">
        <f>IF([2]species_comp_Region2_forR!$G75&gt;49,[2]species_comp_Region2_forR!$AD75,[2]species_comp_Region2_forR!$AF75)</f>
        <v>0.18421052600000001</v>
      </c>
      <c r="G83" s="12">
        <f>IF([2]species_comp_Region2_forR!$G75&gt;49,[2]species_comp_Region2_forR!$AE75,[2]species_comp_Region2_forR!$AG75)</f>
        <v>7.9511600000000001E-4</v>
      </c>
      <c r="H83" s="10">
        <f t="shared" si="47"/>
        <v>756.92105133400003</v>
      </c>
      <c r="I83" s="8">
        <f t="shared" si="54"/>
        <v>13424.643925196</v>
      </c>
      <c r="J83">
        <f t="shared" si="48"/>
        <v>115.86476567617957</v>
      </c>
      <c r="K83" s="9">
        <f t="shared" si="49"/>
        <v>227.09494072531197</v>
      </c>
      <c r="M83" s="2">
        <f>'rockfish harvests'!O82</f>
        <v>5339.9412080536913</v>
      </c>
      <c r="N83">
        <f>'rockfish harvests'!P82</f>
        <v>1729256.1604569755</v>
      </c>
      <c r="O83">
        <f>IF([2]species_comp_Region2_forR!$D102&gt;49,[2]species_comp_Region2_forR!$N102,[2]species_comp_Region2_forR!$P102)</f>
        <v>0.50793650800000001</v>
      </c>
      <c r="P83">
        <f>IF([2]species_comp_Region2_forR!$D102&gt;49,[2]species_comp_Region2_forR!$O102,[2]species_comp_Region2_forR!$Q102)</f>
        <v>4.031242E-3</v>
      </c>
      <c r="Q83" s="17">
        <f t="shared" si="43"/>
        <v>2712.3510901440936</v>
      </c>
      <c r="R83" s="65">
        <f t="shared" si="68"/>
        <v>554126.92124575714</v>
      </c>
      <c r="S83">
        <f t="shared" si="50"/>
        <v>744.39701856318391</v>
      </c>
      <c r="T83" s="9">
        <f t="shared" si="51"/>
        <v>1459.0181563838405</v>
      </c>
      <c r="V83" s="17">
        <f t="shared" si="44"/>
        <v>3469.2721414780935</v>
      </c>
      <c r="W83" s="58">
        <f t="shared" si="45"/>
        <v>567551.56517095317</v>
      </c>
      <c r="X83">
        <f t="shared" si="52"/>
        <v>753.36018289457877</v>
      </c>
      <c r="Y83" s="9">
        <f t="shared" si="53"/>
        <v>1476.5859584733744</v>
      </c>
      <c r="Z83" s="18">
        <f t="shared" si="67"/>
        <v>0.21715223025819111</v>
      </c>
    </row>
    <row r="84" spans="1:26">
      <c r="A84" t="str">
        <f>'rockfish harvests'!A83</f>
        <v>SC</v>
      </c>
      <c r="B84">
        <f>'rockfish harvests'!B83</f>
        <v>2013</v>
      </c>
      <c r="C84" t="str">
        <f>'rockfish harvests'!C83</f>
        <v>CI</v>
      </c>
      <c r="D84">
        <f>'rockfish harvests'!D83</f>
        <v>4808</v>
      </c>
      <c r="E84" s="12">
        <f>[1]logbook_harvest!$E105</f>
        <v>4380</v>
      </c>
      <c r="F84" s="12">
        <f>IF([2]species_comp_Region2_forR!$G76&gt;49,[2]species_comp_Region2_forR!$AD76,[2]species_comp_Region2_forR!$AF76)</f>
        <v>0.40579710099999999</v>
      </c>
      <c r="G84" s="12">
        <f>IF([2]species_comp_Region2_forR!$G76&gt;49,[2]species_comp_Region2_forR!$AE76,[2]species_comp_Region2_forR!$AG76)</f>
        <v>3.545968E-3</v>
      </c>
      <c r="H84" s="10">
        <f t="shared" si="47"/>
        <v>1777.3913023800001</v>
      </c>
      <c r="I84" s="8">
        <f t="shared" si="54"/>
        <v>68027.268499199999</v>
      </c>
      <c r="J84">
        <f t="shared" si="48"/>
        <v>260.82037592795547</v>
      </c>
      <c r="K84" s="9">
        <f t="shared" si="49"/>
        <v>511.20793681879269</v>
      </c>
      <c r="M84" s="2">
        <f>'rockfish harvests'!O83</f>
        <v>3482.4354718850645</v>
      </c>
      <c r="N84">
        <f>'rockfish harvests'!P83</f>
        <v>863231.70507392555</v>
      </c>
      <c r="O84">
        <f>IF([2]species_comp_Region2_forR!$D103&gt;49,[2]species_comp_Region2_forR!$N103,[2]species_comp_Region2_forR!$P103)</f>
        <v>0.39743589699999998</v>
      </c>
      <c r="P84">
        <f>IF([2]species_comp_Region2_forR!$D103&gt;49,[2]species_comp_Region2_forR!$O103,[2]species_comp_Region2_forR!$Q103)</f>
        <v>3.1101380000000001E-3</v>
      </c>
      <c r="Q84" s="17">
        <f t="shared" si="43"/>
        <v>1384.0448655132589</v>
      </c>
      <c r="R84" s="65">
        <f t="shared" si="68"/>
        <v>171384.99977589989</v>
      </c>
      <c r="S84">
        <f t="shared" si="50"/>
        <v>413.98671449202317</v>
      </c>
      <c r="T84" s="9">
        <f t="shared" si="51"/>
        <v>811.41396040436541</v>
      </c>
      <c r="V84" s="17">
        <f t="shared" si="44"/>
        <v>3161.4361678932592</v>
      </c>
      <c r="W84" s="58">
        <f t="shared" si="45"/>
        <v>239412.26827509989</v>
      </c>
      <c r="X84">
        <f t="shared" si="52"/>
        <v>489.29772968520905</v>
      </c>
      <c r="Y84" s="9">
        <f t="shared" si="53"/>
        <v>959.02355018300977</v>
      </c>
      <c r="Z84" s="18">
        <f t="shared" si="67"/>
        <v>0.15477071296089803</v>
      </c>
    </row>
    <row r="85" spans="1:26">
      <c r="A85" t="str">
        <f>'rockfish harvests'!A84</f>
        <v>SC</v>
      </c>
      <c r="B85">
        <f>'rockfish harvests'!B84</f>
        <v>2014</v>
      </c>
      <c r="C85" t="str">
        <f>'rockfish harvests'!C84</f>
        <v>CI</v>
      </c>
      <c r="D85">
        <f>'rockfish harvests'!D84</f>
        <v>4731</v>
      </c>
      <c r="E85" s="12">
        <f>[1]logbook_harvest!$E106</f>
        <v>4369</v>
      </c>
      <c r="F85" s="12">
        <f>IF([2]species_comp_Region2_forR!$G77&gt;49,[2]species_comp_Region2_forR!$AD77,[2]species_comp_Region2_forR!$AF77)</f>
        <v>0.40410958899999999</v>
      </c>
      <c r="G85" s="12">
        <f>IF([2]species_comp_Region2_forR!$G77&gt;49,[2]species_comp_Region2_forR!$AE77,[2]species_comp_Region2_forR!$AG77)</f>
        <v>1.6607239999999999E-3</v>
      </c>
      <c r="H85" s="10">
        <f t="shared" si="47"/>
        <v>1765.5547943409999</v>
      </c>
      <c r="I85" s="8">
        <f t="shared" si="54"/>
        <v>31700.167088563998</v>
      </c>
      <c r="J85">
        <f t="shared" si="48"/>
        <v>178.04540737846622</v>
      </c>
      <c r="K85" s="9">
        <f t="shared" si="49"/>
        <v>348.96899846179377</v>
      </c>
      <c r="M85" s="2">
        <f>'rockfish harvests'!O84</f>
        <v>3444.6502099319532</v>
      </c>
      <c r="N85">
        <f>'rockfish harvests'!P84</f>
        <v>609818.57296968682</v>
      </c>
      <c r="O85">
        <f>IF([2]species_comp_Region2_forR!$D104&gt;49,[2]species_comp_Region2_forR!$N104,[2]species_comp_Region2_forR!$P104)</f>
        <v>0.30578512400000002</v>
      </c>
      <c r="P85">
        <f>IF([2]species_comp_Region2_forR!$D104&gt;49,[2]species_comp_Region2_forR!$O104,[2]species_comp_Region2_forR!$Q104)</f>
        <v>1.7690049999999999E-3</v>
      </c>
      <c r="Q85" s="17">
        <f t="shared" si="43"/>
        <v>1053.3227915806683</v>
      </c>
      <c r="R85" s="65">
        <f t="shared" si="68"/>
        <v>76932.366685105939</v>
      </c>
      <c r="S85">
        <f t="shared" si="50"/>
        <v>277.36684496367974</v>
      </c>
      <c r="T85" s="9">
        <f t="shared" si="51"/>
        <v>543.63901612881227</v>
      </c>
      <c r="V85" s="17">
        <f t="shared" si="44"/>
        <v>2818.8775859216685</v>
      </c>
      <c r="W85" s="58">
        <f t="shared" si="45"/>
        <v>108632.53377366994</v>
      </c>
      <c r="X85">
        <f t="shared" si="52"/>
        <v>329.59449900395782</v>
      </c>
      <c r="Y85" s="9">
        <f t="shared" si="53"/>
        <v>646.00521804775735</v>
      </c>
      <c r="Z85" s="18">
        <f t="shared" si="67"/>
        <v>0.11692401991844305</v>
      </c>
    </row>
    <row r="86" spans="1:26">
      <c r="A86" t="str">
        <f>'rockfish harvests'!A85</f>
        <v>SC</v>
      </c>
      <c r="B86">
        <f>'rockfish harvests'!B85</f>
        <v>2015</v>
      </c>
      <c r="C86" t="str">
        <f>'rockfish harvests'!C85</f>
        <v>CI</v>
      </c>
      <c r="D86">
        <f>'rockfish harvests'!D85</f>
        <v>6321</v>
      </c>
      <c r="E86" s="12">
        <f>[1]logbook_harvest!$E107</f>
        <v>5864</v>
      </c>
      <c r="F86" s="12">
        <f>IF([2]species_comp_Region2_forR!$G78&gt;49,[2]species_comp_Region2_forR!$AD78,[2]species_comp_Region2_forR!$AF78)</f>
        <v>0.428571429</v>
      </c>
      <c r="G86" s="12">
        <f>IF([2]species_comp_Region2_forR!$G78&gt;49,[2]species_comp_Region2_forR!$AE78,[2]species_comp_Region2_forR!$AG78)</f>
        <v>3.9499670000000004E-3</v>
      </c>
      <c r="H86" s="10">
        <f t="shared" si="47"/>
        <v>2513.1428596559999</v>
      </c>
      <c r="I86" s="8">
        <f t="shared" si="54"/>
        <v>135825.52444563201</v>
      </c>
      <c r="J86">
        <f t="shared" si="48"/>
        <v>368.54514573608481</v>
      </c>
      <c r="K86" s="9">
        <f t="shared" si="49"/>
        <v>722.34848564272625</v>
      </c>
      <c r="M86" s="2">
        <f>'rockfish harvests'!O85</f>
        <v>4002.3757374073521</v>
      </c>
      <c r="N86">
        <f>'rockfish harvests'!P85</f>
        <v>811336.58070905623</v>
      </c>
      <c r="O86">
        <f>IF([2]species_comp_Region2_forR!$D105&gt;49,[2]species_comp_Region2_forR!$N105,[2]species_comp_Region2_forR!$P105)</f>
        <v>0.31645569600000001</v>
      </c>
      <c r="P86">
        <f>IF([2]species_comp_Region2_forR!$D105&gt;49,[2]species_comp_Region2_forR!$O105,[2]species_comp_Region2_forR!$Q105)</f>
        <v>1.3777800000000001E-3</v>
      </c>
      <c r="Q86" s="17">
        <f t="shared" si="43"/>
        <v>1266.5745996347569</v>
      </c>
      <c r="R86" s="65">
        <f t="shared" si="68"/>
        <v>102203.48932597192</v>
      </c>
      <c r="S86">
        <f t="shared" si="50"/>
        <v>319.69280462026654</v>
      </c>
      <c r="T86" s="9">
        <f t="shared" si="51"/>
        <v>626.59789705572246</v>
      </c>
      <c r="V86" s="17">
        <f t="shared" si="44"/>
        <v>3779.7174592907568</v>
      </c>
      <c r="W86" s="58">
        <f t="shared" si="45"/>
        <v>238029.01377160393</v>
      </c>
      <c r="X86">
        <f t="shared" si="52"/>
        <v>487.88217201656789</v>
      </c>
      <c r="Y86" s="9">
        <f t="shared" si="53"/>
        <v>956.24905715247303</v>
      </c>
      <c r="Z86" s="18">
        <f t="shared" si="67"/>
        <v>0.12907900584402843</v>
      </c>
    </row>
    <row r="87" spans="1:26">
      <c r="A87" t="str">
        <f>'rockfish harvests'!A86</f>
        <v>SC</v>
      </c>
      <c r="B87">
        <f>'rockfish harvests'!B86</f>
        <v>2016</v>
      </c>
      <c r="C87" t="str">
        <f>'rockfish harvests'!C86</f>
        <v>CI</v>
      </c>
      <c r="D87">
        <f>'rockfish harvests'!D86</f>
        <v>10123</v>
      </c>
      <c r="E87" s="12">
        <f>[1]logbook_harvest!$E108</f>
        <v>9344</v>
      </c>
      <c r="F87" s="12">
        <f>IF([2]species_comp_Region2_forR!$G79&gt;49,[2]species_comp_Region2_forR!$AD79,[2]species_comp_Region2_forR!$AF79)</f>
        <v>0.39047619</v>
      </c>
      <c r="G87" s="12">
        <f>IF([2]species_comp_Region2_forR!$G79&gt;49,[2]species_comp_Region2_forR!$AE79,[2]species_comp_Region2_forR!$AG79)</f>
        <v>2.2885050000000001E-3</v>
      </c>
      <c r="H87" s="10">
        <f t="shared" si="47"/>
        <v>3648.6095193599999</v>
      </c>
      <c r="I87" s="8">
        <f t="shared" si="54"/>
        <v>199810.14048768001</v>
      </c>
      <c r="J87">
        <f t="shared" si="48"/>
        <v>447.00127571146822</v>
      </c>
      <c r="K87" s="9">
        <f t="shared" si="49"/>
        <v>876.1225003944777</v>
      </c>
      <c r="M87" s="2">
        <f>'rockfish harvests'!O86</f>
        <v>6323.0304871660555</v>
      </c>
      <c r="N87">
        <f>'rockfish harvests'!P86</f>
        <v>1298638.7245062976</v>
      </c>
      <c r="O87">
        <f>IF([2]species_comp_Region2_forR!$D106&gt;49,[2]species_comp_Region2_forR!$N106,[2]species_comp_Region2_forR!$P106)</f>
        <v>0.36448598100000001</v>
      </c>
      <c r="P87">
        <f>IF([2]species_comp_Region2_forR!$D106&gt;49,[2]species_comp_Region2_forR!$O106,[2]species_comp_Region2_forR!$Q106)</f>
        <v>2.1852450000000002E-3</v>
      </c>
      <c r="Q87" s="17">
        <f t="shared" si="43"/>
        <v>2304.6559700076277</v>
      </c>
      <c r="R87" s="65">
        <f t="shared" si="68"/>
        <v>257054.00672753865</v>
      </c>
      <c r="S87">
        <f t="shared" si="50"/>
        <v>507.00493757707989</v>
      </c>
      <c r="T87" s="9">
        <f t="shared" si="51"/>
        <v>993.7296776510766</v>
      </c>
      <c r="V87" s="17">
        <f t="shared" si="44"/>
        <v>5953.2654893676281</v>
      </c>
      <c r="W87" s="58">
        <f t="shared" si="45"/>
        <v>456864.14721521863</v>
      </c>
      <c r="X87">
        <f t="shared" si="52"/>
        <v>675.91726358720757</v>
      </c>
      <c r="Y87" s="9">
        <f t="shared" si="53"/>
        <v>1324.7978366309269</v>
      </c>
      <c r="Z87" s="18">
        <f t="shared" si="67"/>
        <v>0.11353722839916641</v>
      </c>
    </row>
    <row r="88" spans="1:26">
      <c r="A88" t="str">
        <f>'rockfish harvests'!A87</f>
        <v>SC</v>
      </c>
      <c r="B88">
        <f>'rockfish harvests'!B87</f>
        <v>2017</v>
      </c>
      <c r="C88" t="str">
        <f>'rockfish harvests'!C87</f>
        <v>CI</v>
      </c>
      <c r="D88">
        <f>'rockfish harvests'!D87</f>
        <v>8376</v>
      </c>
      <c r="E88" s="12">
        <f>[1]logbook_harvest!$E109</f>
        <v>7453</v>
      </c>
      <c r="F88" s="12">
        <f>IF([2]species_comp_Region2_forR!$G80&gt;49,[2]species_comp_Region2_forR!$AD80,[2]species_comp_Region2_forR!$AF80)</f>
        <v>0.60810810800000004</v>
      </c>
      <c r="G88" s="12">
        <f>IF([2]species_comp_Region2_forR!$G80&gt;49,[2]species_comp_Region2_forR!$AE80,[2]species_comp_Region2_forR!$AG80)</f>
        <v>3.264557E-3</v>
      </c>
      <c r="H88" s="10">
        <f t="shared" si="47"/>
        <v>4532.2297289240005</v>
      </c>
      <c r="I88" s="8">
        <f t="shared" si="54"/>
        <v>181337.02997141299</v>
      </c>
      <c r="J88">
        <f t="shared" si="48"/>
        <v>425.8368583993323</v>
      </c>
      <c r="K88" s="9">
        <f t="shared" si="49"/>
        <v>834.64024246269128</v>
      </c>
      <c r="M88" s="2">
        <f>'rockfish harvests'!O87</f>
        <v>3322.4902609334804</v>
      </c>
      <c r="N88">
        <f>'rockfish harvests'!P87</f>
        <v>525119.78521776723</v>
      </c>
      <c r="O88">
        <f>IF([2]species_comp_Region2_forR!$D107&gt;49,[2]species_comp_Region2_forR!$N107,[2]species_comp_Region2_forR!$P107)</f>
        <v>0.419753086</v>
      </c>
      <c r="P88">
        <f>IF([2]species_comp_Region2_forR!$D107&gt;49,[2]species_comp_Region2_forR!$O107,[2]species_comp_Region2_forR!$Q107)</f>
        <v>3.0445049999999999E-3</v>
      </c>
      <c r="Q88" s="17">
        <f t="shared" si="43"/>
        <v>1394.6255402317736</v>
      </c>
      <c r="R88" s="65">
        <f t="shared" si="68"/>
        <v>124531.63109202773</v>
      </c>
      <c r="S88">
        <f t="shared" si="50"/>
        <v>352.89039529580248</v>
      </c>
      <c r="T88" s="9">
        <f t="shared" si="51"/>
        <v>691.66517477977288</v>
      </c>
      <c r="V88" s="17">
        <f t="shared" si="44"/>
        <v>5926.8552691557743</v>
      </c>
      <c r="W88" s="58">
        <f t="shared" si="45"/>
        <v>305868.66106344073</v>
      </c>
      <c r="X88">
        <f t="shared" si="52"/>
        <v>553.05394046461754</v>
      </c>
      <c r="Y88" s="9">
        <f t="shared" si="53"/>
        <v>1083.9857233106504</v>
      </c>
      <c r="Z88" s="18">
        <f t="shared" si="67"/>
        <v>9.3313218452083943E-2</v>
      </c>
    </row>
    <row r="89" spans="1:26">
      <c r="A89" t="str">
        <f>'rockfish harvests'!A88</f>
        <v>SC</v>
      </c>
      <c r="B89">
        <f>'rockfish harvests'!B88</f>
        <v>2018</v>
      </c>
      <c r="C89" t="str">
        <f>'rockfish harvests'!C88</f>
        <v>CI</v>
      </c>
      <c r="D89">
        <f>'rockfish harvests'!D88</f>
        <v>13009</v>
      </c>
      <c r="E89" s="12">
        <f>[1]logbook_harvest!$E110</f>
        <v>11978</v>
      </c>
      <c r="F89" s="12">
        <f>IF([2]species_comp_Region2_forR!$G81&gt;49,[2]species_comp_Region2_forR!$AD81,[2]species_comp_Region2_forR!$AF81)</f>
        <v>0.487804878</v>
      </c>
      <c r="G89" s="12">
        <f>IF([2]species_comp_Region2_forR!$G81&gt;49,[2]species_comp_Region2_forR!$AE81,[2]species_comp_Region2_forR!$AG81)</f>
        <v>8.7360599999999997E-4</v>
      </c>
      <c r="H89" s="10">
        <f t="shared" si="47"/>
        <v>5842.9268286839997</v>
      </c>
      <c r="I89" s="8">
        <f t="shared" si="54"/>
        <v>125338.422857304</v>
      </c>
      <c r="J89">
        <f t="shared" si="48"/>
        <v>354.0316692858197</v>
      </c>
      <c r="K89" s="9">
        <f t="shared" si="49"/>
        <v>693.90207180020661</v>
      </c>
      <c r="M89" s="2">
        <f>'rockfish harvests'!O88</f>
        <v>10029.600289296046</v>
      </c>
      <c r="N89">
        <f>'rockfish harvests'!P88</f>
        <v>5460886.0967642423</v>
      </c>
      <c r="O89">
        <f>IF([2]species_comp_Region2_forR!$D108&gt;49,[2]species_comp_Region2_forR!$N108,[2]species_comp_Region2_forR!$P108)</f>
        <v>0.57309941499999995</v>
      </c>
      <c r="P89">
        <f>IF([2]species_comp_Region2_forR!$D108&gt;49,[2]species_comp_Region2_forR!$O108,[2]species_comp_Region2_forR!$Q108)</f>
        <v>1.439156E-3</v>
      </c>
      <c r="Q89" s="17">
        <f t="shared" si="43"/>
        <v>5747.9580584793939</v>
      </c>
      <c r="R89" s="65">
        <f t="shared" si="68"/>
        <v>1930499.2643932903</v>
      </c>
      <c r="S89">
        <f t="shared" si="50"/>
        <v>1389.4240765127436</v>
      </c>
      <c r="T89" s="9">
        <f t="shared" si="51"/>
        <v>2723.2711899649776</v>
      </c>
      <c r="V89" s="17">
        <f t="shared" si="44"/>
        <v>11590.884887163393</v>
      </c>
      <c r="W89" s="58">
        <f t="shared" si="45"/>
        <v>2055837.6872505944</v>
      </c>
      <c r="X89">
        <f t="shared" si="52"/>
        <v>1433.8192658946225</v>
      </c>
      <c r="Y89" s="9">
        <f t="shared" si="53"/>
        <v>2810.28576115346</v>
      </c>
      <c r="Z89" s="18">
        <f t="shared" si="67"/>
        <v>0.12370231262347714</v>
      </c>
    </row>
    <row r="90" spans="1:26">
      <c r="A90" t="str">
        <f>'rockfish harvests'!A89</f>
        <v>SC</v>
      </c>
      <c r="B90">
        <f>'rockfish harvests'!B89</f>
        <v>2019</v>
      </c>
      <c r="C90" t="str">
        <f>'rockfish harvests'!C89</f>
        <v>CI</v>
      </c>
      <c r="D90">
        <f>'rockfish harvests'!D89</f>
        <v>16061</v>
      </c>
      <c r="E90" s="12">
        <f>[1]logbook_harvest!$E111</f>
        <v>15076</v>
      </c>
      <c r="F90" s="12">
        <f>IF([2]species_comp_Region2_forR!$G82&gt;49,[2]species_comp_Region2_forR!$AD82,[2]species_comp_Region2_forR!$AF82)</f>
        <v>0.8</v>
      </c>
      <c r="G90" s="12">
        <f>IF([2]species_comp_Region2_forR!$G82&gt;49,[2]species_comp_Region2_forR!$AE82,[2]species_comp_Region2_forR!$AG82)</f>
        <v>5.9479599999999997E-4</v>
      </c>
      <c r="H90" s="10">
        <f t="shared" ref="H90" si="69">E90*F90</f>
        <v>12060.800000000001</v>
      </c>
      <c r="I90" s="8">
        <f t="shared" ref="I90" si="70">(E90^2)*G90</f>
        <v>135188.67042169601</v>
      </c>
      <c r="J90">
        <f t="shared" ref="J90" si="71">SQRT(I90)</f>
        <v>367.6801196987621</v>
      </c>
      <c r="K90" s="9">
        <f t="shared" ref="K90" si="72">(1.96*J90)</f>
        <v>720.65303460957375</v>
      </c>
      <c r="M90" s="2">
        <f>'rockfish harvests'!O89</f>
        <v>11565.493536535585</v>
      </c>
      <c r="N90">
        <f>'rockfish harvests'!P89</f>
        <v>7400162.779370754</v>
      </c>
      <c r="O90">
        <f>IF([2]species_comp_Region2_forR!$D109&gt;49,[2]species_comp_Region2_forR!$N109,[2]species_comp_Region2_forR!$P109)</f>
        <v>0.73684210500000002</v>
      </c>
      <c r="P90">
        <f>IF([2]species_comp_Region2_forR!$D109&gt;49,[2]species_comp_Region2_forR!$O109,[2]species_comp_Region2_forR!$Q109)</f>
        <v>8.5421100000000001E-4</v>
      </c>
      <c r="Q90" s="17">
        <f t="shared" ref="Q90" si="73">M90*O90</f>
        <v>8521.9426028247744</v>
      </c>
      <c r="R90" s="65">
        <f t="shared" ref="R90" si="74">(M90^2)*P90+(O90^2)*N90-(P90*N90)</f>
        <v>4125755.4180557625</v>
      </c>
      <c r="S90">
        <f t="shared" ref="S90" si="75">SQRT(R90)</f>
        <v>2031.1955637150654</v>
      </c>
      <c r="T90" s="9">
        <f t="shared" ref="T90" si="76">(1.96*S90)</f>
        <v>3981.1433048815284</v>
      </c>
      <c r="V90" s="17">
        <f t="shared" ref="V90" si="77">Q90+H90</f>
        <v>20582.742602824776</v>
      </c>
      <c r="W90" s="58">
        <f t="shared" ref="W90" si="78">R90+I90</f>
        <v>4260944.0884774588</v>
      </c>
      <c r="X90">
        <f t="shared" ref="X90" si="79">SQRT(W90)</f>
        <v>2064.205437566101</v>
      </c>
      <c r="Y90" s="9">
        <f t="shared" ref="Y90" si="80">(1.96*X90)</f>
        <v>4045.8426576295578</v>
      </c>
      <c r="Z90" s="18">
        <f t="shared" si="67"/>
        <v>0.10028816263206874</v>
      </c>
    </row>
    <row r="91" spans="1:26">
      <c r="A91" t="str">
        <f>'rockfish harvests'!A90</f>
        <v>SC</v>
      </c>
      <c r="B91">
        <f>'rockfish harvests'!B90</f>
        <v>1998</v>
      </c>
      <c r="C91" t="str">
        <f>'rockfish harvests'!C90</f>
        <v>EASTSIDE</v>
      </c>
      <c r="D91">
        <f>'rockfish harvests'!D90</f>
        <v>157</v>
      </c>
      <c r="E91" s="12">
        <f>[1]logbook_harvest!$E112</f>
        <v>75</v>
      </c>
      <c r="F91" s="42">
        <v>0.94230769199999997</v>
      </c>
      <c r="G91" s="42">
        <v>2.7272310000000001E-3</v>
      </c>
      <c r="H91" s="10">
        <f t="shared" si="47"/>
        <v>70.673076899999998</v>
      </c>
      <c r="I91" s="8">
        <f t="shared" si="54"/>
        <v>15.340674375000001</v>
      </c>
      <c r="J91">
        <f t="shared" si="48"/>
        <v>3.9167172957720604</v>
      </c>
      <c r="K91" s="9">
        <f t="shared" si="49"/>
        <v>7.6767658997132386</v>
      </c>
      <c r="M91" s="2">
        <f>'rockfish harvests'!O90</f>
        <v>21.651794412950807</v>
      </c>
      <c r="N91">
        <f>'rockfish harvests'!P90</f>
        <v>347.17874002524059</v>
      </c>
      <c r="O91" s="33">
        <f>O135</f>
        <v>0.83333333300000001</v>
      </c>
      <c r="P91" s="33">
        <f t="shared" ref="O91:P112" si="81">P135</f>
        <v>1.5605490000000001E-3</v>
      </c>
      <c r="Q91" s="17">
        <f t="shared" si="43"/>
        <v>18.043162003575073</v>
      </c>
      <c r="R91" s="65">
        <f t="shared" si="68"/>
        <v>241.28614329664529</v>
      </c>
      <c r="S91">
        <f t="shared" si="50"/>
        <v>15.533388017320796</v>
      </c>
      <c r="T91" s="9">
        <f t="shared" si="51"/>
        <v>30.44544051394876</v>
      </c>
      <c r="V91" s="17">
        <f t="shared" si="44"/>
        <v>88.716238903575075</v>
      </c>
      <c r="W91" s="58">
        <f t="shared" si="45"/>
        <v>256.62681767164531</v>
      </c>
      <c r="X91">
        <f t="shared" si="52"/>
        <v>16.019576076527283</v>
      </c>
      <c r="Y91" s="9">
        <f t="shared" si="53"/>
        <v>31.398369109993475</v>
      </c>
      <c r="Z91" s="18">
        <f t="shared" si="67"/>
        <v>0.18057095605618295</v>
      </c>
    </row>
    <row r="92" spans="1:26">
      <c r="A92" t="str">
        <f>'rockfish harvests'!A91</f>
        <v>SC</v>
      </c>
      <c r="B92">
        <f>'rockfish harvests'!B91</f>
        <v>1999</v>
      </c>
      <c r="C92" t="str">
        <f>'rockfish harvests'!C91</f>
        <v>EASTSIDE</v>
      </c>
      <c r="D92">
        <f>'rockfish harvests'!D91</f>
        <v>121</v>
      </c>
      <c r="E92" s="12">
        <f>[1]logbook_harvest!$E113</f>
        <v>100</v>
      </c>
      <c r="F92" s="42">
        <v>0.94230769199999997</v>
      </c>
      <c r="G92" s="42">
        <v>2.7272310000000001E-3</v>
      </c>
      <c r="H92" s="10">
        <f t="shared" si="47"/>
        <v>94.230769199999997</v>
      </c>
      <c r="I92" s="8">
        <f t="shared" si="54"/>
        <v>27.272310000000001</v>
      </c>
      <c r="J92">
        <f t="shared" si="48"/>
        <v>5.2222897276960802</v>
      </c>
      <c r="K92" s="9">
        <f t="shared" si="49"/>
        <v>10.235687866284318</v>
      </c>
      <c r="M92" s="2">
        <f>'rockfish harvests'!O91</f>
        <v>16.687051745013036</v>
      </c>
      <c r="N92">
        <f>'rockfish harvests'!P91</f>
        <v>206.21704461477333</v>
      </c>
      <c r="O92" s="33">
        <f t="shared" si="81"/>
        <v>0.71300448400000005</v>
      </c>
      <c r="P92" s="33">
        <f t="shared" si="81"/>
        <v>9.2175299999999998E-4</v>
      </c>
      <c r="Q92" s="17">
        <f t="shared" si="43"/>
        <v>11.897942718934321</v>
      </c>
      <c r="R92" s="65">
        <f t="shared" si="68"/>
        <v>104.90225938472285</v>
      </c>
      <c r="S92">
        <f t="shared" si="50"/>
        <v>10.242180401883324</v>
      </c>
      <c r="T92" s="9">
        <f t="shared" si="51"/>
        <v>20.074673587691315</v>
      </c>
      <c r="V92" s="17">
        <f t="shared" si="44"/>
        <v>106.12871191893431</v>
      </c>
      <c r="W92" s="58">
        <f t="shared" si="45"/>
        <v>132.17456938472284</v>
      </c>
      <c r="X92">
        <f t="shared" si="52"/>
        <v>11.496719940257867</v>
      </c>
      <c r="Y92" s="9">
        <f t="shared" si="53"/>
        <v>22.533571082905418</v>
      </c>
      <c r="Z92" s="18">
        <f t="shared" si="67"/>
        <v>0.10832808325271635</v>
      </c>
    </row>
    <row r="93" spans="1:26">
      <c r="A93" t="str">
        <f>'rockfish harvests'!A92</f>
        <v>SC</v>
      </c>
      <c r="B93">
        <f>'rockfish harvests'!B92</f>
        <v>2000</v>
      </c>
      <c r="C93" t="str">
        <f>'rockfish harvests'!C92</f>
        <v>EASTSIDE</v>
      </c>
      <c r="D93">
        <f>'rockfish harvests'!D92</f>
        <v>423</v>
      </c>
      <c r="E93" s="12">
        <f>[1]logbook_harvest!$E114</f>
        <v>380</v>
      </c>
      <c r="F93" s="42">
        <v>0.94230769199999997</v>
      </c>
      <c r="G93" s="42">
        <v>2.7272310000000001E-3</v>
      </c>
      <c r="H93" s="10">
        <f t="shared" si="47"/>
        <v>358.07692295999999</v>
      </c>
      <c r="I93" s="8">
        <f t="shared" si="54"/>
        <v>393.81215639999999</v>
      </c>
      <c r="J93">
        <f t="shared" si="48"/>
        <v>19.844700965245107</v>
      </c>
      <c r="K93" s="9">
        <f t="shared" si="49"/>
        <v>38.895613891880409</v>
      </c>
      <c r="M93" s="2">
        <f>'rockfish harvests'!O92</f>
        <v>58.335726348268736</v>
      </c>
      <c r="N93">
        <f>'rockfish harvests'!P92</f>
        <v>2520.1973619204136</v>
      </c>
      <c r="O93" s="33">
        <f t="shared" si="81"/>
        <v>0.743589744</v>
      </c>
      <c r="P93" s="33">
        <f t="shared" si="81"/>
        <v>9.828040000000001E-4</v>
      </c>
      <c r="Q93" s="17">
        <f t="shared" si="43"/>
        <v>43.377847821363204</v>
      </c>
      <c r="R93" s="65">
        <f t="shared" si="68"/>
        <v>1394.3495870349223</v>
      </c>
      <c r="S93">
        <f t="shared" si="50"/>
        <v>37.340990707731926</v>
      </c>
      <c r="T93" s="9">
        <f t="shared" si="51"/>
        <v>73.18834178715457</v>
      </c>
      <c r="V93" s="17">
        <f t="shared" si="44"/>
        <v>401.45477078136321</v>
      </c>
      <c r="W93" s="58">
        <f t="shared" si="45"/>
        <v>1788.1617434349223</v>
      </c>
      <c r="X93">
        <f t="shared" si="52"/>
        <v>42.28666153097123</v>
      </c>
      <c r="Y93" s="9">
        <f t="shared" si="53"/>
        <v>82.881856600703614</v>
      </c>
      <c r="Z93" s="18">
        <f t="shared" si="67"/>
        <v>0.10533356335177549</v>
      </c>
    </row>
    <row r="94" spans="1:26">
      <c r="A94" t="str">
        <f>'rockfish harvests'!A93</f>
        <v>SC</v>
      </c>
      <c r="B94">
        <f>'rockfish harvests'!B93</f>
        <v>2001</v>
      </c>
      <c r="C94" t="str">
        <f>'rockfish harvests'!C93</f>
        <v>EASTSIDE</v>
      </c>
      <c r="D94">
        <f>'rockfish harvests'!D93</f>
        <v>298</v>
      </c>
      <c r="E94" s="12">
        <f>[1]logbook_harvest!$E115</f>
        <v>231</v>
      </c>
      <c r="F94" s="42">
        <v>0.94230769199999997</v>
      </c>
      <c r="G94" s="42">
        <v>2.7272310000000001E-3</v>
      </c>
      <c r="H94" s="10">
        <f t="shared" si="47"/>
        <v>217.67307685200001</v>
      </c>
      <c r="I94" s="8">
        <f t="shared" si="54"/>
        <v>145.52777339100001</v>
      </c>
      <c r="J94">
        <f t="shared" si="48"/>
        <v>12.063489270977946</v>
      </c>
      <c r="K94" s="9">
        <f t="shared" si="49"/>
        <v>23.644438971116774</v>
      </c>
      <c r="M94" s="2">
        <f>'rockfish harvests'!O93</f>
        <v>41.097036529040395</v>
      </c>
      <c r="N94">
        <f>'rockfish harvests'!P93</f>
        <v>1250.7956034403612</v>
      </c>
      <c r="O94" s="33">
        <f t="shared" si="81"/>
        <v>0.82022471900000005</v>
      </c>
      <c r="P94" s="33">
        <f t="shared" si="81"/>
        <v>1.6756379999999999E-3</v>
      </c>
      <c r="Q94" s="17">
        <f t="shared" si="43"/>
        <v>33.708805238764896</v>
      </c>
      <c r="R94" s="65">
        <f>(M94^2)*P94+(O94^2)*N94-(P94*N94)</f>
        <v>842.23020973420955</v>
      </c>
      <c r="S94">
        <f t="shared" si="50"/>
        <v>29.021202761674257</v>
      </c>
      <c r="T94" s="9">
        <f t="shared" si="51"/>
        <v>56.881557412881541</v>
      </c>
      <c r="V94" s="17">
        <f t="shared" si="44"/>
        <v>251.38188209076492</v>
      </c>
      <c r="W94" s="58">
        <f t="shared" si="45"/>
        <v>987.75798312520953</v>
      </c>
      <c r="X94">
        <f t="shared" si="52"/>
        <v>31.428617263971535</v>
      </c>
      <c r="Y94" s="9">
        <f t="shared" si="53"/>
        <v>61.600089837384211</v>
      </c>
      <c r="Z94" s="18">
        <f t="shared" si="67"/>
        <v>0.12502339867367129</v>
      </c>
    </row>
    <row r="95" spans="1:26">
      <c r="A95" t="str">
        <f>'rockfish harvests'!A94</f>
        <v>SC</v>
      </c>
      <c r="B95">
        <f>'rockfish harvests'!B94</f>
        <v>2002</v>
      </c>
      <c r="C95" t="str">
        <f>'rockfish harvests'!C94</f>
        <v>EASTSIDE</v>
      </c>
      <c r="D95">
        <f>'rockfish harvests'!D94</f>
        <v>319</v>
      </c>
      <c r="E95" s="12">
        <f>[1]logbook_harvest!$E116</f>
        <v>269</v>
      </c>
      <c r="F95" s="42">
        <v>0.94230769199999997</v>
      </c>
      <c r="G95" s="42">
        <v>2.7272310000000001E-3</v>
      </c>
      <c r="H95" s="10">
        <f t="shared" si="47"/>
        <v>253.48076914799998</v>
      </c>
      <c r="I95" s="8">
        <f t="shared" si="54"/>
        <v>197.345162391</v>
      </c>
      <c r="J95">
        <f t="shared" si="48"/>
        <v>14.047959367502456</v>
      </c>
      <c r="K95" s="9">
        <f t="shared" si="49"/>
        <v>27.534000360304812</v>
      </c>
      <c r="M95" s="2">
        <f>'rockfish harvests'!O94</f>
        <v>43.993136418670758</v>
      </c>
      <c r="N95">
        <f>'rockfish harvests'!P94</f>
        <v>1433.2936737274742</v>
      </c>
      <c r="O95" s="33">
        <f t="shared" si="81"/>
        <v>0.60843373499999998</v>
      </c>
      <c r="P95" s="33">
        <f t="shared" si="81"/>
        <v>1.443892E-3</v>
      </c>
      <c r="Q95" s="17">
        <f t="shared" si="43"/>
        <v>26.766908305576372</v>
      </c>
      <c r="R95" s="65">
        <f t="shared" ref="R95:R161" si="82">(M95^2)*P95+(O95^2)*N95-(P95*N95)</f>
        <v>531.3182741237639</v>
      </c>
      <c r="S95">
        <f t="shared" si="50"/>
        <v>23.050342169342386</v>
      </c>
      <c r="T95" s="9">
        <f t="shared" si="51"/>
        <v>45.178670651911077</v>
      </c>
      <c r="V95" s="17">
        <f t="shared" si="44"/>
        <v>280.24767745357633</v>
      </c>
      <c r="W95" s="58">
        <f t="shared" si="45"/>
        <v>728.66343651476393</v>
      </c>
      <c r="X95">
        <f t="shared" si="52"/>
        <v>26.993766623329243</v>
      </c>
      <c r="Y95" s="9">
        <f t="shared" si="53"/>
        <v>52.907782581725314</v>
      </c>
      <c r="Z95" s="18">
        <f t="shared" si="67"/>
        <v>9.6321107345486642E-2</v>
      </c>
    </row>
    <row r="96" spans="1:26">
      <c r="A96" t="str">
        <f>'rockfish harvests'!A95</f>
        <v>SC</v>
      </c>
      <c r="B96">
        <f>'rockfish harvests'!B95</f>
        <v>2003</v>
      </c>
      <c r="C96" t="str">
        <f>'rockfish harvests'!C95</f>
        <v>EASTSIDE</v>
      </c>
      <c r="D96">
        <f>'rockfish harvests'!D95</f>
        <v>1012</v>
      </c>
      <c r="E96" s="12">
        <f>[1]logbook_harvest!$E117</f>
        <v>964</v>
      </c>
      <c r="F96" s="42">
        <v>0.94230769199999997</v>
      </c>
      <c r="G96" s="42">
        <v>2.7272310000000001E-3</v>
      </c>
      <c r="H96" s="10">
        <f t="shared" si="47"/>
        <v>908.38461508799992</v>
      </c>
      <c r="I96" s="8">
        <f t="shared" si="54"/>
        <v>2534.4048593759999</v>
      </c>
      <c r="J96">
        <f t="shared" si="48"/>
        <v>50.342872974990215</v>
      </c>
      <c r="K96" s="9">
        <f t="shared" si="49"/>
        <v>98.672031030980818</v>
      </c>
      <c r="M96" s="2">
        <f>'rockfish harvests'!O95</f>
        <v>139.56443277647281</v>
      </c>
      <c r="N96">
        <f>'rockfish harvests'!P95</f>
        <v>14424.967484458195</v>
      </c>
      <c r="O96" s="33">
        <f t="shared" si="81"/>
        <v>0.73262032099999996</v>
      </c>
      <c r="P96" s="33">
        <f t="shared" si="81"/>
        <v>1.05316E-3</v>
      </c>
      <c r="Q96" s="17">
        <f t="shared" si="43"/>
        <v>102.24773954088243</v>
      </c>
      <c r="R96" s="65">
        <f t="shared" si="82"/>
        <v>7747.6712564009713</v>
      </c>
      <c r="S96">
        <f t="shared" si="50"/>
        <v>88.020856939710441</v>
      </c>
      <c r="T96" s="9">
        <f t="shared" si="51"/>
        <v>172.52087960183246</v>
      </c>
      <c r="V96" s="17">
        <f t="shared" si="44"/>
        <v>1010.6323546288824</v>
      </c>
      <c r="W96" s="58">
        <f t="shared" si="45"/>
        <v>10282.07611577697</v>
      </c>
      <c r="X96">
        <f t="shared" si="52"/>
        <v>101.40057256138631</v>
      </c>
      <c r="Y96" s="9">
        <f t="shared" si="53"/>
        <v>198.74512222031717</v>
      </c>
      <c r="Z96" s="18">
        <f t="shared" si="67"/>
        <v>0.10033378814457405</v>
      </c>
    </row>
    <row r="97" spans="1:26">
      <c r="A97" t="str">
        <f>'rockfish harvests'!A96</f>
        <v>SC</v>
      </c>
      <c r="B97">
        <f>'rockfish harvests'!B96</f>
        <v>2004</v>
      </c>
      <c r="C97" t="str">
        <f>'rockfish harvests'!C96</f>
        <v>EASTSIDE</v>
      </c>
      <c r="D97">
        <f>'rockfish harvests'!D96</f>
        <v>730</v>
      </c>
      <c r="E97" s="12">
        <f>[1]logbook_harvest!$E118</f>
        <v>672</v>
      </c>
      <c r="F97" s="42">
        <v>0.94230769199999997</v>
      </c>
      <c r="G97" s="42">
        <v>2.7272310000000001E-3</v>
      </c>
      <c r="H97" s="10">
        <f t="shared" si="47"/>
        <v>633.23076902399998</v>
      </c>
      <c r="I97" s="8">
        <f t="shared" si="54"/>
        <v>1231.573883904</v>
      </c>
      <c r="J97">
        <f t="shared" si="48"/>
        <v>35.093786970117662</v>
      </c>
      <c r="K97" s="9">
        <f t="shared" si="49"/>
        <v>68.783822461430617</v>
      </c>
      <c r="M97" s="2">
        <f>'rockfish harvests'!O96</f>
        <v>100.67394854429358</v>
      </c>
      <c r="N97">
        <f>'rockfish harvests'!P96</f>
        <v>7505.8440731652699</v>
      </c>
      <c r="O97" s="33">
        <f t="shared" si="81"/>
        <v>0.77966101700000001</v>
      </c>
      <c r="P97" s="33">
        <f t="shared" si="81"/>
        <v>1.4682880000000001E-3</v>
      </c>
      <c r="Q97" s="17">
        <f t="shared" si="43"/>
        <v>78.491553107449604</v>
      </c>
      <c r="R97" s="65">
        <f t="shared" si="82"/>
        <v>4566.447921317379</v>
      </c>
      <c r="S97">
        <f t="shared" si="50"/>
        <v>67.575497936140877</v>
      </c>
      <c r="T97" s="9">
        <f t="shared" si="51"/>
        <v>132.44797595483612</v>
      </c>
      <c r="V97" s="17">
        <f t="shared" si="44"/>
        <v>711.72232213144957</v>
      </c>
      <c r="W97" s="58">
        <f t="shared" si="45"/>
        <v>5798.0218052213786</v>
      </c>
      <c r="X97">
        <f t="shared" si="52"/>
        <v>76.144742466051966</v>
      </c>
      <c r="Y97" s="9">
        <f t="shared" si="53"/>
        <v>149.24369523346186</v>
      </c>
      <c r="Z97" s="18">
        <f t="shared" si="67"/>
        <v>0.10698658746295248</v>
      </c>
    </row>
    <row r="98" spans="1:26">
      <c r="A98" t="str">
        <f>'rockfish harvests'!A97</f>
        <v>SC</v>
      </c>
      <c r="B98">
        <f>'rockfish harvests'!B97</f>
        <v>2005</v>
      </c>
      <c r="C98" t="str">
        <f>'rockfish harvests'!C97</f>
        <v>EASTSIDE</v>
      </c>
      <c r="D98">
        <f>'rockfish harvests'!D97</f>
        <v>1242</v>
      </c>
      <c r="E98" s="12">
        <f>[1]logbook_harvest!$E119</f>
        <v>1074</v>
      </c>
      <c r="F98" s="42">
        <v>0.94230769199999997</v>
      </c>
      <c r="G98" s="42">
        <v>2.7272310000000001E-3</v>
      </c>
      <c r="H98" s="10">
        <f t="shared" si="47"/>
        <v>1012.0384612079999</v>
      </c>
      <c r="I98" s="8">
        <f t="shared" si="54"/>
        <v>3145.7955049560001</v>
      </c>
      <c r="J98">
        <f t="shared" si="48"/>
        <v>56.087391675455905</v>
      </c>
      <c r="K98" s="9">
        <f t="shared" si="49"/>
        <v>109.93128768389357</v>
      </c>
      <c r="M98" s="2">
        <f>'rockfish harvests'!O97</f>
        <v>171.28362204385303</v>
      </c>
      <c r="N98">
        <f>'rockfish harvests'!P97</f>
        <v>21726.862182169472</v>
      </c>
      <c r="O98" s="33">
        <f t="shared" si="81"/>
        <v>0.82183908000000006</v>
      </c>
      <c r="P98" s="33">
        <f t="shared" si="81"/>
        <v>8.4635600000000004E-4</v>
      </c>
      <c r="Q98" s="17">
        <f t="shared" si="43"/>
        <v>140.76757435958791</v>
      </c>
      <c r="R98" s="65">
        <f t="shared" si="82"/>
        <v>14681.187613220343</v>
      </c>
      <c r="S98">
        <f t="shared" si="50"/>
        <v>121.16595071727183</v>
      </c>
      <c r="T98" s="9">
        <f t="shared" si="51"/>
        <v>237.48526340585278</v>
      </c>
      <c r="V98" s="17">
        <f t="shared" si="44"/>
        <v>1152.806035567588</v>
      </c>
      <c r="W98" s="58">
        <f t="shared" si="45"/>
        <v>17826.983118176344</v>
      </c>
      <c r="X98">
        <f t="shared" si="52"/>
        <v>133.51772585756675</v>
      </c>
      <c r="Y98" s="9">
        <f t="shared" si="53"/>
        <v>261.69474268083081</v>
      </c>
      <c r="Z98" s="18">
        <f t="shared" si="67"/>
        <v>0.11581976649855831</v>
      </c>
    </row>
    <row r="99" spans="1:26">
      <c r="A99" t="str">
        <f>'rockfish harvests'!A98</f>
        <v>SC</v>
      </c>
      <c r="B99">
        <f>'rockfish harvests'!B98</f>
        <v>2006</v>
      </c>
      <c r="C99" t="str">
        <f>'rockfish harvests'!C98</f>
        <v>EASTSIDE</v>
      </c>
      <c r="D99">
        <f>'rockfish harvests'!D98</f>
        <v>1516</v>
      </c>
      <c r="E99" s="12">
        <f>[1]logbook_harvest!$E120</f>
        <v>1356</v>
      </c>
      <c r="F99" s="42">
        <v>0.94230769199999997</v>
      </c>
      <c r="G99" s="42">
        <v>2.7272310000000001E-3</v>
      </c>
      <c r="H99" s="10">
        <f t="shared" si="47"/>
        <v>1277.769230352</v>
      </c>
      <c r="I99" s="8">
        <f t="shared" si="54"/>
        <v>5014.6578200160002</v>
      </c>
      <c r="J99">
        <f t="shared" si="48"/>
        <v>70.814248707558846</v>
      </c>
      <c r="K99" s="9">
        <f t="shared" si="49"/>
        <v>138.79592746681533</v>
      </c>
      <c r="M99" s="2">
        <f>'rockfish harvests'!O98</f>
        <v>209.07083012760154</v>
      </c>
      <c r="N99">
        <f>'rockfish harvests'!P98</f>
        <v>32370.709657002288</v>
      </c>
      <c r="O99" s="33">
        <f t="shared" si="81"/>
        <v>0.79807692299999999</v>
      </c>
      <c r="P99" s="33">
        <f t="shared" si="81"/>
        <v>1.564565E-3</v>
      </c>
      <c r="Q99" s="17">
        <f t="shared" si="43"/>
        <v>166.85460479729193</v>
      </c>
      <c r="R99" s="65">
        <f t="shared" si="82"/>
        <v>20635.513721435182</v>
      </c>
      <c r="S99">
        <f t="shared" si="50"/>
        <v>143.65066557950638</v>
      </c>
      <c r="T99" s="9">
        <f t="shared" si="51"/>
        <v>281.55530453583248</v>
      </c>
      <c r="V99" s="17">
        <f t="shared" si="44"/>
        <v>1444.6238351492921</v>
      </c>
      <c r="W99" s="58">
        <f t="shared" si="45"/>
        <v>25650.171541451182</v>
      </c>
      <c r="X99">
        <f t="shared" si="52"/>
        <v>160.15670932387187</v>
      </c>
      <c r="Y99" s="9">
        <f t="shared" si="53"/>
        <v>313.90715027478888</v>
      </c>
      <c r="Z99" s="18">
        <f t="shared" si="67"/>
        <v>0.11086395325003118</v>
      </c>
    </row>
    <row r="100" spans="1:26">
      <c r="A100" t="str">
        <f>'rockfish harvests'!A99</f>
        <v>SC</v>
      </c>
      <c r="B100">
        <f>'rockfish harvests'!B99</f>
        <v>2007</v>
      </c>
      <c r="C100" t="str">
        <f>'rockfish harvests'!C99</f>
        <v>EASTSIDE</v>
      </c>
      <c r="D100">
        <f>'rockfish harvests'!D99</f>
        <v>3481</v>
      </c>
      <c r="E100" s="12">
        <f>[1]logbook_harvest!$E121</f>
        <v>3310</v>
      </c>
      <c r="F100" s="42">
        <v>0.94230769199999997</v>
      </c>
      <c r="G100" s="42">
        <v>2.7272310000000001E-3</v>
      </c>
      <c r="H100" s="10">
        <f t="shared" si="47"/>
        <v>3119.0384605199997</v>
      </c>
      <c r="I100" s="8">
        <f t="shared" si="54"/>
        <v>29879.8155591</v>
      </c>
      <c r="J100">
        <f t="shared" si="48"/>
        <v>172.85778998674024</v>
      </c>
      <c r="K100" s="9">
        <f t="shared" si="49"/>
        <v>338.80126837401087</v>
      </c>
      <c r="M100" s="2">
        <f>'rockfish harvests'!O99</f>
        <v>480.0630340858711</v>
      </c>
      <c r="N100">
        <f>'rockfish harvests'!P99</f>
        <v>170671.83757600674</v>
      </c>
      <c r="O100" s="33">
        <f t="shared" si="81"/>
        <v>0.89411764699999996</v>
      </c>
      <c r="P100" s="33">
        <f t="shared" si="81"/>
        <v>1.127039E-3</v>
      </c>
      <c r="Q100" s="17">
        <f t="shared" si="43"/>
        <v>429.23283044853986</v>
      </c>
      <c r="R100" s="65">
        <f t="shared" si="82"/>
        <v>136510.3646173208</v>
      </c>
      <c r="S100">
        <f t="shared" si="50"/>
        <v>369.47309051853938</v>
      </c>
      <c r="T100" s="9">
        <f t="shared" si="51"/>
        <v>724.16725741633718</v>
      </c>
      <c r="V100" s="17">
        <f t="shared" si="44"/>
        <v>3548.2712909685397</v>
      </c>
      <c r="W100" s="58">
        <f t="shared" si="45"/>
        <v>166390.18017642081</v>
      </c>
      <c r="X100">
        <f t="shared" si="52"/>
        <v>407.90952449828973</v>
      </c>
      <c r="Y100" s="9">
        <f t="shared" si="53"/>
        <v>799.50266801664782</v>
      </c>
      <c r="Z100" s="18">
        <f t="shared" si="67"/>
        <v>0.11496007239822588</v>
      </c>
    </row>
    <row r="101" spans="1:26">
      <c r="A101" t="str">
        <f>'rockfish harvests'!A100</f>
        <v>SC</v>
      </c>
      <c r="B101">
        <f>'rockfish harvests'!B100</f>
        <v>2008</v>
      </c>
      <c r="C101" t="str">
        <f>'rockfish harvests'!C100</f>
        <v>EASTSIDE</v>
      </c>
      <c r="D101">
        <f>'rockfish harvests'!D100</f>
        <v>2311</v>
      </c>
      <c r="E101" s="12">
        <f>[1]logbook_harvest!$E122</f>
        <v>2098</v>
      </c>
      <c r="F101" s="42">
        <v>0.94230769199999997</v>
      </c>
      <c r="G101" s="42">
        <v>2.7272310000000001E-3</v>
      </c>
      <c r="H101" s="10">
        <f t="shared" si="47"/>
        <v>1976.9615378159999</v>
      </c>
      <c r="I101" s="8">
        <f t="shared" si="54"/>
        <v>12004.190878524001</v>
      </c>
      <c r="J101">
        <f t="shared" si="48"/>
        <v>109.56363848706377</v>
      </c>
      <c r="K101" s="9">
        <f t="shared" si="49"/>
        <v>214.74473143464499</v>
      </c>
      <c r="M101" s="2">
        <f>'rockfish harvests'!O100</f>
        <v>318.70889737789366</v>
      </c>
      <c r="N101">
        <f>'rockfish harvests'!P100</f>
        <v>75223.529863537799</v>
      </c>
      <c r="O101" s="33">
        <f t="shared" si="81"/>
        <v>0.693333333</v>
      </c>
      <c r="P101" s="33">
        <f t="shared" si="81"/>
        <v>2.873273E-3</v>
      </c>
      <c r="Q101" s="17">
        <f t="shared" si="43"/>
        <v>220.97150207576996</v>
      </c>
      <c r="R101" s="65">
        <f t="shared" si="82"/>
        <v>36236.502593305631</v>
      </c>
      <c r="S101">
        <f t="shared" si="50"/>
        <v>190.35887841996137</v>
      </c>
      <c r="T101" s="9">
        <f t="shared" si="51"/>
        <v>373.10340170312429</v>
      </c>
      <c r="V101" s="17">
        <f t="shared" si="44"/>
        <v>2197.93303989177</v>
      </c>
      <c r="W101" s="58">
        <f t="shared" si="45"/>
        <v>48240.693471829632</v>
      </c>
      <c r="X101">
        <f t="shared" si="52"/>
        <v>219.63764129089901</v>
      </c>
      <c r="Y101" s="9">
        <f t="shared" si="53"/>
        <v>430.48977693016207</v>
      </c>
      <c r="Z101" s="18">
        <f t="shared" si="67"/>
        <v>9.9929177688558857E-2</v>
      </c>
    </row>
    <row r="102" spans="1:26">
      <c r="A102" t="str">
        <f>'rockfish harvests'!A101</f>
        <v>SC</v>
      </c>
      <c r="B102">
        <f>'rockfish harvests'!B101</f>
        <v>2009</v>
      </c>
      <c r="C102" t="str">
        <f>'rockfish harvests'!C101</f>
        <v>EASTSIDE</v>
      </c>
      <c r="D102">
        <f>'rockfish harvests'!D101</f>
        <v>2296</v>
      </c>
      <c r="E102" s="12">
        <f>[1]logbook_harvest!$E123</f>
        <v>2247</v>
      </c>
      <c r="F102" s="12">
        <f>IF([2]species_comp_Region2_forR!$G126&gt;49,[2]species_comp_Region2_forR!$AD126,[2]species_comp_Region2_forR!$AF126)</f>
        <v>1</v>
      </c>
      <c r="G102" s="12">
        <f>IF([2]species_comp_Region2_forR!$G126&gt;49,[2]species_comp_Region2_forR!$AE126,[2]species_comp_Region2_forR!$AG126)</f>
        <v>0</v>
      </c>
      <c r="H102" s="10">
        <f t="shared" si="47"/>
        <v>2247</v>
      </c>
      <c r="I102" s="8">
        <f t="shared" si="54"/>
        <v>0</v>
      </c>
      <c r="J102">
        <f t="shared" si="48"/>
        <v>0</v>
      </c>
      <c r="K102" s="9">
        <f t="shared" si="49"/>
        <v>0</v>
      </c>
      <c r="M102" s="2">
        <f>'rockfish harvests'!O101</f>
        <v>316.64025459958657</v>
      </c>
      <c r="N102">
        <f>'rockfish harvests'!P101</f>
        <v>74250.19273710491</v>
      </c>
      <c r="O102" s="33">
        <f t="shared" si="81"/>
        <v>0.55882352899999999</v>
      </c>
      <c r="P102" s="33">
        <f t="shared" si="81"/>
        <v>3.6796979999999999E-3</v>
      </c>
      <c r="Q102" s="17">
        <f t="shared" si="43"/>
        <v>176.94602449879943</v>
      </c>
      <c r="R102" s="65">
        <f t="shared" si="82"/>
        <v>23282.839731054672</v>
      </c>
      <c r="S102">
        <f t="shared" si="50"/>
        <v>152.58715454144451</v>
      </c>
      <c r="T102" s="9">
        <f t="shared" si="51"/>
        <v>299.07082290123122</v>
      </c>
      <c r="V102" s="17">
        <f t="shared" si="44"/>
        <v>2423.9460244987995</v>
      </c>
      <c r="W102" s="58">
        <f t="shared" si="45"/>
        <v>23282.839731054672</v>
      </c>
      <c r="X102">
        <f t="shared" si="52"/>
        <v>152.58715454144451</v>
      </c>
      <c r="Y102" s="9">
        <f t="shared" si="53"/>
        <v>299.07082290123122</v>
      </c>
      <c r="Z102" s="18">
        <f t="shared" si="67"/>
        <v>6.2949897810944455E-2</v>
      </c>
    </row>
    <row r="103" spans="1:26">
      <c r="A103" t="str">
        <f>'rockfish harvests'!A102</f>
        <v>SC</v>
      </c>
      <c r="B103">
        <f>'rockfish harvests'!B102</f>
        <v>2010</v>
      </c>
      <c r="C103" t="str">
        <f>'rockfish harvests'!C102</f>
        <v>EASTSIDE</v>
      </c>
      <c r="D103">
        <f>'rockfish harvests'!D102</f>
        <v>2555</v>
      </c>
      <c r="E103" s="12">
        <f>[1]logbook_harvest!$E124</f>
        <v>1663</v>
      </c>
      <c r="F103" s="42">
        <v>0.94230769199999997</v>
      </c>
      <c r="G103" s="42">
        <v>2.7272310000000001E-3</v>
      </c>
      <c r="H103" s="10">
        <f t="shared" si="47"/>
        <v>1567.057691796</v>
      </c>
      <c r="I103" s="8">
        <f t="shared" si="54"/>
        <v>7542.3455094390001</v>
      </c>
      <c r="J103">
        <f t="shared" si="48"/>
        <v>86.846678171585822</v>
      </c>
      <c r="K103" s="9">
        <f t="shared" si="49"/>
        <v>170.2194892163082</v>
      </c>
      <c r="M103" s="2">
        <f>'rockfish harvests'!O102</f>
        <v>352.35881990502776</v>
      </c>
      <c r="N103">
        <f>'rockfish harvests'!P102</f>
        <v>91946.589896274556</v>
      </c>
      <c r="O103" s="33">
        <f t="shared" si="81"/>
        <v>0.74806438500000005</v>
      </c>
      <c r="P103" s="33">
        <f t="shared" si="81"/>
        <v>6.3493509999999996E-3</v>
      </c>
      <c r="Q103" s="17">
        <f t="shared" si="43"/>
        <v>263.58708391158035</v>
      </c>
      <c r="R103" s="65">
        <f t="shared" si="82"/>
        <v>51657.85504219358</v>
      </c>
      <c r="S103">
        <f t="shared" si="50"/>
        <v>227.28364446698222</v>
      </c>
      <c r="T103" s="9">
        <f t="shared" si="51"/>
        <v>445.47594315528517</v>
      </c>
      <c r="V103" s="17">
        <f t="shared" si="44"/>
        <v>1830.6447757075803</v>
      </c>
      <c r="W103" s="58">
        <f t="shared" si="45"/>
        <v>59200.200551632581</v>
      </c>
      <c r="X103">
        <f t="shared" si="52"/>
        <v>243.31091334264599</v>
      </c>
      <c r="Y103" s="9">
        <f t="shared" si="53"/>
        <v>476.88939015158616</v>
      </c>
      <c r="Z103" s="18">
        <f t="shared" si="67"/>
        <v>0.13290995422560967</v>
      </c>
    </row>
    <row r="104" spans="1:26">
      <c r="A104" t="str">
        <f>'rockfish harvests'!A103</f>
        <v>SC</v>
      </c>
      <c r="B104">
        <f>'rockfish harvests'!B103</f>
        <v>2011</v>
      </c>
      <c r="C104" t="str">
        <f>'rockfish harvests'!C103</f>
        <v>EASTSIDE</v>
      </c>
      <c r="D104">
        <f>'rockfish harvests'!D103</f>
        <v>1928</v>
      </c>
      <c r="E104" s="12">
        <f>[1]logbook_harvest!$E125</f>
        <v>1853</v>
      </c>
      <c r="F104" s="42">
        <v>0.94230769199999997</v>
      </c>
      <c r="G104" s="42">
        <v>2.7272310000000001E-3</v>
      </c>
      <c r="H104" s="10">
        <f t="shared" si="47"/>
        <v>1746.096153276</v>
      </c>
      <c r="I104" s="8">
        <f t="shared" si="54"/>
        <v>9364.2449066789995</v>
      </c>
      <c r="J104">
        <f t="shared" si="48"/>
        <v>96.76902865420837</v>
      </c>
      <c r="K104" s="9">
        <f t="shared" si="49"/>
        <v>189.66729616224839</v>
      </c>
      <c r="M104" s="2">
        <f>'rockfish harvests'!O103</f>
        <v>51.46120422098079</v>
      </c>
      <c r="N104">
        <f>'rockfish harvests'!P103</f>
        <v>1649.9620849615694</v>
      </c>
      <c r="O104" s="33">
        <f t="shared" si="81"/>
        <v>0.71830985899999999</v>
      </c>
      <c r="P104" s="33">
        <f t="shared" si="81"/>
        <v>2.890583E-3</v>
      </c>
      <c r="Q104" s="17">
        <f t="shared" si="43"/>
        <v>36.965090347942919</v>
      </c>
      <c r="R104" s="65">
        <f t="shared" si="82"/>
        <v>854.21502543867553</v>
      </c>
      <c r="S104">
        <f t="shared" si="50"/>
        <v>29.226957170370568</v>
      </c>
      <c r="T104" s="9">
        <f t="shared" si="51"/>
        <v>57.284836053926313</v>
      </c>
      <c r="V104" s="17">
        <f t="shared" si="44"/>
        <v>1783.061243623943</v>
      </c>
      <c r="W104" s="58">
        <f t="shared" si="45"/>
        <v>10218.459932117676</v>
      </c>
      <c r="X104">
        <f t="shared" si="52"/>
        <v>101.08639835367406</v>
      </c>
      <c r="Y104" s="9">
        <f t="shared" si="53"/>
        <v>198.12934077320114</v>
      </c>
      <c r="Z104" s="18">
        <f t="shared" si="67"/>
        <v>5.6692611493379362E-2</v>
      </c>
    </row>
    <row r="105" spans="1:26">
      <c r="A105" t="str">
        <f>'rockfish harvests'!A104</f>
        <v>SC</v>
      </c>
      <c r="B105">
        <f>'rockfish harvests'!B104</f>
        <v>2012</v>
      </c>
      <c r="C105" t="str">
        <f>'rockfish harvests'!C104</f>
        <v>EASTSIDE</v>
      </c>
      <c r="D105">
        <f>'rockfish harvests'!D104</f>
        <v>3433</v>
      </c>
      <c r="E105" s="12">
        <f>[1]logbook_harvest!$E126</f>
        <v>3210</v>
      </c>
      <c r="F105" s="42">
        <v>0.94230769199999997</v>
      </c>
      <c r="G105" s="42">
        <v>2.7272310000000001E-3</v>
      </c>
      <c r="H105" s="10">
        <f t="shared" si="47"/>
        <v>3024.8076913199998</v>
      </c>
      <c r="I105" s="8">
        <f t="shared" si="54"/>
        <v>28101.660947100001</v>
      </c>
      <c r="J105">
        <f t="shared" si="48"/>
        <v>167.63550025904419</v>
      </c>
      <c r="K105" s="9">
        <f t="shared" si="49"/>
        <v>328.56558050772662</v>
      </c>
      <c r="M105" s="2">
        <f>'rockfish harvests'!O104</f>
        <v>276.3989021043003</v>
      </c>
      <c r="N105">
        <f>'rockfish harvests'!P104</f>
        <v>25117.984568882985</v>
      </c>
      <c r="O105" s="33">
        <f t="shared" si="81"/>
        <v>0.74509803900000005</v>
      </c>
      <c r="P105" s="33">
        <f t="shared" si="81"/>
        <v>1.2495189999999999E-3</v>
      </c>
      <c r="Q105" s="17">
        <f t="shared" si="43"/>
        <v>205.94427993966715</v>
      </c>
      <c r="R105" s="65">
        <f t="shared" si="82"/>
        <v>14008.852110231493</v>
      </c>
      <c r="S105">
        <f t="shared" si="50"/>
        <v>118.35899674393787</v>
      </c>
      <c r="T105" s="9">
        <f t="shared" si="51"/>
        <v>231.9836336181182</v>
      </c>
      <c r="V105" s="17">
        <f t="shared" si="44"/>
        <v>3230.7519712596668</v>
      </c>
      <c r="W105" s="58">
        <f t="shared" si="45"/>
        <v>42110.513057331496</v>
      </c>
      <c r="X105">
        <f t="shared" si="52"/>
        <v>205.20846244083478</v>
      </c>
      <c r="Y105" s="9">
        <f t="shared" si="53"/>
        <v>402.20858638403615</v>
      </c>
      <c r="Z105" s="18">
        <f t="shared" si="67"/>
        <v>6.3517244364885192E-2</v>
      </c>
    </row>
    <row r="106" spans="1:26">
      <c r="A106" t="str">
        <f>'rockfish harvests'!A105</f>
        <v>SC</v>
      </c>
      <c r="B106">
        <f>'rockfish harvests'!B105</f>
        <v>2013</v>
      </c>
      <c r="C106" t="str">
        <f>'rockfish harvests'!C105</f>
        <v>EASTSIDE</v>
      </c>
      <c r="D106">
        <f>'rockfish harvests'!D105</f>
        <v>2207</v>
      </c>
      <c r="E106" s="12">
        <f>[1]logbook_harvest!$E127</f>
        <v>2081</v>
      </c>
      <c r="F106" s="42">
        <v>0.94230769199999997</v>
      </c>
      <c r="G106" s="42">
        <v>2.7272310000000001E-3</v>
      </c>
      <c r="H106" s="10">
        <f t="shared" si="47"/>
        <v>1960.9423070519999</v>
      </c>
      <c r="I106" s="8">
        <f t="shared" si="54"/>
        <v>11810.440206591</v>
      </c>
      <c r="J106">
        <f t="shared" si="48"/>
        <v>108.67584923335544</v>
      </c>
      <c r="K106" s="9">
        <f t="shared" si="49"/>
        <v>213.00466449737664</v>
      </c>
      <c r="M106" s="2">
        <f>'rockfish harvests'!O105</f>
        <v>351.77988614800779</v>
      </c>
      <c r="N106">
        <f>'rockfish harvests'!P105</f>
        <v>93936.264893907151</v>
      </c>
      <c r="O106" s="33">
        <f t="shared" si="81"/>
        <v>0.674846626</v>
      </c>
      <c r="P106" s="33">
        <f t="shared" si="81"/>
        <v>1.354498E-3</v>
      </c>
      <c r="Q106" s="17">
        <f t="shared" si="43"/>
        <v>237.39746926164719</v>
      </c>
      <c r="R106" s="65">
        <f t="shared" si="82"/>
        <v>42820.644347745678</v>
      </c>
      <c r="S106">
        <f t="shared" si="50"/>
        <v>206.93149675132995</v>
      </c>
      <c r="T106" s="9">
        <f t="shared" si="51"/>
        <v>405.58573363260666</v>
      </c>
      <c r="V106" s="17">
        <f t="shared" si="44"/>
        <v>2198.3397763136472</v>
      </c>
      <c r="W106" s="58">
        <f t="shared" si="45"/>
        <v>54631.084554336674</v>
      </c>
      <c r="X106">
        <f t="shared" si="52"/>
        <v>233.73293425261377</v>
      </c>
      <c r="Y106" s="9">
        <f t="shared" si="53"/>
        <v>458.11655113512296</v>
      </c>
      <c r="Z106" s="18">
        <f t="shared" si="67"/>
        <v>0.1063224787955918</v>
      </c>
    </row>
    <row r="107" spans="1:26">
      <c r="A107" t="str">
        <f>'rockfish harvests'!A106</f>
        <v>SC</v>
      </c>
      <c r="B107">
        <f>'rockfish harvests'!B106</f>
        <v>2014</v>
      </c>
      <c r="C107" t="str">
        <f>'rockfish harvests'!C106</f>
        <v>EASTSIDE</v>
      </c>
      <c r="D107">
        <f>'rockfish harvests'!D106</f>
        <v>3551</v>
      </c>
      <c r="E107" s="12">
        <f>[1]logbook_harvest!$E128</f>
        <v>3385</v>
      </c>
      <c r="F107" s="42">
        <v>0.94230769199999997</v>
      </c>
      <c r="G107" s="42">
        <v>2.7272310000000001E-3</v>
      </c>
      <c r="H107" s="10">
        <f t="shared" si="47"/>
        <v>3189.7115374199998</v>
      </c>
      <c r="I107" s="8">
        <f t="shared" si="54"/>
        <v>31249.226424975001</v>
      </c>
      <c r="J107">
        <f t="shared" si="48"/>
        <v>176.77450728251233</v>
      </c>
      <c r="K107" s="9">
        <f t="shared" si="49"/>
        <v>346.47803427372418</v>
      </c>
      <c r="M107" s="2">
        <f>'rockfish harvests'!O106</f>
        <v>250.87949818421885</v>
      </c>
      <c r="N107">
        <f>'rockfish harvests'!P106</f>
        <v>23714.551436006946</v>
      </c>
      <c r="O107" s="33">
        <f t="shared" si="81"/>
        <v>0.77777777800000003</v>
      </c>
      <c r="P107" s="33">
        <f t="shared" si="81"/>
        <v>1.382716E-3</v>
      </c>
      <c r="Q107" s="17">
        <f t="shared" si="43"/>
        <v>195.12849864347677</v>
      </c>
      <c r="R107" s="65">
        <f t="shared" si="82"/>
        <v>14400.078143738738</v>
      </c>
      <c r="S107">
        <f t="shared" si="50"/>
        <v>120.00032559846969</v>
      </c>
      <c r="T107" s="9">
        <f t="shared" si="51"/>
        <v>235.20063817300058</v>
      </c>
      <c r="V107" s="17">
        <f t="shared" si="44"/>
        <v>3384.8400360634764</v>
      </c>
      <c r="W107" s="58">
        <f t="shared" si="45"/>
        <v>45649.304568713735</v>
      </c>
      <c r="X107">
        <f t="shared" si="52"/>
        <v>213.65697875031776</v>
      </c>
      <c r="Y107" s="9">
        <f t="shared" si="53"/>
        <v>418.76767835062282</v>
      </c>
      <c r="Z107" s="18">
        <f t="shared" si="67"/>
        <v>6.3121735879370519E-2</v>
      </c>
    </row>
    <row r="108" spans="1:26">
      <c r="A108" t="str">
        <f>'rockfish harvests'!A107</f>
        <v>SC</v>
      </c>
      <c r="B108">
        <f>'rockfish harvests'!B107</f>
        <v>2015</v>
      </c>
      <c r="C108" t="str">
        <f>'rockfish harvests'!C107</f>
        <v>EASTSIDE</v>
      </c>
      <c r="D108">
        <f>'rockfish harvests'!D107</f>
        <v>2787</v>
      </c>
      <c r="E108" s="12">
        <f>[1]logbook_harvest!$E129</f>
        <v>2635</v>
      </c>
      <c r="F108" s="42">
        <v>0.94230769199999997</v>
      </c>
      <c r="G108" s="42">
        <v>2.7272310000000001E-3</v>
      </c>
      <c r="H108" s="10">
        <f t="shared" si="47"/>
        <v>2482.98076842</v>
      </c>
      <c r="I108" s="8">
        <f t="shared" si="54"/>
        <v>18935.778459975001</v>
      </c>
      <c r="J108">
        <f t="shared" si="48"/>
        <v>137.60733432479171</v>
      </c>
      <c r="K108" s="9">
        <f t="shared" si="49"/>
        <v>269.71037527659172</v>
      </c>
      <c r="M108" s="2">
        <f>'rockfish harvests'!O107</f>
        <v>932.19872110181996</v>
      </c>
      <c r="N108">
        <f>'rockfish harvests'!P107</f>
        <v>360398.18316320516</v>
      </c>
      <c r="O108" s="33">
        <f t="shared" si="81"/>
        <v>0.73947368400000002</v>
      </c>
      <c r="P108" s="33">
        <f t="shared" si="81"/>
        <v>5.0831800000000001E-4</v>
      </c>
      <c r="Q108" s="17">
        <f t="shared" si="43"/>
        <v>689.33642251325136</v>
      </c>
      <c r="R108" s="65">
        <f t="shared" si="82"/>
        <v>197331.94224491622</v>
      </c>
      <c r="S108">
        <f t="shared" si="50"/>
        <v>444.22060087856823</v>
      </c>
      <c r="T108" s="9">
        <f t="shared" si="51"/>
        <v>870.67237772199371</v>
      </c>
      <c r="V108" s="17">
        <f t="shared" si="44"/>
        <v>3172.3171909332514</v>
      </c>
      <c r="W108" s="58">
        <f t="shared" si="45"/>
        <v>216267.72070489122</v>
      </c>
      <c r="X108">
        <f t="shared" si="52"/>
        <v>465.04593397307673</v>
      </c>
      <c r="Y108" s="9">
        <f t="shared" si="53"/>
        <v>911.49003058723042</v>
      </c>
      <c r="Z108" s="18">
        <f t="shared" si="67"/>
        <v>0.14659503006263591</v>
      </c>
    </row>
    <row r="109" spans="1:26">
      <c r="A109" t="str">
        <f>'rockfish harvests'!A108</f>
        <v>SC</v>
      </c>
      <c r="B109">
        <f>'rockfish harvests'!B108</f>
        <v>2016</v>
      </c>
      <c r="C109" t="str">
        <f>'rockfish harvests'!C108</f>
        <v>EASTSIDE</v>
      </c>
      <c r="D109">
        <f>'rockfish harvests'!D108</f>
        <v>3561</v>
      </c>
      <c r="E109" s="12">
        <f>[1]logbook_harvest!$E130</f>
        <v>3392</v>
      </c>
      <c r="F109" s="12">
        <f>IF([2]species_comp_Region2_forR!$G133&gt;49,[2]species_comp_Region2_forR!$AD133,[2]species_comp_Region2_forR!$AF133)</f>
        <v>0.90384615400000001</v>
      </c>
      <c r="G109" s="12">
        <f>IF([2]species_comp_Region2_forR!$G133&gt;49,[2]species_comp_Region2_forR!$AE133,[2]species_comp_Region2_forR!$AG133)</f>
        <v>1.704084E-3</v>
      </c>
      <c r="H109" s="10">
        <f t="shared" si="47"/>
        <v>3065.846154368</v>
      </c>
      <c r="I109" s="8">
        <f t="shared" si="54"/>
        <v>19606.617931776</v>
      </c>
      <c r="J109">
        <f t="shared" si="48"/>
        <v>140.02363347583864</v>
      </c>
      <c r="K109" s="9">
        <f t="shared" si="49"/>
        <v>274.44632161264371</v>
      </c>
      <c r="M109" s="2">
        <f>'rockfish harvests'!O108</f>
        <v>418.19068471337596</v>
      </c>
      <c r="N109">
        <f>'rockfish harvests'!P108</f>
        <v>86017.579810230731</v>
      </c>
      <c r="O109" s="33">
        <f t="shared" si="81"/>
        <v>0.83437499999999998</v>
      </c>
      <c r="P109" s="33">
        <f t="shared" si="81"/>
        <v>4.3320799999999998E-4</v>
      </c>
      <c r="Q109" s="17">
        <f t="shared" si="43"/>
        <v>348.92785255772304</v>
      </c>
      <c r="R109" s="65">
        <f t="shared" si="82"/>
        <v>59922.357240243415</v>
      </c>
      <c r="S109">
        <f t="shared" si="50"/>
        <v>244.79043535286141</v>
      </c>
      <c r="T109" s="9">
        <f t="shared" si="51"/>
        <v>479.78925329160836</v>
      </c>
      <c r="V109" s="17">
        <f t="shared" si="44"/>
        <v>3414.7740069257229</v>
      </c>
      <c r="W109" s="58">
        <f t="shared" si="45"/>
        <v>79528.975172019418</v>
      </c>
      <c r="X109">
        <f t="shared" si="52"/>
        <v>282.00882108902096</v>
      </c>
      <c r="Y109" s="9">
        <f t="shared" si="53"/>
        <v>552.73728933448103</v>
      </c>
      <c r="Z109" s="18">
        <f t="shared" si="67"/>
        <v>8.2584914994977915E-2</v>
      </c>
    </row>
    <row r="110" spans="1:26">
      <c r="A110" t="str">
        <f>'rockfish harvests'!A109</f>
        <v>SC</v>
      </c>
      <c r="B110">
        <f>'rockfish harvests'!B109</f>
        <v>2017</v>
      </c>
      <c r="C110" t="str">
        <f>'rockfish harvests'!C109</f>
        <v>EASTSIDE</v>
      </c>
      <c r="D110">
        <f>'rockfish harvests'!D109</f>
        <v>3933</v>
      </c>
      <c r="E110" s="12">
        <f>[1]logbook_harvest!$E131</f>
        <v>3877</v>
      </c>
      <c r="F110" s="12">
        <f>IF([2]species_comp_Region2_forR!$G134&gt;49,[2]species_comp_Region2_forR!$AD134,[2]species_comp_Region2_forR!$AF134)</f>
        <v>0.92307692299999999</v>
      </c>
      <c r="G110" s="12">
        <f>IF([2]species_comp_Region2_forR!$G134&gt;49,[2]species_comp_Region2_forR!$AE134,[2]species_comp_Region2_forR!$AG134)</f>
        <v>6.1211999999999996E-4</v>
      </c>
      <c r="H110" s="10">
        <f t="shared" si="47"/>
        <v>3578.7692304709999</v>
      </c>
      <c r="I110" s="8">
        <f t="shared" si="54"/>
        <v>9200.8546834799999</v>
      </c>
      <c r="J110">
        <f t="shared" si="48"/>
        <v>95.921085708409279</v>
      </c>
      <c r="K110" s="9">
        <f t="shared" si="49"/>
        <v>188.00532798848218</v>
      </c>
      <c r="M110" s="2">
        <f>'rockfish harvests'!O109</f>
        <v>1229.4512387981022</v>
      </c>
      <c r="N110">
        <f>'rockfish harvests'!P109</f>
        <v>1065522.1889633487</v>
      </c>
      <c r="O110" s="33">
        <f t="shared" si="81"/>
        <v>0.71515151499999996</v>
      </c>
      <c r="P110" s="33">
        <f t="shared" si="81"/>
        <v>6.1917899999999998E-4</v>
      </c>
      <c r="Q110" s="17">
        <f t="shared" si="43"/>
        <v>879.24391604508946</v>
      </c>
      <c r="R110" s="65">
        <f t="shared" si="82"/>
        <v>545228.63969368616</v>
      </c>
      <c r="S110">
        <f t="shared" si="50"/>
        <v>738.3959911143113</v>
      </c>
      <c r="T110" s="9">
        <f t="shared" si="51"/>
        <v>1447.2561425840502</v>
      </c>
      <c r="V110" s="17">
        <f t="shared" si="44"/>
        <v>4458.0131465160894</v>
      </c>
      <c r="W110" s="58">
        <f t="shared" si="45"/>
        <v>554429.49437716615</v>
      </c>
      <c r="X110">
        <f t="shared" si="52"/>
        <v>744.6002245347272</v>
      </c>
      <c r="Y110" s="9">
        <f t="shared" si="53"/>
        <v>1459.4164400880652</v>
      </c>
      <c r="Z110" s="18">
        <f t="shared" si="67"/>
        <v>0.16702512981968837</v>
      </c>
    </row>
    <row r="111" spans="1:26">
      <c r="A111" t="str">
        <f>'rockfish harvests'!A110</f>
        <v>SC</v>
      </c>
      <c r="B111">
        <f>'rockfish harvests'!B110</f>
        <v>2018</v>
      </c>
      <c r="C111" t="str">
        <f>'rockfish harvests'!C110</f>
        <v>EASTSIDE</v>
      </c>
      <c r="D111">
        <f>'rockfish harvests'!D110</f>
        <v>3914</v>
      </c>
      <c r="E111" s="12">
        <f>[1]logbook_harvest!$E132</f>
        <v>3690</v>
      </c>
      <c r="F111" s="42">
        <v>0.94230769199999997</v>
      </c>
      <c r="G111" s="42">
        <v>2.7272310000000001E-3</v>
      </c>
      <c r="H111" s="10">
        <f t="shared" si="47"/>
        <v>3477.1153834799998</v>
      </c>
      <c r="I111" s="8">
        <f t="shared" si="54"/>
        <v>37134.2500191</v>
      </c>
      <c r="J111">
        <f t="shared" si="48"/>
        <v>192.70249095198537</v>
      </c>
      <c r="K111" s="9">
        <f t="shared" si="49"/>
        <v>377.6968822658913</v>
      </c>
      <c r="M111" s="2">
        <f>'rockfish harvests'!O110</f>
        <v>302.2796271637817</v>
      </c>
      <c r="N111">
        <f>'rockfish harvests'!P110</f>
        <v>37596.448991886558</v>
      </c>
      <c r="O111" s="33">
        <f t="shared" si="81"/>
        <v>0.75919732399999995</v>
      </c>
      <c r="P111" s="33">
        <f t="shared" si="81"/>
        <v>6.13479E-4</v>
      </c>
      <c r="Q111" s="17">
        <f t="shared" si="43"/>
        <v>229.48988404246077</v>
      </c>
      <c r="R111" s="65">
        <f t="shared" si="82"/>
        <v>21702.853722571788</v>
      </c>
      <c r="S111">
        <f t="shared" si="50"/>
        <v>147.31888447368786</v>
      </c>
      <c r="T111" s="9">
        <f t="shared" si="51"/>
        <v>288.74501356842819</v>
      </c>
      <c r="V111" s="17">
        <f t="shared" si="44"/>
        <v>3706.6052675224605</v>
      </c>
      <c r="W111" s="58">
        <f t="shared" si="45"/>
        <v>58837.103741671788</v>
      </c>
      <c r="X111">
        <f t="shared" si="52"/>
        <v>242.56360762008754</v>
      </c>
      <c r="Y111" s="9">
        <f t="shared" si="53"/>
        <v>475.42467093537158</v>
      </c>
      <c r="Z111" s="18">
        <f t="shared" si="67"/>
        <v>6.5440906196688159E-2</v>
      </c>
    </row>
    <row r="112" spans="1:26">
      <c r="A112" t="str">
        <f>'rockfish harvests'!A111</f>
        <v>SC</v>
      </c>
      <c r="B112">
        <f>'rockfish harvests'!B111</f>
        <v>2019</v>
      </c>
      <c r="C112" t="str">
        <f>'rockfish harvests'!C111</f>
        <v>EASTSIDE</v>
      </c>
      <c r="D112">
        <f>'rockfish harvests'!D111</f>
        <v>5680</v>
      </c>
      <c r="E112" s="12">
        <f>[1]logbook_harvest!$E133</f>
        <v>5564</v>
      </c>
      <c r="F112" s="42">
        <f>IF([2]species_comp_Region2_forR!$G136&gt;49,[2]species_comp_Region2_forR!$AD136,[2]species_comp_Region2_forR!$AF136)</f>
        <v>0.94230769199999997</v>
      </c>
      <c r="G112" s="42">
        <f>IF([2]species_comp_Region2_forR!$G136&gt;49,[2]species_comp_Region2_forR!$AE136,[2]species_comp_Region2_forR!$AG136)</f>
        <v>2.7314359999999998E-3</v>
      </c>
      <c r="H112" s="10">
        <f>E112*F112</f>
        <v>5242.9999982879999</v>
      </c>
      <c r="I112" s="8">
        <f t="shared" ref="I112" si="83">(E112^2)*G112</f>
        <v>84560.057905855996</v>
      </c>
      <c r="J112">
        <f t="shared" ref="J112" si="84">SQRT(I112)</f>
        <v>290.7921214645541</v>
      </c>
      <c r="K112" s="9">
        <f t="shared" ref="K112" si="85">(1.96*J112)</f>
        <v>569.95255807052604</v>
      </c>
      <c r="M112" s="2">
        <f>'rockfish harvests'!O111</f>
        <v>1827.1545603495351</v>
      </c>
      <c r="N112">
        <f>'rockfish harvests'!P111</f>
        <v>1939226.0896531206</v>
      </c>
      <c r="O112" s="33">
        <f t="shared" si="81"/>
        <v>0.79583333300000003</v>
      </c>
      <c r="P112" s="33">
        <f t="shared" si="81"/>
        <v>6.7984399999999998E-4</v>
      </c>
      <c r="Q112" s="17">
        <f t="shared" ref="Q112" si="86">M112*O112</f>
        <v>1454.1105036691201</v>
      </c>
      <c r="R112" s="65">
        <f t="shared" ref="R112" si="87">(M112^2)*P112+(O112^2)*N112-(P112*N112)</f>
        <v>1229161.4732864327</v>
      </c>
      <c r="S112">
        <f t="shared" ref="S112" si="88">SQRT(R112)</f>
        <v>1108.6755491515237</v>
      </c>
      <c r="T112" s="9">
        <f t="shared" ref="T112" si="89">(1.96*S112)</f>
        <v>2173.0040763369866</v>
      </c>
      <c r="V112" s="17">
        <f t="shared" ref="V112" si="90">Q112+H112</f>
        <v>6697.1105019571205</v>
      </c>
      <c r="W112" s="58">
        <f t="shared" ref="W112" si="91">R112+I112</f>
        <v>1313721.5311922887</v>
      </c>
      <c r="X112">
        <f t="shared" ref="X112" si="92">SQRT(W112)</f>
        <v>1146.1769196735245</v>
      </c>
      <c r="Y112" s="9">
        <f t="shared" ref="Y112" si="93">(1.96*X112)</f>
        <v>2246.5067625601077</v>
      </c>
      <c r="Z112" s="18">
        <f t="shared" si="67"/>
        <v>0.17114499146140311</v>
      </c>
    </row>
    <row r="113" spans="1:26">
      <c r="A113" t="str">
        <f>'rockfish harvests'!A112</f>
        <v>SC</v>
      </c>
      <c r="B113">
        <f>'rockfish harvests'!B112</f>
        <v>1998</v>
      </c>
      <c r="C113" t="str">
        <f>'rockfish harvests'!C112</f>
        <v>NG</v>
      </c>
      <c r="D113">
        <f>'rockfish harvests'!D112</f>
        <v>5169</v>
      </c>
      <c r="E113" s="12">
        <f>[1]logbook_harvest!$E156</f>
        <v>3927</v>
      </c>
      <c r="F113" s="12">
        <f>IF([2]species_comp_Region2_forR!$G169&gt;49,[2]species_comp_Region2_forR!$AD169,[2]species_comp_Region2_forR!$AF169)</f>
        <v>0.88760331599999998</v>
      </c>
      <c r="G113" s="12">
        <f>IF([2]species_comp_Region2_forR!$G169&gt;49,[2]species_comp_Region2_forR!$AE169,[2]species_comp_Region2_forR!$AG169)</f>
        <v>9.97637E-4</v>
      </c>
      <c r="H113" s="10">
        <f t="shared" ref="H113:H160" si="94">E113*F113</f>
        <v>3485.6182219319999</v>
      </c>
      <c r="I113" s="8">
        <f t="shared" ref="I113:I161" si="95">(E113^2)*G113</f>
        <v>15384.888399572999</v>
      </c>
      <c r="J113">
        <f t="shared" ref="J113:J160" si="96">SQRT(I113)</f>
        <v>124.0358351428046</v>
      </c>
      <c r="K113" s="9">
        <f t="shared" ref="K113:K160" si="97">(1.96*J113)</f>
        <v>243.110236879897</v>
      </c>
      <c r="M113" s="2">
        <f>'rockfish harvests'!O112</f>
        <v>2556.220955913016</v>
      </c>
      <c r="N113">
        <f>'rockfish harvests'!P112</f>
        <v>380846.86521831615</v>
      </c>
      <c r="O113">
        <f>IF([2]species_comp_Region2_forR!$D196&gt;49,[2]species_comp_Region2_forR!$N196,[2]species_comp_Region2_forR!$P196)</f>
        <v>0.77499063599999995</v>
      </c>
      <c r="P113">
        <f>IF([2]species_comp_Region2_forR!$D196&gt;49,[2]species_comp_Region2_forR!$O196,[2]species_comp_Region2_forR!$Q196)</f>
        <v>1.063294E-3</v>
      </c>
      <c r="Q113" s="17">
        <f t="shared" ref="Q113:Q159" si="98">M113*O113</f>
        <v>1981.0473043795562</v>
      </c>
      <c r="R113" s="65">
        <f t="shared" si="82"/>
        <v>235283.51396165017</v>
      </c>
      <c r="S113">
        <f t="shared" ref="S113:S160" si="99">SQRT(R113)</f>
        <v>485.06031992078073</v>
      </c>
      <c r="T113" s="9">
        <f t="shared" ref="T113:T160" si="100">(1.96*S113)</f>
        <v>950.71822704473016</v>
      </c>
      <c r="V113" s="17">
        <f t="shared" ref="V113:V159" si="101">Q113+H113</f>
        <v>5466.6655263115563</v>
      </c>
      <c r="W113" s="58">
        <f t="shared" ref="W113:W159" si="102">R113+I113</f>
        <v>250668.40236122318</v>
      </c>
      <c r="X113">
        <f t="shared" ref="X113:X160" si="103">SQRT(W113)</f>
        <v>500.66795619574373</v>
      </c>
      <c r="Y113" s="9">
        <f t="shared" ref="Y113:Y160" si="104">(1.96*X113)</f>
        <v>981.30919414365769</v>
      </c>
      <c r="Z113" s="18">
        <f>X113/V113</f>
        <v>9.1585620848025823E-2</v>
      </c>
    </row>
    <row r="114" spans="1:26">
      <c r="A114" t="str">
        <f>'rockfish harvests'!A113</f>
        <v>SC</v>
      </c>
      <c r="B114">
        <f>'rockfish harvests'!B113</f>
        <v>1999</v>
      </c>
      <c r="C114" t="str">
        <f>'rockfish harvests'!C113</f>
        <v>NG</v>
      </c>
      <c r="D114">
        <f>'rockfish harvests'!D113</f>
        <v>9276</v>
      </c>
      <c r="E114" s="12">
        <f>[1]logbook_harvest!$E157</f>
        <v>8138</v>
      </c>
      <c r="F114" s="12">
        <f>IF([2]species_comp_Region2_forR!$G170&gt;49,[2]species_comp_Region2_forR!$AD170,[2]species_comp_Region2_forR!$AF170)</f>
        <v>0.93184353799999997</v>
      </c>
      <c r="G114" s="12">
        <f>IF([2]species_comp_Region2_forR!$G170&gt;49,[2]species_comp_Region2_forR!$AE170,[2]species_comp_Region2_forR!$AG170)</f>
        <v>2.6463000000000002E-4</v>
      </c>
      <c r="H114" s="10">
        <f t="shared" si="94"/>
        <v>7583.3427122439998</v>
      </c>
      <c r="I114" s="8">
        <f t="shared" si="95"/>
        <v>17525.662653720003</v>
      </c>
      <c r="J114">
        <f t="shared" si="96"/>
        <v>132.38452573363702</v>
      </c>
      <c r="K114" s="9">
        <f t="shared" si="97"/>
        <v>259.47367043792855</v>
      </c>
      <c r="M114" s="2">
        <f>'rockfish harvests'!O113</f>
        <v>4587.2519998160442</v>
      </c>
      <c r="N114">
        <f>'rockfish harvests'!P113</f>
        <v>1226475.2843498222</v>
      </c>
      <c r="O114">
        <f>IF([2]species_comp_Region2_forR!$D197&gt;49,[2]species_comp_Region2_forR!$N197,[2]species_comp_Region2_forR!$P197)</f>
        <v>0.57976282899999998</v>
      </c>
      <c r="P114">
        <f>IF([2]species_comp_Region2_forR!$D197&gt;49,[2]species_comp_Region2_forR!$O197,[2]species_comp_Region2_forR!$Q197)</f>
        <v>1.624253E-3</v>
      </c>
      <c r="Q114" s="17">
        <f t="shared" si="98"/>
        <v>2659.5181967492572</v>
      </c>
      <c r="R114" s="65">
        <f t="shared" si="82"/>
        <v>444435.78506218694</v>
      </c>
      <c r="S114">
        <f t="shared" si="99"/>
        <v>666.66017209833899</v>
      </c>
      <c r="T114" s="9">
        <f t="shared" si="100"/>
        <v>1306.6539373127443</v>
      </c>
      <c r="V114" s="17">
        <f t="shared" si="101"/>
        <v>10242.860908993258</v>
      </c>
      <c r="W114" s="58">
        <f t="shared" si="102"/>
        <v>461961.44771590695</v>
      </c>
      <c r="X114">
        <f t="shared" si="103"/>
        <v>679.67745859040156</v>
      </c>
      <c r="Y114" s="9">
        <f t="shared" si="104"/>
        <v>1332.167818837187</v>
      </c>
      <c r="Z114" s="18">
        <f t="shared" ref="Z114:Z156" si="105">X114/V114</f>
        <v>6.6356212842219015E-2</v>
      </c>
    </row>
    <row r="115" spans="1:26">
      <c r="A115" t="str">
        <f>'rockfish harvests'!A114</f>
        <v>SC</v>
      </c>
      <c r="B115">
        <f>'rockfish harvests'!B114</f>
        <v>2000</v>
      </c>
      <c r="C115" t="str">
        <f>'rockfish harvests'!C114</f>
        <v>NG</v>
      </c>
      <c r="D115">
        <f>'rockfish harvests'!D114</f>
        <v>13107</v>
      </c>
      <c r="E115" s="12">
        <f>[1]logbook_harvest!$E158</f>
        <v>10703</v>
      </c>
      <c r="F115" s="12">
        <f>IF([2]species_comp_Region2_forR!$G171&gt;49,[2]species_comp_Region2_forR!$AD171,[2]species_comp_Region2_forR!$AF171)</f>
        <v>0.87924992300000004</v>
      </c>
      <c r="G115" s="12">
        <f>IF([2]species_comp_Region2_forR!$G171&gt;49,[2]species_comp_Region2_forR!$AE171,[2]species_comp_Region2_forR!$AG171)</f>
        <v>1.083362E-3</v>
      </c>
      <c r="H115" s="10">
        <f t="shared" si="94"/>
        <v>9410.6119258689996</v>
      </c>
      <c r="I115" s="8">
        <f t="shared" si="95"/>
        <v>124103.67697065801</v>
      </c>
      <c r="J115">
        <f t="shared" si="96"/>
        <v>352.28351788106409</v>
      </c>
      <c r="K115" s="9">
        <f t="shared" si="97"/>
        <v>690.47569504688556</v>
      </c>
      <c r="M115" s="2">
        <f>'rockfish harvests'!O114</f>
        <v>6481.7930100893609</v>
      </c>
      <c r="N115">
        <f>'rockfish harvests'!P114</f>
        <v>2448747.0158551079</v>
      </c>
      <c r="O115">
        <f>IF([2]species_comp_Region2_forR!$D198&gt;49,[2]species_comp_Region2_forR!$N198,[2]species_comp_Region2_forR!$P198)</f>
        <v>0.74264705900000005</v>
      </c>
      <c r="P115">
        <f>IF([2]species_comp_Region2_forR!$D198&gt;49,[2]species_comp_Region2_forR!$O198,[2]species_comp_Region2_forR!$Q198)</f>
        <v>1.4157219999999999E-3</v>
      </c>
      <c r="Q115" s="17">
        <f t="shared" si="98"/>
        <v>4813.6845159896211</v>
      </c>
      <c r="R115" s="65">
        <f t="shared" si="82"/>
        <v>1406557.2415550614</v>
      </c>
      <c r="S115">
        <f t="shared" si="99"/>
        <v>1185.9836599022187</v>
      </c>
      <c r="T115" s="9">
        <f t="shared" si="100"/>
        <v>2324.5279734083488</v>
      </c>
      <c r="V115" s="17">
        <f t="shared" si="101"/>
        <v>14224.29644185862</v>
      </c>
      <c r="W115" s="58">
        <f t="shared" si="102"/>
        <v>1530660.9185257195</v>
      </c>
      <c r="X115">
        <f t="shared" si="103"/>
        <v>1237.1988193195625</v>
      </c>
      <c r="Y115" s="9">
        <f t="shared" si="104"/>
        <v>2424.9096858663424</v>
      </c>
      <c r="Z115" s="18">
        <f t="shared" si="105"/>
        <v>8.697785682241474E-2</v>
      </c>
    </row>
    <row r="116" spans="1:26">
      <c r="A116" t="str">
        <f>'rockfish harvests'!A115</f>
        <v>SC</v>
      </c>
      <c r="B116">
        <f>'rockfish harvests'!B115</f>
        <v>2001</v>
      </c>
      <c r="C116" t="str">
        <f>'rockfish harvests'!C115</f>
        <v>NG</v>
      </c>
      <c r="D116">
        <f>'rockfish harvests'!D115</f>
        <v>20907</v>
      </c>
      <c r="E116" s="12">
        <f>[1]logbook_harvest!$E159</f>
        <v>18457</v>
      </c>
      <c r="F116" s="12">
        <f>IF([2]species_comp_Region2_forR!$G172&gt;49,[2]species_comp_Region2_forR!$AD172,[2]species_comp_Region2_forR!$AF172)</f>
        <v>0.91030543200000003</v>
      </c>
      <c r="G116" s="12">
        <f>IF([2]species_comp_Region2_forR!$G172&gt;49,[2]species_comp_Region2_forR!$AE172,[2]species_comp_Region2_forR!$AG172)</f>
        <v>5.0400900000000003E-4</v>
      </c>
      <c r="H116" s="10">
        <f t="shared" si="94"/>
        <v>16801.507358424002</v>
      </c>
      <c r="I116" s="8">
        <f t="shared" si="95"/>
        <v>171696.133843641</v>
      </c>
      <c r="J116">
        <f t="shared" si="96"/>
        <v>414.36232194016026</v>
      </c>
      <c r="K116" s="9">
        <f t="shared" si="97"/>
        <v>812.1501510027141</v>
      </c>
      <c r="M116" s="2">
        <f>'rockfish harvests'!O115</f>
        <v>10339.120047450848</v>
      </c>
      <c r="N116">
        <f>'rockfish harvests'!P115</f>
        <v>6230469.2850139625</v>
      </c>
      <c r="O116">
        <f>IF([2]species_comp_Region2_forR!$D199&gt;49,[2]species_comp_Region2_forR!$N199,[2]species_comp_Region2_forR!$P199)</f>
        <v>0.73493975899999997</v>
      </c>
      <c r="P116">
        <f>IF([2]species_comp_Region2_forR!$D199&gt;49,[2]species_comp_Region2_forR!$O199,[2]species_comp_Region2_forR!$Q199)</f>
        <v>1.1806259999999999E-3</v>
      </c>
      <c r="Q116" s="17">
        <f t="shared" si="98"/>
        <v>7598.6303959455945</v>
      </c>
      <c r="R116" s="65">
        <f t="shared" si="82"/>
        <v>3484153.5571516324</v>
      </c>
      <c r="S116">
        <f t="shared" si="99"/>
        <v>1866.5887488013079</v>
      </c>
      <c r="T116" s="9">
        <f t="shared" si="100"/>
        <v>3658.5139476505633</v>
      </c>
      <c r="V116" s="17">
        <f t="shared" si="101"/>
        <v>24400.137754369596</v>
      </c>
      <c r="W116" s="58">
        <f t="shared" si="102"/>
        <v>3655849.6909952732</v>
      </c>
      <c r="X116">
        <f t="shared" si="103"/>
        <v>1912.027638658833</v>
      </c>
      <c r="Y116" s="9">
        <f t="shared" si="104"/>
        <v>3747.5741717713126</v>
      </c>
      <c r="Z116" s="18">
        <f t="shared" si="105"/>
        <v>7.8361346067254298E-2</v>
      </c>
    </row>
    <row r="117" spans="1:26">
      <c r="A117" t="str">
        <f>'rockfish harvests'!A116</f>
        <v>SC</v>
      </c>
      <c r="B117">
        <f>'rockfish harvests'!B116</f>
        <v>2002</v>
      </c>
      <c r="C117" t="str">
        <f>'rockfish harvests'!C116</f>
        <v>NG</v>
      </c>
      <c r="D117">
        <f>'rockfish harvests'!D116</f>
        <v>17318</v>
      </c>
      <c r="E117" s="12">
        <f>[1]logbook_harvest!$E160</f>
        <v>15088</v>
      </c>
      <c r="F117" s="12">
        <f>IF([2]species_comp_Region2_forR!$G173&gt;49,[2]species_comp_Region2_forR!$AD173,[2]species_comp_Region2_forR!$AF173)</f>
        <v>0.88527489999999998</v>
      </c>
      <c r="G117" s="12">
        <f>IF([2]species_comp_Region2_forR!$G173&gt;49,[2]species_comp_Region2_forR!$AE173,[2]species_comp_Region2_forR!$AG173)</f>
        <v>4.83635E-4</v>
      </c>
      <c r="H117" s="10">
        <f t="shared" si="94"/>
        <v>13357.027691199999</v>
      </c>
      <c r="I117" s="8">
        <f t="shared" si="95"/>
        <v>110098.41666944</v>
      </c>
      <c r="J117">
        <f t="shared" si="96"/>
        <v>331.81081457577602</v>
      </c>
      <c r="K117" s="9">
        <f t="shared" si="97"/>
        <v>650.34919656852094</v>
      </c>
      <c r="M117" s="2">
        <f>'rockfish harvests'!O116</f>
        <v>8564.2550811572073</v>
      </c>
      <c r="N117">
        <f>'rockfish harvests'!P116</f>
        <v>4274967.2451758217</v>
      </c>
      <c r="O117">
        <f>IF([2]species_comp_Region2_forR!$D200&gt;49,[2]species_comp_Region2_forR!$N200,[2]species_comp_Region2_forR!$P200)</f>
        <v>0.75615469700000004</v>
      </c>
      <c r="P117">
        <f>IF([2]species_comp_Region2_forR!$D200&gt;49,[2]species_comp_Region2_forR!$O200,[2]species_comp_Region2_forR!$Q200)</f>
        <v>6.6325499999999996E-4</v>
      </c>
      <c r="Q117" s="17">
        <f t="shared" si="98"/>
        <v>6475.9017059231392</v>
      </c>
      <c r="R117" s="65">
        <f t="shared" si="82"/>
        <v>2490109.7208573963</v>
      </c>
      <c r="S117">
        <f t="shared" si="99"/>
        <v>1578.0081498070269</v>
      </c>
      <c r="T117" s="9">
        <f t="shared" si="100"/>
        <v>3092.8959736217726</v>
      </c>
      <c r="V117" s="17">
        <f t="shared" si="101"/>
        <v>19832.929397123138</v>
      </c>
      <c r="W117" s="58">
        <f t="shared" si="102"/>
        <v>2600208.1375268362</v>
      </c>
      <c r="X117">
        <f t="shared" si="103"/>
        <v>1612.5160890753421</v>
      </c>
      <c r="Y117" s="9">
        <f t="shared" si="104"/>
        <v>3160.5315345876702</v>
      </c>
      <c r="Z117" s="18">
        <f t="shared" si="105"/>
        <v>8.1304988122896521E-2</v>
      </c>
    </row>
    <row r="118" spans="1:26">
      <c r="A118" t="str">
        <f>'rockfish harvests'!A117</f>
        <v>SC</v>
      </c>
      <c r="B118">
        <f>'rockfish harvests'!B117</f>
        <v>2003</v>
      </c>
      <c r="C118" t="str">
        <f>'rockfish harvests'!C117</f>
        <v>NG</v>
      </c>
      <c r="D118">
        <f>'rockfish harvests'!D117</f>
        <v>17020</v>
      </c>
      <c r="E118" s="12">
        <f>[1]logbook_harvest!$E161</f>
        <v>13573</v>
      </c>
      <c r="F118" s="12">
        <f>IF([2]species_comp_Region2_forR!$G174&gt;49,[2]species_comp_Region2_forR!$AD174,[2]species_comp_Region2_forR!$AF174)</f>
        <v>0.892801917</v>
      </c>
      <c r="G118" s="12">
        <f>IF([2]species_comp_Region2_forR!$G174&gt;49,[2]species_comp_Region2_forR!$AE174,[2]species_comp_Region2_forR!$AG174)</f>
        <v>1.9027200000000001E-4</v>
      </c>
      <c r="H118" s="10">
        <f t="shared" si="94"/>
        <v>12118.000419440999</v>
      </c>
      <c r="I118" s="8">
        <f t="shared" si="95"/>
        <v>35053.112071488002</v>
      </c>
      <c r="J118">
        <f t="shared" si="96"/>
        <v>187.22476351030065</v>
      </c>
      <c r="K118" s="9">
        <f t="shared" si="97"/>
        <v>366.96053648018926</v>
      </c>
      <c r="M118" s="2">
        <f>'rockfish harvests'!O117</f>
        <v>8416.8854071657042</v>
      </c>
      <c r="N118">
        <f>'rockfish harvests'!P117</f>
        <v>4129109.8070434225</v>
      </c>
      <c r="O118">
        <f>IF([2]species_comp_Region2_forR!$D201&gt;49,[2]species_comp_Region2_forR!$N201,[2]species_comp_Region2_forR!$P201)</f>
        <v>0.80010162399999996</v>
      </c>
      <c r="P118">
        <f>IF([2]species_comp_Region2_forR!$D201&gt;49,[2]species_comp_Region2_forR!$O201,[2]species_comp_Region2_forR!$Q201)</f>
        <v>5.2267700000000004E-4</v>
      </c>
      <c r="Q118" s="17">
        <f t="shared" si="98"/>
        <v>6734.3636832951806</v>
      </c>
      <c r="R118" s="65">
        <f t="shared" si="82"/>
        <v>2678172.0235309792</v>
      </c>
      <c r="S118">
        <f t="shared" si="99"/>
        <v>1636.5121519655695</v>
      </c>
      <c r="T118" s="9">
        <f t="shared" si="100"/>
        <v>3207.563817852516</v>
      </c>
      <c r="V118" s="17">
        <f t="shared" si="101"/>
        <v>18852.364102736181</v>
      </c>
      <c r="W118" s="58">
        <f t="shared" si="102"/>
        <v>2713225.1356024672</v>
      </c>
      <c r="X118">
        <f t="shared" si="103"/>
        <v>1647.1870372251194</v>
      </c>
      <c r="Y118" s="9">
        <f t="shared" si="104"/>
        <v>3228.4865929612338</v>
      </c>
      <c r="Z118" s="18">
        <f t="shared" si="105"/>
        <v>8.7372969684266347E-2</v>
      </c>
    </row>
    <row r="119" spans="1:26">
      <c r="A119" t="str">
        <f>'rockfish harvests'!A118</f>
        <v>SC</v>
      </c>
      <c r="B119">
        <f>'rockfish harvests'!B118</f>
        <v>2004</v>
      </c>
      <c r="C119" t="str">
        <f>'rockfish harvests'!C118</f>
        <v>NG</v>
      </c>
      <c r="D119">
        <f>'rockfish harvests'!D118</f>
        <v>19434</v>
      </c>
      <c r="E119" s="12">
        <f>[1]logbook_harvest!$E162</f>
        <v>15959</v>
      </c>
      <c r="F119" s="12">
        <f>IF([2]species_comp_Region2_forR!$G175&gt;49,[2]species_comp_Region2_forR!$AD175,[2]species_comp_Region2_forR!$AF175)</f>
        <v>0.90127856799999995</v>
      </c>
      <c r="G119" s="12">
        <f>IF([2]species_comp_Region2_forR!$G175&gt;49,[2]species_comp_Region2_forR!$AE175,[2]species_comp_Region2_forR!$AG175)</f>
        <v>1.4011899999999999E-4</v>
      </c>
      <c r="H119" s="10">
        <f t="shared" si="94"/>
        <v>14383.504666711999</v>
      </c>
      <c r="I119" s="8">
        <f t="shared" si="95"/>
        <v>35686.863412038998</v>
      </c>
      <c r="J119">
        <f t="shared" si="96"/>
        <v>188.9096699802289</v>
      </c>
      <c r="K119" s="9">
        <f t="shared" si="97"/>
        <v>370.26295316124862</v>
      </c>
      <c r="M119" s="2">
        <f>'rockfish harvests'!O118</f>
        <v>9610.6786723183504</v>
      </c>
      <c r="N119">
        <f>'rockfish harvests'!P118</f>
        <v>5383462.8158731172</v>
      </c>
      <c r="O119">
        <f>IF([2]species_comp_Region2_forR!$D202&gt;49,[2]species_comp_Region2_forR!$N202,[2]species_comp_Region2_forR!$P202)</f>
        <v>0.72031376300000005</v>
      </c>
      <c r="P119">
        <f>IF([2]species_comp_Region2_forR!$D202&gt;49,[2]species_comp_Region2_forR!$O202,[2]species_comp_Region2_forR!$Q202)</f>
        <v>4.58911E-4</v>
      </c>
      <c r="Q119" s="17">
        <f t="shared" si="98"/>
        <v>6922.7041194414751</v>
      </c>
      <c r="R119" s="65">
        <f t="shared" si="82"/>
        <v>2833136.8535570819</v>
      </c>
      <c r="S119">
        <f t="shared" si="99"/>
        <v>1683.1924588581908</v>
      </c>
      <c r="T119" s="9">
        <f t="shared" si="100"/>
        <v>3299.0572193620537</v>
      </c>
      <c r="V119" s="17">
        <f t="shared" si="101"/>
        <v>21306.208786153475</v>
      </c>
      <c r="W119" s="58">
        <f t="shared" si="102"/>
        <v>2868823.7169691208</v>
      </c>
      <c r="X119">
        <f t="shared" si="103"/>
        <v>1693.7602300706913</v>
      </c>
      <c r="Y119" s="9">
        <f t="shared" si="104"/>
        <v>3319.770050938555</v>
      </c>
      <c r="Z119" s="18">
        <f t="shared" si="105"/>
        <v>7.9496087129843379E-2</v>
      </c>
    </row>
    <row r="120" spans="1:26">
      <c r="A120" t="str">
        <f>'rockfish harvests'!A119</f>
        <v>SC</v>
      </c>
      <c r="B120">
        <f>'rockfish harvests'!B119</f>
        <v>2005</v>
      </c>
      <c r="C120" t="str">
        <f>'rockfish harvests'!C119</f>
        <v>NG</v>
      </c>
      <c r="D120">
        <f>'rockfish harvests'!D119</f>
        <v>22792</v>
      </c>
      <c r="E120" s="12">
        <f>[1]logbook_harvest!$E163</f>
        <v>18621</v>
      </c>
      <c r="F120" s="12">
        <f>IF([2]species_comp_Region2_forR!$G176&gt;49,[2]species_comp_Region2_forR!$AD176,[2]species_comp_Region2_forR!$AF176)</f>
        <v>0.91241422000000005</v>
      </c>
      <c r="G120" s="12">
        <f>IF([2]species_comp_Region2_forR!$G176&gt;49,[2]species_comp_Region2_forR!$AE176,[2]species_comp_Region2_forR!$AG176)</f>
        <v>2.19545E-4</v>
      </c>
      <c r="H120" s="10">
        <f t="shared" si="94"/>
        <v>16990.06519062</v>
      </c>
      <c r="I120" s="8">
        <f t="shared" si="95"/>
        <v>76125.393573345005</v>
      </c>
      <c r="J120">
        <f t="shared" si="96"/>
        <v>275.90830645949211</v>
      </c>
      <c r="K120" s="9">
        <f t="shared" si="97"/>
        <v>540.78028066060449</v>
      </c>
      <c r="M120" s="2">
        <f>'rockfish harvests'!O119</f>
        <v>11271.307414813207</v>
      </c>
      <c r="N120">
        <f>'rockfish harvests'!P119</f>
        <v>7404610.0706118569</v>
      </c>
      <c r="O120">
        <f>IF([2]species_comp_Region2_forR!$D203&gt;49,[2]species_comp_Region2_forR!$N203,[2]species_comp_Region2_forR!$P203)</f>
        <v>0.65745444099999995</v>
      </c>
      <c r="P120">
        <f>IF([2]species_comp_Region2_forR!$D203&gt;49,[2]species_comp_Region2_forR!$O203,[2]species_comp_Region2_forR!$Q203)</f>
        <v>9.2678200000000002E-4</v>
      </c>
      <c r="Q120" s="17">
        <f t="shared" si="98"/>
        <v>7410.3711157451717</v>
      </c>
      <c r="R120" s="65">
        <f t="shared" si="82"/>
        <v>3311493.7400895543</v>
      </c>
      <c r="S120">
        <f t="shared" si="99"/>
        <v>1819.7510104653204</v>
      </c>
      <c r="T120" s="9">
        <f t="shared" si="100"/>
        <v>3566.7119805120278</v>
      </c>
      <c r="V120" s="17">
        <f t="shared" si="101"/>
        <v>24400.436306365173</v>
      </c>
      <c r="W120" s="58">
        <f t="shared" si="102"/>
        <v>3387619.1336628995</v>
      </c>
      <c r="X120">
        <f t="shared" si="103"/>
        <v>1840.5485958438858</v>
      </c>
      <c r="Y120" s="9">
        <f t="shared" si="104"/>
        <v>3607.4752478540158</v>
      </c>
      <c r="Z120" s="18">
        <f t="shared" si="105"/>
        <v>7.5430970689805033E-2</v>
      </c>
    </row>
    <row r="121" spans="1:26">
      <c r="A121" t="str">
        <f>'rockfish harvests'!A120</f>
        <v>SC</v>
      </c>
      <c r="B121">
        <f>'rockfish harvests'!B120</f>
        <v>2006</v>
      </c>
      <c r="C121" t="str">
        <f>'rockfish harvests'!C120</f>
        <v>NG</v>
      </c>
      <c r="D121">
        <f>'rockfish harvests'!D120</f>
        <v>19998</v>
      </c>
      <c r="E121" s="12">
        <f>[1]logbook_harvest!$E164</f>
        <v>15867</v>
      </c>
      <c r="F121" s="12">
        <f>IF([2]species_comp_Region2_forR!$G177&gt;49,[2]species_comp_Region2_forR!$AD177,[2]species_comp_Region2_forR!$AF177)</f>
        <v>0.91806032699999995</v>
      </c>
      <c r="G121" s="12">
        <f>IF([2]species_comp_Region2_forR!$G177&gt;49,[2]species_comp_Region2_forR!$AE177,[2]species_comp_Region2_forR!$AG177)</f>
        <v>1.3174399999999999E-4</v>
      </c>
      <c r="H121" s="10">
        <f t="shared" si="94"/>
        <v>14566.863208508999</v>
      </c>
      <c r="I121" s="8">
        <f t="shared" si="95"/>
        <v>33168.091955616001</v>
      </c>
      <c r="J121">
        <f t="shared" si="96"/>
        <v>182.12109146283964</v>
      </c>
      <c r="K121" s="9">
        <f t="shared" si="97"/>
        <v>356.95733926716571</v>
      </c>
      <c r="M121" s="2">
        <f>'rockfish harvests'!O120</f>
        <v>9889.5930888660259</v>
      </c>
      <c r="N121">
        <f>'rockfish harvests'!P120</f>
        <v>5700467.1719220383</v>
      </c>
      <c r="O121">
        <f>IF([2]species_comp_Region2_forR!$D204&gt;49,[2]species_comp_Region2_forR!$N204,[2]species_comp_Region2_forR!$P204)</f>
        <v>0.59946611999999999</v>
      </c>
      <c r="P121">
        <f>IF([2]species_comp_Region2_forR!$D204&gt;49,[2]species_comp_Region2_forR!$O204,[2]species_comp_Region2_forR!$Q204)</f>
        <v>7.7204699999999999E-4</v>
      </c>
      <c r="Q121" s="17">
        <f t="shared" si="98"/>
        <v>5928.4759973613318</v>
      </c>
      <c r="R121" s="65">
        <f t="shared" si="82"/>
        <v>2119626.0641288073</v>
      </c>
      <c r="S121">
        <f t="shared" si="99"/>
        <v>1455.8935620878358</v>
      </c>
      <c r="T121" s="9">
        <f t="shared" si="100"/>
        <v>2853.551381692158</v>
      </c>
      <c r="V121" s="17">
        <f t="shared" si="101"/>
        <v>20495.339205870332</v>
      </c>
      <c r="W121" s="58">
        <f t="shared" si="102"/>
        <v>2152794.1560844234</v>
      </c>
      <c r="X121">
        <f t="shared" si="103"/>
        <v>1467.2403198128191</v>
      </c>
      <c r="Y121" s="9">
        <f t="shared" si="104"/>
        <v>2875.7910268331252</v>
      </c>
      <c r="Z121" s="18">
        <f t="shared" si="105"/>
        <v>7.1588974696870006E-2</v>
      </c>
    </row>
    <row r="122" spans="1:26">
      <c r="A122" t="str">
        <f>'rockfish harvests'!A121</f>
        <v>SC</v>
      </c>
      <c r="B122">
        <f>'rockfish harvests'!B121</f>
        <v>2007</v>
      </c>
      <c r="C122" t="str">
        <f>'rockfish harvests'!C121</f>
        <v>NG</v>
      </c>
      <c r="D122">
        <f>'rockfish harvests'!D121</f>
        <v>23861</v>
      </c>
      <c r="E122" s="12">
        <f>[1]logbook_harvest!$E165</f>
        <v>19743</v>
      </c>
      <c r="F122" s="12">
        <f>IF([2]species_comp_Region2_forR!$G178&gt;49,[2]species_comp_Region2_forR!$AD178,[2]species_comp_Region2_forR!$AF178)</f>
        <v>0.96377290800000004</v>
      </c>
      <c r="G122" s="12">
        <f>IF([2]species_comp_Region2_forR!$G178&gt;49,[2]species_comp_Region2_forR!$AE178,[2]species_comp_Region2_forR!$AG178)</f>
        <v>6.5752699999999998E-5</v>
      </c>
      <c r="H122" s="10">
        <f t="shared" si="94"/>
        <v>19027.768522644001</v>
      </c>
      <c r="I122" s="8">
        <f t="shared" si="95"/>
        <v>25629.4851440823</v>
      </c>
      <c r="J122">
        <f t="shared" si="96"/>
        <v>160.09211455934457</v>
      </c>
      <c r="K122" s="9">
        <f t="shared" si="97"/>
        <v>313.78054453631535</v>
      </c>
      <c r="M122" s="2">
        <f>'rockfish harvests'!O121</f>
        <v>11799.959030574668</v>
      </c>
      <c r="N122">
        <f>'rockfish harvests'!P121</f>
        <v>8115487.2982604261</v>
      </c>
      <c r="O122">
        <f>IF([2]species_comp_Region2_forR!$D205&gt;49,[2]species_comp_Region2_forR!$N205,[2]species_comp_Region2_forR!$P205)</f>
        <v>0.69551280599999998</v>
      </c>
      <c r="P122">
        <f>IF([2]species_comp_Region2_forR!$D205&gt;49,[2]species_comp_Region2_forR!$O205,[2]species_comp_Region2_forR!$Q205)</f>
        <v>8.3048900000000001E-4</v>
      </c>
      <c r="Q122" s="17">
        <f t="shared" si="98"/>
        <v>8207.0226160400271</v>
      </c>
      <c r="R122" s="65">
        <f t="shared" si="82"/>
        <v>4034666.7709259931</v>
      </c>
      <c r="S122">
        <f t="shared" si="99"/>
        <v>2008.6479957737724</v>
      </c>
      <c r="T122" s="9">
        <f t="shared" si="100"/>
        <v>3936.9500717165938</v>
      </c>
      <c r="V122" s="17">
        <f t="shared" si="101"/>
        <v>27234.791138684028</v>
      </c>
      <c r="W122" s="58">
        <f t="shared" si="102"/>
        <v>4060296.2560700756</v>
      </c>
      <c r="X122">
        <f t="shared" si="103"/>
        <v>2015.0176813293911</v>
      </c>
      <c r="Y122" s="9">
        <f t="shared" si="104"/>
        <v>3949.4346554056065</v>
      </c>
      <c r="Z122" s="18">
        <f t="shared" si="105"/>
        <v>7.3986896799339869E-2</v>
      </c>
    </row>
    <row r="123" spans="1:26">
      <c r="A123" t="str">
        <f>'rockfish harvests'!A122</f>
        <v>SC</v>
      </c>
      <c r="B123">
        <f>'rockfish harvests'!B122</f>
        <v>2008</v>
      </c>
      <c r="C123" t="str">
        <f>'rockfish harvests'!C122</f>
        <v>NG</v>
      </c>
      <c r="D123">
        <f>'rockfish harvests'!D122</f>
        <v>25596</v>
      </c>
      <c r="E123" s="12">
        <f>[1]logbook_harvest!$E166</f>
        <v>20867</v>
      </c>
      <c r="F123" s="12">
        <f>IF([2]species_comp_Region2_forR!$G179&gt;49,[2]species_comp_Region2_forR!$AD179,[2]species_comp_Region2_forR!$AF179)</f>
        <v>0.95413883899999996</v>
      </c>
      <c r="G123" s="12">
        <f>IF([2]species_comp_Region2_forR!$G179&gt;49,[2]species_comp_Region2_forR!$AE179,[2]species_comp_Region2_forR!$AG179)</f>
        <v>7.6366300000000001E-5</v>
      </c>
      <c r="H123" s="10">
        <f t="shared" si="94"/>
        <v>19910.015153412998</v>
      </c>
      <c r="I123" s="8">
        <f t="shared" si="95"/>
        <v>33252.3069916807</v>
      </c>
      <c r="J123">
        <f t="shared" si="96"/>
        <v>182.35215104758348</v>
      </c>
      <c r="K123" s="9">
        <f t="shared" si="97"/>
        <v>357.41021605326358</v>
      </c>
      <c r="M123" s="2">
        <f>'rockfish harvests'!O122</f>
        <v>12657.967031833927</v>
      </c>
      <c r="N123">
        <f>'rockfish harvests'!P122</f>
        <v>9338594.6288435515</v>
      </c>
      <c r="O123">
        <f>IF([2]species_comp_Region2_forR!$D206&gt;49,[2]species_comp_Region2_forR!$N206,[2]species_comp_Region2_forR!$P206)</f>
        <v>0.69406392699999997</v>
      </c>
      <c r="P123">
        <f>IF([2]species_comp_Region2_forR!$D206&gt;49,[2]species_comp_Region2_forR!$O206,[2]species_comp_Region2_forR!$Q206)</f>
        <v>9.7403300000000002E-4</v>
      </c>
      <c r="Q123" s="17">
        <f t="shared" si="98"/>
        <v>8785.4383059511892</v>
      </c>
      <c r="R123" s="65">
        <f t="shared" si="82"/>
        <v>4645599.5107049681</v>
      </c>
      <c r="S123">
        <f t="shared" si="99"/>
        <v>2155.3652847498884</v>
      </c>
      <c r="T123" s="9">
        <f t="shared" si="100"/>
        <v>4224.5159581097814</v>
      </c>
      <c r="V123" s="17">
        <f t="shared" si="101"/>
        <v>28695.453459364187</v>
      </c>
      <c r="W123" s="58">
        <f t="shared" si="102"/>
        <v>4678851.8176966486</v>
      </c>
      <c r="X123">
        <f t="shared" si="103"/>
        <v>2163.0653752710869</v>
      </c>
      <c r="Y123" s="9">
        <f t="shared" si="104"/>
        <v>4239.6081355313299</v>
      </c>
      <c r="Z123" s="18">
        <f t="shared" si="105"/>
        <v>7.5380072955955113E-2</v>
      </c>
    </row>
    <row r="124" spans="1:26">
      <c r="A124" t="str">
        <f>'rockfish harvests'!A123</f>
        <v>SC</v>
      </c>
      <c r="B124">
        <f>'rockfish harvests'!B123</f>
        <v>2009</v>
      </c>
      <c r="C124" t="str">
        <f>'rockfish harvests'!C123</f>
        <v>NG</v>
      </c>
      <c r="D124">
        <f>'rockfish harvests'!D123</f>
        <v>21909</v>
      </c>
      <c r="E124" s="12">
        <f>[1]logbook_harvest!$E167</f>
        <v>18588</v>
      </c>
      <c r="F124" s="12">
        <f>IF([2]species_comp_Region2_forR!$G180&gt;49,[2]species_comp_Region2_forR!$AD180,[2]species_comp_Region2_forR!$AF180)</f>
        <v>0.82317551899999997</v>
      </c>
      <c r="G124" s="12">
        <f>IF([2]species_comp_Region2_forR!$G180&gt;49,[2]species_comp_Region2_forR!$AE180,[2]species_comp_Region2_forR!$AG180)</f>
        <v>1.8425000000000001E-4</v>
      </c>
      <c r="H124" s="10">
        <f t="shared" si="94"/>
        <v>15301.186547171999</v>
      </c>
      <c r="I124" s="8">
        <f t="shared" si="95"/>
        <v>63660.907332000002</v>
      </c>
      <c r="J124">
        <f t="shared" si="96"/>
        <v>252.31113200174107</v>
      </c>
      <c r="K124" s="9">
        <f t="shared" si="97"/>
        <v>494.52981872341252</v>
      </c>
      <c r="M124" s="2">
        <f>'rockfish harvests'!O123</f>
        <v>10834.638213019593</v>
      </c>
      <c r="N124">
        <f>'rockfish harvests'!P123</f>
        <v>6841989.9451254793</v>
      </c>
      <c r="O124">
        <f>IF([2]species_comp_Region2_forR!$D207&gt;49,[2]species_comp_Region2_forR!$N207,[2]species_comp_Region2_forR!$P207)</f>
        <v>0.67383496099999995</v>
      </c>
      <c r="P124">
        <f>IF([2]species_comp_Region2_forR!$D207&gt;49,[2]species_comp_Region2_forR!$O207,[2]species_comp_Region2_forR!$Q207)</f>
        <v>3.9743500000000002E-4</v>
      </c>
      <c r="Q124" s="17">
        <f t="shared" si="98"/>
        <v>7300.7580177191667</v>
      </c>
      <c r="R124" s="65">
        <f t="shared" si="82"/>
        <v>3150565.2596082874</v>
      </c>
      <c r="S124">
        <f t="shared" si="99"/>
        <v>1774.9831716408714</v>
      </c>
      <c r="T124" s="9">
        <f t="shared" si="100"/>
        <v>3478.967016416108</v>
      </c>
      <c r="V124" s="17">
        <f t="shared" si="101"/>
        <v>22601.944564891164</v>
      </c>
      <c r="W124" s="58">
        <f t="shared" si="102"/>
        <v>3214226.1669402872</v>
      </c>
      <c r="X124">
        <f t="shared" si="103"/>
        <v>1792.8263069634736</v>
      </c>
      <c r="Y124" s="9">
        <f t="shared" si="104"/>
        <v>3513.939561648408</v>
      </c>
      <c r="Z124" s="18">
        <f t="shared" si="105"/>
        <v>7.9321772594220435E-2</v>
      </c>
    </row>
    <row r="125" spans="1:26">
      <c r="A125" t="str">
        <f>'rockfish harvests'!A124</f>
        <v>SC</v>
      </c>
      <c r="B125">
        <f>'rockfish harvests'!B124</f>
        <v>2010</v>
      </c>
      <c r="C125" t="str">
        <f>'rockfish harvests'!C124</f>
        <v>NG</v>
      </c>
      <c r="D125">
        <f>'rockfish harvests'!D124</f>
        <v>27027</v>
      </c>
      <c r="E125" s="12">
        <f>[1]logbook_harvest!$E168</f>
        <v>20838</v>
      </c>
      <c r="F125" s="12">
        <f>IF([2]species_comp_Region2_forR!$G181&gt;49,[2]species_comp_Region2_forR!$AD181,[2]species_comp_Region2_forR!$AF181)</f>
        <v>0.85620829099999995</v>
      </c>
      <c r="G125" s="12">
        <f>IF([2]species_comp_Region2_forR!$G181&gt;49,[2]species_comp_Region2_forR!$AE181,[2]species_comp_Region2_forR!$AG181)</f>
        <v>1.43158E-4</v>
      </c>
      <c r="H125" s="10">
        <f t="shared" si="94"/>
        <v>17841.668367857998</v>
      </c>
      <c r="I125" s="8">
        <f t="shared" si="95"/>
        <v>62162.388006551999</v>
      </c>
      <c r="J125">
        <f t="shared" si="96"/>
        <v>249.32386168706756</v>
      </c>
      <c r="K125" s="9">
        <f t="shared" si="97"/>
        <v>488.67476890665239</v>
      </c>
      <c r="M125" s="2">
        <f>'rockfish harvests'!O124</f>
        <v>13365.638184457552</v>
      </c>
      <c r="N125">
        <f>'rockfish harvests'!P124</f>
        <v>10411972.30311189</v>
      </c>
      <c r="O125">
        <f>IF([2]species_comp_Region2_forR!$D208&gt;49,[2]species_comp_Region2_forR!$N208,[2]species_comp_Region2_forR!$P208)</f>
        <v>0.676178744</v>
      </c>
      <c r="P125">
        <f>IF([2]species_comp_Region2_forR!$D208&gt;49,[2]species_comp_Region2_forR!$O208,[2]species_comp_Region2_forR!$Q208)</f>
        <v>4.0176300000000002E-4</v>
      </c>
      <c r="Q125" s="17">
        <f t="shared" si="98"/>
        <v>9037.5604403249472</v>
      </c>
      <c r="R125" s="65">
        <f t="shared" si="82"/>
        <v>4828125.8759514298</v>
      </c>
      <c r="S125">
        <f t="shared" si="99"/>
        <v>2197.2996782304026</v>
      </c>
      <c r="T125" s="9">
        <f t="shared" si="100"/>
        <v>4306.7073693315888</v>
      </c>
      <c r="V125" s="17">
        <f t="shared" si="101"/>
        <v>26879.228808182947</v>
      </c>
      <c r="W125" s="58">
        <f t="shared" si="102"/>
        <v>4890288.263957982</v>
      </c>
      <c r="X125">
        <f t="shared" si="103"/>
        <v>2211.3996165229796</v>
      </c>
      <c r="Y125" s="9">
        <f t="shared" si="104"/>
        <v>4334.3432483850402</v>
      </c>
      <c r="Z125" s="18">
        <f t="shared" si="105"/>
        <v>8.2271691360793611E-2</v>
      </c>
    </row>
    <row r="126" spans="1:26">
      <c r="A126" t="str">
        <f>'rockfish harvests'!A125</f>
        <v>SC</v>
      </c>
      <c r="B126">
        <f>'rockfish harvests'!B125</f>
        <v>2011</v>
      </c>
      <c r="C126" t="str">
        <f>'rockfish harvests'!C125</f>
        <v>NG</v>
      </c>
      <c r="D126">
        <f>'rockfish harvests'!D125</f>
        <v>30322</v>
      </c>
      <c r="E126" s="12">
        <f>[1]logbook_harvest!$E169</f>
        <v>24713</v>
      </c>
      <c r="F126" s="12">
        <f>IF([2]species_comp_Region2_forR!$G182&gt;49,[2]species_comp_Region2_forR!$AD182,[2]species_comp_Region2_forR!$AF182)</f>
        <v>0.79315106300000005</v>
      </c>
      <c r="G126" s="12">
        <f>IF([2]species_comp_Region2_forR!$G182&gt;49,[2]species_comp_Region2_forR!$AE182,[2]species_comp_Region2_forR!$AG182)</f>
        <v>2.3238299999999999E-4</v>
      </c>
      <c r="H126" s="10">
        <f t="shared" si="94"/>
        <v>19601.142219919002</v>
      </c>
      <c r="I126" s="8">
        <f t="shared" si="95"/>
        <v>141923.820105327</v>
      </c>
      <c r="J126">
        <f t="shared" si="96"/>
        <v>376.72777984285551</v>
      </c>
      <c r="K126" s="9">
        <f t="shared" si="97"/>
        <v>738.38644849199682</v>
      </c>
      <c r="M126" s="2">
        <f>'rockfish harvests'!O125</f>
        <v>21882.405010282295</v>
      </c>
      <c r="N126">
        <f>'rockfish harvests'!P125</f>
        <v>8183614.275682712</v>
      </c>
      <c r="O126">
        <f>IF([2]species_comp_Region2_forR!$D209&gt;49,[2]species_comp_Region2_forR!$N209,[2]species_comp_Region2_forR!$P209)</f>
        <v>0.49397571499999998</v>
      </c>
      <c r="P126">
        <f>IF([2]species_comp_Region2_forR!$D209&gt;49,[2]species_comp_Region2_forR!$O209,[2]species_comp_Region2_forR!$Q209)</f>
        <v>6.4757400000000004E-4</v>
      </c>
      <c r="Q126" s="17">
        <f t="shared" si="98"/>
        <v>10809.376660873779</v>
      </c>
      <c r="R126" s="65">
        <f t="shared" si="82"/>
        <v>2301684.755055672</v>
      </c>
      <c r="S126">
        <f t="shared" si="99"/>
        <v>1517.1304344240386</v>
      </c>
      <c r="T126" s="9">
        <f t="shared" si="100"/>
        <v>2973.5756514711156</v>
      </c>
      <c r="V126" s="17">
        <f t="shared" si="101"/>
        <v>30410.518880792781</v>
      </c>
      <c r="W126" s="58">
        <f t="shared" si="102"/>
        <v>2443608.5751609989</v>
      </c>
      <c r="X126">
        <f t="shared" si="103"/>
        <v>1563.2045851906266</v>
      </c>
      <c r="Y126" s="9">
        <f t="shared" si="104"/>
        <v>3063.8809869736283</v>
      </c>
      <c r="Z126" s="18">
        <f t="shared" si="105"/>
        <v>5.1403417064940095E-2</v>
      </c>
    </row>
    <row r="127" spans="1:26">
      <c r="A127" t="str">
        <f>'rockfish harvests'!A126</f>
        <v>SC</v>
      </c>
      <c r="B127">
        <f>'rockfish harvests'!B126</f>
        <v>2012</v>
      </c>
      <c r="C127" t="str">
        <f>'rockfish harvests'!C126</f>
        <v>NG</v>
      </c>
      <c r="D127">
        <f>'rockfish harvests'!D126</f>
        <v>27771</v>
      </c>
      <c r="E127" s="12">
        <f>[1]logbook_harvest!$E170</f>
        <v>22056</v>
      </c>
      <c r="F127" s="12">
        <f>IF([2]species_comp_Region2_forR!$G183&gt;49,[2]species_comp_Region2_forR!$AD183,[2]species_comp_Region2_forR!$AF183)</f>
        <v>0.88672560300000003</v>
      </c>
      <c r="G127" s="12">
        <f>IF([2]species_comp_Region2_forR!$G183&gt;49,[2]species_comp_Region2_forR!$AE183,[2]species_comp_Region2_forR!$AG183)</f>
        <v>1.5405400000000001E-4</v>
      </c>
      <c r="H127" s="10">
        <f t="shared" si="94"/>
        <v>19557.619899768</v>
      </c>
      <c r="I127" s="8">
        <f t="shared" si="95"/>
        <v>74942.208169344012</v>
      </c>
      <c r="J127">
        <f t="shared" si="96"/>
        <v>273.75574545449092</v>
      </c>
      <c r="K127" s="9">
        <f t="shared" si="97"/>
        <v>536.56126109080219</v>
      </c>
      <c r="M127" s="2">
        <f>'rockfish harvests'!O126</f>
        <v>13248.802237331009</v>
      </c>
      <c r="N127">
        <f>'rockfish harvests'!P126</f>
        <v>2524598.6215632036</v>
      </c>
      <c r="O127">
        <f>IF([2]species_comp_Region2_forR!$D210&gt;49,[2]species_comp_Region2_forR!$N210,[2]species_comp_Region2_forR!$P210)</f>
        <v>0.62068968700000005</v>
      </c>
      <c r="P127">
        <f>IF([2]species_comp_Region2_forR!$D210&gt;49,[2]species_comp_Region2_forR!$O210,[2]species_comp_Region2_forR!$Q210)</f>
        <v>4.5188900000000002E-4</v>
      </c>
      <c r="Q127" s="17">
        <f t="shared" si="98"/>
        <v>8223.3949138138832</v>
      </c>
      <c r="R127" s="65">
        <f t="shared" si="82"/>
        <v>1050795.5593197304</v>
      </c>
      <c r="S127">
        <f t="shared" si="99"/>
        <v>1025.0831962917598</v>
      </c>
      <c r="T127" s="9">
        <f t="shared" si="100"/>
        <v>2009.1630647318491</v>
      </c>
      <c r="V127" s="17">
        <f t="shared" si="101"/>
        <v>27781.014813581882</v>
      </c>
      <c r="W127" s="58">
        <f t="shared" si="102"/>
        <v>1125737.7674890745</v>
      </c>
      <c r="X127">
        <f t="shared" si="103"/>
        <v>1061.0079017090657</v>
      </c>
      <c r="Y127" s="9">
        <f t="shared" si="104"/>
        <v>2079.5754873497685</v>
      </c>
      <c r="Z127" s="18">
        <f t="shared" si="105"/>
        <v>3.8191833841517864E-2</v>
      </c>
    </row>
    <row r="128" spans="1:26">
      <c r="A128" t="str">
        <f>'rockfish harvests'!A127</f>
        <v>SC</v>
      </c>
      <c r="B128">
        <f>'rockfish harvests'!B127</f>
        <v>2013</v>
      </c>
      <c r="C128" t="str">
        <f>'rockfish harvests'!C127</f>
        <v>NG</v>
      </c>
      <c r="D128">
        <f>'rockfish harvests'!D127</f>
        <v>30558</v>
      </c>
      <c r="E128" s="12">
        <f>[1]logbook_harvest!$E171</f>
        <v>25257</v>
      </c>
      <c r="F128" s="12">
        <f>IF([2]species_comp_Region2_forR!$G184&gt;49,[2]species_comp_Region2_forR!$AD184,[2]species_comp_Region2_forR!$AF184)</f>
        <v>0.81632559500000001</v>
      </c>
      <c r="G128" s="12">
        <f>IF([2]species_comp_Region2_forR!$G184&gt;49,[2]species_comp_Region2_forR!$AE184,[2]species_comp_Region2_forR!$AG184)</f>
        <v>1.53468E-4</v>
      </c>
      <c r="H128" s="10">
        <f t="shared" si="94"/>
        <v>20617.935552915002</v>
      </c>
      <c r="I128" s="8">
        <f t="shared" si="95"/>
        <v>97899.700207932008</v>
      </c>
      <c r="J128">
        <f t="shared" si="96"/>
        <v>312.88927787307125</v>
      </c>
      <c r="K128" s="9">
        <f t="shared" si="97"/>
        <v>613.26298463121964</v>
      </c>
      <c r="M128" s="2">
        <f>'rockfish harvests'!O127</f>
        <v>17157.239835728957</v>
      </c>
      <c r="N128">
        <f>'rockfish harvests'!P127</f>
        <v>3987660.0085104108</v>
      </c>
      <c r="O128">
        <f>IF([2]species_comp_Region2_forR!$D211&gt;49,[2]species_comp_Region2_forR!$N211,[2]species_comp_Region2_forR!$P211)</f>
        <v>0.78481222799999995</v>
      </c>
      <c r="P128">
        <f>IF([2]species_comp_Region2_forR!$D211&gt;49,[2]species_comp_Region2_forR!$O211,[2]species_comp_Region2_forR!$Q211)</f>
        <v>2.61833E-4</v>
      </c>
      <c r="Q128" s="17">
        <f t="shared" si="98"/>
        <v>13465.211621808796</v>
      </c>
      <c r="R128" s="65">
        <f t="shared" si="82"/>
        <v>2532152.2683579857</v>
      </c>
      <c r="S128">
        <f t="shared" si="99"/>
        <v>1591.2737879943809</v>
      </c>
      <c r="T128" s="9">
        <f t="shared" si="100"/>
        <v>3118.8966244689864</v>
      </c>
      <c r="V128" s="17">
        <f t="shared" si="101"/>
        <v>34083.147174723796</v>
      </c>
      <c r="W128" s="58">
        <f t="shared" si="102"/>
        <v>2630051.9685659176</v>
      </c>
      <c r="X128">
        <f t="shared" si="103"/>
        <v>1621.7434965388077</v>
      </c>
      <c r="Y128" s="9">
        <f t="shared" si="104"/>
        <v>3178.6172532160631</v>
      </c>
      <c r="Z128" s="18">
        <f t="shared" si="105"/>
        <v>4.7581976166259067E-2</v>
      </c>
    </row>
    <row r="129" spans="1:26">
      <c r="A129" t="str">
        <f>'rockfish harvests'!A128</f>
        <v>SC</v>
      </c>
      <c r="B129">
        <f>'rockfish harvests'!B128</f>
        <v>2014</v>
      </c>
      <c r="C129" t="str">
        <f>'rockfish harvests'!C128</f>
        <v>NG</v>
      </c>
      <c r="D129">
        <f>'rockfish harvests'!D128</f>
        <v>37025</v>
      </c>
      <c r="E129" s="12">
        <f>[1]logbook_harvest!$E172</f>
        <v>31936</v>
      </c>
      <c r="F129" s="12">
        <f>IF([2]species_comp_Region2_forR!$G185&gt;49,[2]species_comp_Region2_forR!$AD185,[2]species_comp_Region2_forR!$AF185)</f>
        <v>0.84300274100000006</v>
      </c>
      <c r="G129" s="12">
        <f>IF([2]species_comp_Region2_forR!$G185&gt;49,[2]species_comp_Region2_forR!$AE185,[2]species_comp_Region2_forR!$AG185)</f>
        <v>1.7391499999999999E-4</v>
      </c>
      <c r="H129" s="10">
        <f t="shared" si="94"/>
        <v>26922.135536576003</v>
      </c>
      <c r="I129" s="8">
        <f t="shared" si="95"/>
        <v>177377.31651583998</v>
      </c>
      <c r="J129">
        <f t="shared" si="96"/>
        <v>421.16186498285902</v>
      </c>
      <c r="K129" s="9">
        <f t="shared" si="97"/>
        <v>825.47725536640371</v>
      </c>
      <c r="M129" s="2">
        <f>'rockfish harvests'!O128</f>
        <v>21744.197040285006</v>
      </c>
      <c r="N129">
        <f>'rockfish harvests'!P128</f>
        <v>6732768.2681420343</v>
      </c>
      <c r="O129">
        <f>IF([2]species_comp_Region2_forR!$D212&gt;49,[2]species_comp_Region2_forR!$N212,[2]species_comp_Region2_forR!$P212)</f>
        <v>0.67737336199999998</v>
      </c>
      <c r="P129">
        <f>IF([2]species_comp_Region2_forR!$D212&gt;49,[2]species_comp_Region2_forR!$O212,[2]species_comp_Region2_forR!$Q212)</f>
        <v>4.1389900000000002E-4</v>
      </c>
      <c r="Q129" s="17">
        <f t="shared" si="98"/>
        <v>14728.939853168304</v>
      </c>
      <c r="R129" s="65">
        <f t="shared" si="82"/>
        <v>3282136.4604819031</v>
      </c>
      <c r="S129">
        <f t="shared" si="99"/>
        <v>1811.6667630891459</v>
      </c>
      <c r="T129" s="9">
        <f t="shared" si="100"/>
        <v>3550.8668556547259</v>
      </c>
      <c r="V129" s="17">
        <f t="shared" si="101"/>
        <v>41651.075389744306</v>
      </c>
      <c r="W129" s="58">
        <f t="shared" si="102"/>
        <v>3459513.7769977432</v>
      </c>
      <c r="X129">
        <f t="shared" si="103"/>
        <v>1859.9768216291684</v>
      </c>
      <c r="Y129" s="9">
        <f t="shared" si="104"/>
        <v>3645.5545703931698</v>
      </c>
      <c r="Z129" s="18">
        <f t="shared" si="105"/>
        <v>4.4656153634082353E-2</v>
      </c>
    </row>
    <row r="130" spans="1:26">
      <c r="A130" t="str">
        <f>'rockfish harvests'!A129</f>
        <v>SC</v>
      </c>
      <c r="B130">
        <f>'rockfish harvests'!B129</f>
        <v>2015</v>
      </c>
      <c r="C130" t="str">
        <f>'rockfish harvests'!C129</f>
        <v>NG</v>
      </c>
      <c r="D130">
        <f>'rockfish harvests'!D129</f>
        <v>45883</v>
      </c>
      <c r="E130" s="12">
        <f>[1]logbook_harvest!$E173</f>
        <v>39744</v>
      </c>
      <c r="F130" s="12">
        <f>IF([2]species_comp_Region2_forR!$G186&gt;49,[2]species_comp_Region2_forR!$AD186,[2]species_comp_Region2_forR!$AF186)</f>
        <v>0.82899436900000001</v>
      </c>
      <c r="G130" s="12">
        <f>IF([2]species_comp_Region2_forR!$G186&gt;49,[2]species_comp_Region2_forR!$AE186,[2]species_comp_Region2_forR!$AG186)</f>
        <v>3.3672900000000002E-4</v>
      </c>
      <c r="H130" s="10">
        <f t="shared" si="94"/>
        <v>32947.552201536004</v>
      </c>
      <c r="I130" s="8">
        <f t="shared" si="95"/>
        <v>531892.25795174402</v>
      </c>
      <c r="J130">
        <f t="shared" si="96"/>
        <v>729.30943909409541</v>
      </c>
      <c r="K130" s="9">
        <f t="shared" si="97"/>
        <v>1429.446500624427</v>
      </c>
      <c r="M130" s="2">
        <f>'rockfish harvests'!O129</f>
        <v>24091.13981323161</v>
      </c>
      <c r="N130">
        <f>'rockfish harvests'!P129</f>
        <v>7216831.4803412473</v>
      </c>
      <c r="O130">
        <f>IF([2]species_comp_Region2_forR!$D213&gt;49,[2]species_comp_Region2_forR!$N213,[2]species_comp_Region2_forR!$P213)</f>
        <v>0.72616414699999998</v>
      </c>
      <c r="P130">
        <f>IF([2]species_comp_Region2_forR!$D213&gt;49,[2]species_comp_Region2_forR!$O213,[2]species_comp_Region2_forR!$Q213)</f>
        <v>3.8536799999999997E-4</v>
      </c>
      <c r="Q130" s="17">
        <f t="shared" si="98"/>
        <v>17494.121992733071</v>
      </c>
      <c r="R130" s="65">
        <f t="shared" si="82"/>
        <v>4026418.8405947774</v>
      </c>
      <c r="S130">
        <f t="shared" si="99"/>
        <v>2006.5938404656727</v>
      </c>
      <c r="T130" s="9">
        <f t="shared" si="100"/>
        <v>3932.9239273127182</v>
      </c>
      <c r="V130" s="17">
        <f t="shared" si="101"/>
        <v>50441.674194269071</v>
      </c>
      <c r="W130" s="58">
        <f t="shared" si="102"/>
        <v>4558311.0985465217</v>
      </c>
      <c r="X130">
        <f t="shared" si="103"/>
        <v>2135.0201634988184</v>
      </c>
      <c r="Y130" s="9">
        <f t="shared" si="104"/>
        <v>4184.6395204576838</v>
      </c>
      <c r="Z130" s="18">
        <f t="shared" si="105"/>
        <v>4.2326512702097994E-2</v>
      </c>
    </row>
    <row r="131" spans="1:26">
      <c r="A131" t="str">
        <f>'rockfish harvests'!A130</f>
        <v>SC</v>
      </c>
      <c r="B131">
        <f>'rockfish harvests'!B130</f>
        <v>2016</v>
      </c>
      <c r="C131" t="str">
        <f>'rockfish harvests'!C130</f>
        <v>NG</v>
      </c>
      <c r="D131">
        <f>'rockfish harvests'!D130</f>
        <v>56991</v>
      </c>
      <c r="E131" s="12">
        <f>[1]logbook_harvest!$E174</f>
        <v>49153</v>
      </c>
      <c r="F131" s="12">
        <f>IF([2]species_comp_Region2_forR!$G187&gt;49,[2]species_comp_Region2_forR!$AD187,[2]species_comp_Region2_forR!$AF187)</f>
        <v>0.852560981</v>
      </c>
      <c r="G131" s="12">
        <f>IF([2]species_comp_Region2_forR!$G187&gt;49,[2]species_comp_Region2_forR!$AE187,[2]species_comp_Region2_forR!$AG187)</f>
        <v>1.05987E-4</v>
      </c>
      <c r="H131" s="10">
        <f t="shared" si="94"/>
        <v>41905.929899092996</v>
      </c>
      <c r="I131" s="8">
        <f t="shared" si="95"/>
        <v>256066.43712768299</v>
      </c>
      <c r="J131">
        <f t="shared" si="96"/>
        <v>506.03007531932627</v>
      </c>
      <c r="K131" s="9">
        <f t="shared" si="97"/>
        <v>991.81894762587945</v>
      </c>
      <c r="M131" s="2">
        <f>'rockfish harvests'!O130</f>
        <v>21657.041703490948</v>
      </c>
      <c r="N131">
        <f>'rockfish harvests'!P130</f>
        <v>6461271.9983784193</v>
      </c>
      <c r="O131">
        <f>IF([2]species_comp_Region2_forR!$D214&gt;49,[2]species_comp_Region2_forR!$N214,[2]species_comp_Region2_forR!$P214)</f>
        <v>0.60664232900000004</v>
      </c>
      <c r="P131">
        <f>IF([2]species_comp_Region2_forR!$D214&gt;49,[2]species_comp_Region2_forR!$O214,[2]species_comp_Region2_forR!$Q214)</f>
        <v>5.3028299999999999E-4</v>
      </c>
      <c r="Q131" s="17">
        <f t="shared" si="98"/>
        <v>13138.078218255876</v>
      </c>
      <c r="R131" s="65">
        <f t="shared" si="82"/>
        <v>2623135.4508412182</v>
      </c>
      <c r="S131">
        <f t="shared" si="99"/>
        <v>1619.6096600234323</v>
      </c>
      <c r="T131" s="9">
        <f t="shared" si="100"/>
        <v>3174.4349336459272</v>
      </c>
      <c r="V131" s="17">
        <f t="shared" si="101"/>
        <v>55044.008117348872</v>
      </c>
      <c r="W131" s="58">
        <f t="shared" si="102"/>
        <v>2879201.8879689011</v>
      </c>
      <c r="X131">
        <f t="shared" si="103"/>
        <v>1696.8211125421858</v>
      </c>
      <c r="Y131" s="9">
        <f t="shared" si="104"/>
        <v>3325.7693805826843</v>
      </c>
      <c r="Z131" s="18">
        <f t="shared" si="105"/>
        <v>3.0826627103984067E-2</v>
      </c>
    </row>
    <row r="132" spans="1:26">
      <c r="A132" t="str">
        <f>'rockfish harvests'!A131</f>
        <v>SC</v>
      </c>
      <c r="B132">
        <f>'rockfish harvests'!B131</f>
        <v>2017</v>
      </c>
      <c r="C132" t="str">
        <f>'rockfish harvests'!C131</f>
        <v>NG</v>
      </c>
      <c r="D132">
        <f>'rockfish harvests'!D131</f>
        <v>38626</v>
      </c>
      <c r="E132" s="12">
        <f>[1]logbook_harvest!$E175</f>
        <v>32335</v>
      </c>
      <c r="F132" s="12">
        <f>IF([2]species_comp_Region2_forR!$G188&gt;49,[2]species_comp_Region2_forR!$AD188,[2]species_comp_Region2_forR!$AF188)</f>
        <v>0.82740575500000002</v>
      </c>
      <c r="G132" s="12">
        <f>IF([2]species_comp_Region2_forR!$G188&gt;49,[2]species_comp_Region2_forR!$AE188,[2]species_comp_Region2_forR!$AG188)</f>
        <v>3.0384100000000001E-4</v>
      </c>
      <c r="H132" s="10">
        <f t="shared" si="94"/>
        <v>26754.165087925001</v>
      </c>
      <c r="I132" s="8">
        <f t="shared" si="95"/>
        <v>317681.633596225</v>
      </c>
      <c r="J132">
        <f t="shared" si="96"/>
        <v>563.63253418892077</v>
      </c>
      <c r="K132" s="9">
        <f t="shared" si="97"/>
        <v>1104.7197670102846</v>
      </c>
      <c r="M132" s="2">
        <f>'rockfish harvests'!O131</f>
        <v>15237.511532831981</v>
      </c>
      <c r="N132">
        <f>'rockfish harvests'!P131</f>
        <v>3824430.6766507281</v>
      </c>
      <c r="O132">
        <f>IF([2]species_comp_Region2_forR!$D215&gt;49,[2]species_comp_Region2_forR!$N215,[2]species_comp_Region2_forR!$P215)</f>
        <v>0.67233394599999996</v>
      </c>
      <c r="P132">
        <f>IF([2]species_comp_Region2_forR!$D215&gt;49,[2]species_comp_Region2_forR!$O215,[2]species_comp_Region2_forR!$Q215)</f>
        <v>1.0391560000000001E-3</v>
      </c>
      <c r="Q132" s="17">
        <f t="shared" si="98"/>
        <v>10244.696256089434</v>
      </c>
      <c r="R132" s="65">
        <f t="shared" si="82"/>
        <v>1966067.5097900117</v>
      </c>
      <c r="S132">
        <f t="shared" si="99"/>
        <v>1402.1652933195899</v>
      </c>
      <c r="T132" s="9">
        <f t="shared" si="100"/>
        <v>2748.243974906396</v>
      </c>
      <c r="V132" s="17">
        <f t="shared" si="101"/>
        <v>36998.861344014433</v>
      </c>
      <c r="W132" s="58">
        <f t="shared" si="102"/>
        <v>2283749.1433862369</v>
      </c>
      <c r="X132">
        <f t="shared" si="103"/>
        <v>1511.2078425505331</v>
      </c>
      <c r="Y132" s="9">
        <f t="shared" si="104"/>
        <v>2961.9673713990446</v>
      </c>
      <c r="Z132" s="18">
        <f t="shared" si="105"/>
        <v>4.0844712179095528E-2</v>
      </c>
    </row>
    <row r="133" spans="1:26">
      <c r="A133" t="str">
        <f>'rockfish harvests'!A132</f>
        <v>SC</v>
      </c>
      <c r="B133">
        <f>'rockfish harvests'!B132</f>
        <v>2018</v>
      </c>
      <c r="C133" t="str">
        <f>'rockfish harvests'!C132</f>
        <v>NG</v>
      </c>
      <c r="D133">
        <f>'rockfish harvests'!D132</f>
        <v>50115</v>
      </c>
      <c r="E133" s="12">
        <f>[1]logbook_harvest!$E176</f>
        <v>41846</v>
      </c>
      <c r="F133" s="12">
        <f>IF([2]species_comp_Region2_forR!$G189&gt;49,[2]species_comp_Region2_forR!$AD189,[2]species_comp_Region2_forR!$AF189)</f>
        <v>0.82521329899999996</v>
      </c>
      <c r="G133" s="12">
        <f>IF([2]species_comp_Region2_forR!$G189&gt;49,[2]species_comp_Region2_forR!$AE189,[2]species_comp_Region2_forR!$AG189)</f>
        <v>1.6988999999999999E-4</v>
      </c>
      <c r="H133" s="10">
        <f t="shared" si="94"/>
        <v>34531.875709954002</v>
      </c>
      <c r="I133" s="8">
        <f t="shared" si="95"/>
        <v>297492.29207123996</v>
      </c>
      <c r="J133">
        <f t="shared" si="96"/>
        <v>545.42853983930831</v>
      </c>
      <c r="K133" s="9">
        <f t="shared" si="97"/>
        <v>1069.0399380850442</v>
      </c>
      <c r="M133" s="2">
        <f>'rockfish harvests'!O132</f>
        <v>18807.337515014005</v>
      </c>
      <c r="N133">
        <f>'rockfish harvests'!P132</f>
        <v>5909265.1225642972</v>
      </c>
      <c r="O133">
        <f>IF([2]species_comp_Region2_forR!$D216&gt;49,[2]species_comp_Region2_forR!$N216,[2]species_comp_Region2_forR!$P216)</f>
        <v>0.56036244700000004</v>
      </c>
      <c r="P133">
        <f>IF([2]species_comp_Region2_forR!$D216&gt;49,[2]species_comp_Region2_forR!$O216,[2]species_comp_Region2_forR!$Q216)</f>
        <v>6.7494899999999999E-4</v>
      </c>
      <c r="Q133" s="17">
        <f t="shared" si="98"/>
        <v>10538.925671468149</v>
      </c>
      <c r="R133" s="65">
        <f t="shared" si="82"/>
        <v>2090296.8999633621</v>
      </c>
      <c r="S133">
        <f t="shared" si="99"/>
        <v>1445.7859108330535</v>
      </c>
      <c r="T133" s="9">
        <f t="shared" si="100"/>
        <v>2833.7403852327848</v>
      </c>
      <c r="V133" s="17">
        <f t="shared" si="101"/>
        <v>45070.801381422149</v>
      </c>
      <c r="W133" s="65">
        <f>R133+I133</f>
        <v>2387789.1920346022</v>
      </c>
      <c r="X133">
        <f t="shared" si="103"/>
        <v>1545.2472915474086</v>
      </c>
      <c r="Y133" s="9">
        <f t="shared" si="104"/>
        <v>3028.6846914329208</v>
      </c>
      <c r="Z133" s="18">
        <f t="shared" si="105"/>
        <v>3.4284886094444911E-2</v>
      </c>
    </row>
    <row r="134" spans="1:26">
      <c r="A134" t="str">
        <f>'rockfish harvests'!A133</f>
        <v>SC</v>
      </c>
      <c r="B134">
        <f>'rockfish harvests'!B133</f>
        <v>2019</v>
      </c>
      <c r="C134" t="str">
        <f>'rockfish harvests'!C133</f>
        <v>NG</v>
      </c>
      <c r="D134">
        <f>'rockfish harvests'!D133</f>
        <v>64565</v>
      </c>
      <c r="E134" s="12">
        <f>[1]logbook_harvest!$E177</f>
        <v>55039</v>
      </c>
      <c r="F134" s="12">
        <f>IF([2]species_comp_Region2_forR!$G190&gt;49,[2]species_comp_Region2_forR!$AD190,[2]species_comp_Region2_forR!$AF190)</f>
        <v>0.78021243900000004</v>
      </c>
      <c r="G134" s="12">
        <f>IF([2]species_comp_Region2_forR!$G190&gt;49,[2]species_comp_Region2_forR!$AE190,[2]species_comp_Region2_forR!$AG190)</f>
        <v>1.88856E-4</v>
      </c>
      <c r="H134" s="10">
        <f t="shared" ref="H134" si="106">E134*F134</f>
        <v>42942.112430121</v>
      </c>
      <c r="I134" s="8">
        <f t="shared" ref="I134" si="107">(E134^2)*G134</f>
        <v>572099.87948997598</v>
      </c>
      <c r="J134">
        <f t="shared" ref="J134" si="108">SQRT(I134)</f>
        <v>756.37284423092296</v>
      </c>
      <c r="K134" s="9">
        <f t="shared" ref="K134" si="109">(1.96*J134)</f>
        <v>1482.490774692609</v>
      </c>
      <c r="M134" s="2">
        <f>'rockfish harvests'!O133</f>
        <v>30264.472570734768</v>
      </c>
      <c r="N134">
        <f>'rockfish harvests'!P133</f>
        <v>14426596.252648354</v>
      </c>
      <c r="O134">
        <f>IF([2]species_comp_Region2_forR!$D217&gt;49,[2]species_comp_Region2_forR!$N217,[2]species_comp_Region2_forR!$P217)</f>
        <v>0.51586905000000005</v>
      </c>
      <c r="P134">
        <f>IF([2]species_comp_Region2_forR!$D217&gt;49,[2]species_comp_Region2_forR!$O217,[2]species_comp_Region2_forR!$Q217)</f>
        <v>6.9567700000000001E-4</v>
      </c>
      <c r="Q134" s="17">
        <f t="shared" ref="Q134" si="110">M134*O134</f>
        <v>15612.504713816004</v>
      </c>
      <c r="R134" s="65">
        <f t="shared" ref="R134" si="111">(M134^2)*P134+(O134^2)*N134-(P134*N134)</f>
        <v>4466379.4007600285</v>
      </c>
      <c r="S134">
        <f t="shared" ref="S134" si="112">SQRT(R134)</f>
        <v>2113.3810353932931</v>
      </c>
      <c r="T134" s="9">
        <f t="shared" ref="T134" si="113">(1.96*S134)</f>
        <v>4142.2268293708548</v>
      </c>
      <c r="V134" s="17">
        <f t="shared" ref="V134" si="114">Q134+H134</f>
        <v>58554.617143937008</v>
      </c>
      <c r="W134" s="58">
        <f t="shared" ref="W134" si="115">R134+I134</f>
        <v>5038479.2802500045</v>
      </c>
      <c r="X134">
        <f t="shared" ref="X134" si="116">SQRT(W134)</f>
        <v>2244.6557153046888</v>
      </c>
      <c r="Y134" s="9">
        <f t="shared" ref="Y134" si="117">(1.96*X134)</f>
        <v>4399.5252019971904</v>
      </c>
      <c r="Z134" s="18">
        <f t="shared" si="105"/>
        <v>3.8334393166416764E-2</v>
      </c>
    </row>
    <row r="135" spans="1:26">
      <c r="A135" t="str">
        <f>'rockfish harvests'!A134</f>
        <v>SC</v>
      </c>
      <c r="B135">
        <f>'rockfish harvests'!B134</f>
        <v>1998</v>
      </c>
      <c r="C135" t="str">
        <f>'rockfish harvests'!C134</f>
        <v>NORTHEAS</v>
      </c>
      <c r="D135">
        <f>'rockfish harvests'!D134</f>
        <v>1488</v>
      </c>
      <c r="E135" s="12">
        <f>[1]logbook_harvest!$E178</f>
        <v>977</v>
      </c>
      <c r="F135" s="12">
        <f>IF([2]species_comp_Region2_forR!$G223&gt;49,[2]species_comp_Region2_forR!$AD223,[2]species_comp_Region2_forR!$AF223)</f>
        <v>0.80412371100000002</v>
      </c>
      <c r="G135" s="12">
        <f>IF([2]species_comp_Region2_forR!$G223&gt;49,[2]species_comp_Region2_forR!$AE223,[2]species_comp_Region2_forR!$AG223)</f>
        <v>1.640716E-3</v>
      </c>
      <c r="H135" s="10">
        <f t="shared" si="94"/>
        <v>785.628865647</v>
      </c>
      <c r="I135" s="8">
        <f t="shared" si="95"/>
        <v>1566.111002764</v>
      </c>
      <c r="J135">
        <f t="shared" si="96"/>
        <v>39.574120366269675</v>
      </c>
      <c r="K135" s="9">
        <f t="shared" si="97"/>
        <v>77.565275917888556</v>
      </c>
      <c r="M135" s="2">
        <f>'rockfish harvests'!O134</f>
        <v>1158.751507803267</v>
      </c>
      <c r="N135">
        <f>'rockfish harvests'!P134</f>
        <v>130721.74657888399</v>
      </c>
      <c r="O135">
        <f>IF([2]species_comp_Region2_forR!$D250&gt;49,[2]species_comp_Region2_forR!$N250,[2]species_comp_Region2_forR!$P250)</f>
        <v>0.83333333300000001</v>
      </c>
      <c r="P135">
        <f>IF([2]species_comp_Region2_forR!$D250&gt;49,[2]species_comp_Region2_forR!$O250,[2]species_comp_Region2_forR!$Q250)</f>
        <v>1.5605490000000001E-3</v>
      </c>
      <c r="Q135" s="17">
        <f t="shared" si="98"/>
        <v>965.62625611647206</v>
      </c>
      <c r="R135" s="65">
        <f t="shared" si="82"/>
        <v>92670.349949996336</v>
      </c>
      <c r="S135">
        <f t="shared" si="99"/>
        <v>304.41805128802127</v>
      </c>
      <c r="T135" s="9">
        <f t="shared" si="100"/>
        <v>596.65938052452168</v>
      </c>
      <c r="V135" s="17">
        <f t="shared" si="101"/>
        <v>1751.2551217634721</v>
      </c>
      <c r="W135" s="58">
        <f t="shared" si="102"/>
        <v>94236.460952760332</v>
      </c>
      <c r="X135">
        <f t="shared" si="103"/>
        <v>306.9795774196719</v>
      </c>
      <c r="Y135" s="9">
        <f t="shared" si="104"/>
        <v>601.67997174255686</v>
      </c>
      <c r="Z135" s="18">
        <f t="shared" si="105"/>
        <v>0.17529118036814123</v>
      </c>
    </row>
    <row r="136" spans="1:26">
      <c r="A136" t="str">
        <f>'rockfish harvests'!A135</f>
        <v>SC</v>
      </c>
      <c r="B136">
        <f>'rockfish harvests'!B135</f>
        <v>1999</v>
      </c>
      <c r="C136" t="str">
        <f>'rockfish harvests'!C135</f>
        <v>NORTHEAS</v>
      </c>
      <c r="D136">
        <f>'rockfish harvests'!D135</f>
        <v>1866</v>
      </c>
      <c r="E136" s="12">
        <f>[1]logbook_harvest!$E179</f>
        <v>1689</v>
      </c>
      <c r="F136" s="12">
        <f>IF([2]species_comp_Region2_forR!$G224&gt;49,[2]species_comp_Region2_forR!$AD224,[2]species_comp_Region2_forR!$AF224)</f>
        <v>0.88571428600000002</v>
      </c>
      <c r="G136" s="12">
        <f>IF([2]species_comp_Region2_forR!$G224&gt;49,[2]species_comp_Region2_forR!$AE224,[2]species_comp_Region2_forR!$AG224)</f>
        <v>9.7331200000000005E-4</v>
      </c>
      <c r="H136" s="10">
        <f t="shared" si="94"/>
        <v>1495.9714290540001</v>
      </c>
      <c r="I136" s="8">
        <f t="shared" si="95"/>
        <v>2776.5875819520002</v>
      </c>
      <c r="J136">
        <f t="shared" si="96"/>
        <v>52.693335270715217</v>
      </c>
      <c r="K136" s="9">
        <f t="shared" si="97"/>
        <v>103.27893713060182</v>
      </c>
      <c r="M136" s="2">
        <f>'rockfish harvests'!O135</f>
        <v>1453.1117698661938</v>
      </c>
      <c r="N136">
        <f>'rockfish harvests'!P135</f>
        <v>205572.61399024838</v>
      </c>
      <c r="O136">
        <f>IF([2]species_comp_Region2_forR!$D251&gt;49,[2]species_comp_Region2_forR!$N251,[2]species_comp_Region2_forR!$P251)</f>
        <v>0.71300448400000005</v>
      </c>
      <c r="P136">
        <f>IF([2]species_comp_Region2_forR!$D251&gt;49,[2]species_comp_Region2_forR!$O251,[2]species_comp_Region2_forR!$Q251)</f>
        <v>9.2175299999999998E-4</v>
      </c>
      <c r="Q136" s="17">
        <f t="shared" si="98"/>
        <v>1036.0752076677722</v>
      </c>
      <c r="R136" s="65">
        <f t="shared" si="82"/>
        <v>106264.88413044249</v>
      </c>
      <c r="S136">
        <f t="shared" si="99"/>
        <v>325.98295067448311</v>
      </c>
      <c r="T136" s="9">
        <f t="shared" si="100"/>
        <v>638.92658332198687</v>
      </c>
      <c r="V136" s="17">
        <f t="shared" si="101"/>
        <v>2532.0466367217723</v>
      </c>
      <c r="W136" s="58">
        <f t="shared" si="102"/>
        <v>109041.47171239449</v>
      </c>
      <c r="X136">
        <f t="shared" si="103"/>
        <v>330.21428150883253</v>
      </c>
      <c r="Y136" s="9">
        <f t="shared" si="104"/>
        <v>647.21999175731173</v>
      </c>
      <c r="Z136" s="18">
        <f t="shared" si="105"/>
        <v>0.13041398081686176</v>
      </c>
    </row>
    <row r="137" spans="1:26">
      <c r="A137" t="str">
        <f>'rockfish harvests'!A136</f>
        <v>SC</v>
      </c>
      <c r="B137">
        <f>'rockfish harvests'!B136</f>
        <v>2000</v>
      </c>
      <c r="C137" t="str">
        <f>'rockfish harvests'!C136</f>
        <v>NORTHEAS</v>
      </c>
      <c r="D137">
        <f>'rockfish harvests'!D136</f>
        <v>2115</v>
      </c>
      <c r="E137" s="12">
        <f>[1]logbook_harvest!$E180</f>
        <v>1865</v>
      </c>
      <c r="F137" s="12">
        <f>IF([2]species_comp_Region2_forR!$G225&gt;49,[2]species_comp_Region2_forR!$AD225,[2]species_comp_Region2_forR!$AF225)</f>
        <v>0.92156862699999997</v>
      </c>
      <c r="G137" s="12">
        <f>IF([2]species_comp_Region2_forR!$G225&gt;49,[2]species_comp_Region2_forR!$AE225,[2]species_comp_Region2_forR!$AG225)</f>
        <v>7.1564199999999995E-4</v>
      </c>
      <c r="H137" s="10">
        <f t="shared" si="94"/>
        <v>1718.725489355</v>
      </c>
      <c r="I137" s="8">
        <f t="shared" si="95"/>
        <v>2489.1638954499999</v>
      </c>
      <c r="J137">
        <f t="shared" si="96"/>
        <v>49.891521278169101</v>
      </c>
      <c r="K137" s="9">
        <f t="shared" si="97"/>
        <v>97.78738170521143</v>
      </c>
      <c r="M137" s="2">
        <f>'rockfish harvests'!O136</f>
        <v>1647.0157520187568</v>
      </c>
      <c r="N137">
        <f>'rockfish harvests'!P136</f>
        <v>264096.54694560438</v>
      </c>
      <c r="O137">
        <f>IF([2]species_comp_Region2_forR!$D252&gt;49,[2]species_comp_Region2_forR!$N252,[2]species_comp_Region2_forR!$P252)</f>
        <v>0.743589744</v>
      </c>
      <c r="P137">
        <f>IF([2]species_comp_Region2_forR!$D252&gt;49,[2]species_comp_Region2_forR!$O252,[2]species_comp_Region2_forR!$Q252)</f>
        <v>9.828040000000001E-4</v>
      </c>
      <c r="Q137" s="17">
        <f t="shared" si="98"/>
        <v>1224.7040214075948</v>
      </c>
      <c r="R137" s="65">
        <f t="shared" si="82"/>
        <v>148432.22886509192</v>
      </c>
      <c r="S137">
        <f t="shared" si="99"/>
        <v>385.2690343968639</v>
      </c>
      <c r="T137" s="9">
        <f t="shared" si="100"/>
        <v>755.12730741785322</v>
      </c>
      <c r="V137" s="17">
        <f t="shared" si="101"/>
        <v>2943.4295107625949</v>
      </c>
      <c r="W137" s="58">
        <f t="shared" si="102"/>
        <v>150921.39276054193</v>
      </c>
      <c r="X137">
        <f t="shared" si="103"/>
        <v>388.48602646754483</v>
      </c>
      <c r="Y137" s="9">
        <f t="shared" si="104"/>
        <v>761.43261187638791</v>
      </c>
      <c r="Z137" s="18">
        <f t="shared" si="105"/>
        <v>0.13198414470163222</v>
      </c>
    </row>
    <row r="138" spans="1:26">
      <c r="A138" t="str">
        <f>'rockfish harvests'!A137</f>
        <v>SC</v>
      </c>
      <c r="B138">
        <f>'rockfish harvests'!B137</f>
        <v>2001</v>
      </c>
      <c r="C138" t="str">
        <f>'rockfish harvests'!C137</f>
        <v>NORTHEAS</v>
      </c>
      <c r="D138">
        <f>'rockfish harvests'!D137</f>
        <v>2081</v>
      </c>
      <c r="E138" s="12">
        <f>[1]logbook_harvest!$E181</f>
        <v>1854</v>
      </c>
      <c r="F138" s="12">
        <f>IF([2]species_comp_Region2_forR!$G226&gt;49,[2]species_comp_Region2_forR!$AD226,[2]species_comp_Region2_forR!$AF226)</f>
        <v>0.95081967199999995</v>
      </c>
      <c r="G138" s="12">
        <f>IF([2]species_comp_Region2_forR!$G226&gt;49,[2]species_comp_Region2_forR!$AE226,[2]species_comp_Region2_forR!$AG226)</f>
        <v>7.7935999999999999E-4</v>
      </c>
      <c r="H138" s="10">
        <f t="shared" si="94"/>
        <v>1762.8196718879999</v>
      </c>
      <c r="I138" s="8">
        <f t="shared" si="95"/>
        <v>2678.9065977599998</v>
      </c>
      <c r="J138">
        <f t="shared" si="96"/>
        <v>51.758154891379192</v>
      </c>
      <c r="K138" s="9">
        <f t="shared" si="97"/>
        <v>101.44598358710321</v>
      </c>
      <c r="M138" s="2">
        <f>'rockfish harvests'!O137</f>
        <v>1620.5389030501337</v>
      </c>
      <c r="N138">
        <f>'rockfish harvests'!P137</f>
        <v>255673.74912670467</v>
      </c>
      <c r="O138">
        <f>IF([2]species_comp_Region2_forR!$D253&gt;49,[2]species_comp_Region2_forR!$N253,[2]species_comp_Region2_forR!$P253)</f>
        <v>0.82022471900000005</v>
      </c>
      <c r="P138">
        <f>IF([2]species_comp_Region2_forR!$D253&gt;49,[2]species_comp_Region2_forR!$O253,[2]species_comp_Region2_forR!$Q253)</f>
        <v>1.6756379999999999E-3</v>
      </c>
      <c r="Q138" s="17">
        <f t="shared" si="98"/>
        <v>1329.2060663828643</v>
      </c>
      <c r="R138" s="65">
        <f t="shared" si="82"/>
        <v>175981.32155773134</v>
      </c>
      <c r="S138">
        <f t="shared" si="99"/>
        <v>419.50127718247933</v>
      </c>
      <c r="T138" s="9">
        <f t="shared" si="100"/>
        <v>822.22250327765948</v>
      </c>
      <c r="V138" s="17">
        <f t="shared" si="101"/>
        <v>3092.0257382708642</v>
      </c>
      <c r="W138" s="58">
        <f t="shared" si="102"/>
        <v>178660.22815549135</v>
      </c>
      <c r="X138">
        <f t="shared" si="103"/>
        <v>422.68218339018188</v>
      </c>
      <c r="Y138" s="9">
        <f t="shared" si="104"/>
        <v>828.45707944475646</v>
      </c>
      <c r="Z138" s="18">
        <f t="shared" si="105"/>
        <v>0.1367007325193082</v>
      </c>
    </row>
    <row r="139" spans="1:26">
      <c r="A139" t="str">
        <f>'rockfish harvests'!A138</f>
        <v>SC</v>
      </c>
      <c r="B139">
        <f>'rockfish harvests'!B138</f>
        <v>2002</v>
      </c>
      <c r="C139" t="str">
        <f>'rockfish harvests'!C138</f>
        <v>NORTHEAS</v>
      </c>
      <c r="D139">
        <f>'rockfish harvests'!D138</f>
        <v>2262</v>
      </c>
      <c r="E139" s="12">
        <f>[1]logbook_harvest!$E182</f>
        <v>2052</v>
      </c>
      <c r="F139" s="12">
        <f>IF([2]species_comp_Region2_forR!$G227&gt;49,[2]species_comp_Region2_forR!$AD227,[2]species_comp_Region2_forR!$AF227)</f>
        <v>0.87719298199999995</v>
      </c>
      <c r="G139" s="12">
        <f>IF([2]species_comp_Region2_forR!$G227&gt;49,[2]species_comp_Region2_forR!$AE227,[2]species_comp_Region2_forR!$AG227)</f>
        <v>1.923669E-3</v>
      </c>
      <c r="H139" s="10">
        <f t="shared" si="94"/>
        <v>1799.9999990639999</v>
      </c>
      <c r="I139" s="8">
        <f t="shared" si="95"/>
        <v>8100.0007529760005</v>
      </c>
      <c r="J139">
        <f t="shared" si="96"/>
        <v>90.000004183199906</v>
      </c>
      <c r="K139" s="9">
        <f t="shared" si="97"/>
        <v>176.40000819907181</v>
      </c>
      <c r="M139" s="2">
        <f>'rockfish harvests'!O138</f>
        <v>1761.4891872654503</v>
      </c>
      <c r="N139">
        <f>'rockfish harvests'!P138</f>
        <v>302083.62252065231</v>
      </c>
      <c r="O139">
        <f>IF([2]species_comp_Region2_forR!$D254&gt;49,[2]species_comp_Region2_forR!$N254,[2]species_comp_Region2_forR!$P254)</f>
        <v>0.60843373499999998</v>
      </c>
      <c r="P139">
        <f>IF([2]species_comp_Region2_forR!$D254&gt;49,[2]species_comp_Region2_forR!$O254,[2]species_comp_Region2_forR!$Q254)</f>
        <v>1.443892E-3</v>
      </c>
      <c r="Q139" s="17">
        <f t="shared" si="98"/>
        <v>1071.7494453700324</v>
      </c>
      <c r="R139" s="65">
        <f t="shared" si="82"/>
        <v>115872.8182705685</v>
      </c>
      <c r="S139">
        <f t="shared" si="99"/>
        <v>340.4009669060423</v>
      </c>
      <c r="T139" s="9">
        <f t="shared" si="100"/>
        <v>667.18589513584288</v>
      </c>
      <c r="V139" s="17">
        <f t="shared" si="101"/>
        <v>2871.7494444340323</v>
      </c>
      <c r="W139" s="58">
        <f t="shared" si="102"/>
        <v>123972.81902354451</v>
      </c>
      <c r="X139">
        <f t="shared" si="103"/>
        <v>352.09774072485118</v>
      </c>
      <c r="Y139" s="9">
        <f t="shared" si="104"/>
        <v>690.11157182070826</v>
      </c>
      <c r="Z139" s="18">
        <f t="shared" si="105"/>
        <v>0.12260740274792427</v>
      </c>
    </row>
    <row r="140" spans="1:26">
      <c r="A140" t="str">
        <f>'rockfish harvests'!A139</f>
        <v>SC</v>
      </c>
      <c r="B140">
        <f>'rockfish harvests'!B139</f>
        <v>2003</v>
      </c>
      <c r="C140" t="str">
        <f>'rockfish harvests'!C139</f>
        <v>NORTHEAS</v>
      </c>
      <c r="D140">
        <f>'rockfish harvests'!D139</f>
        <v>2743</v>
      </c>
      <c r="E140" s="12">
        <f>[1]logbook_harvest!$E183</f>
        <v>2477</v>
      </c>
      <c r="F140" s="12">
        <f>IF([2]species_comp_Region2_forR!$G228&gt;49,[2]species_comp_Region2_forR!$AD228,[2]species_comp_Region2_forR!$AF228)</f>
        <v>0.85869565199999998</v>
      </c>
      <c r="G140" s="12">
        <f>IF([2]species_comp_Region2_forR!$G228&gt;49,[2]species_comp_Region2_forR!$AE228,[2]species_comp_Region2_forR!$AG228)</f>
        <v>1.3333780000000001E-3</v>
      </c>
      <c r="H140" s="10">
        <f t="shared" si="94"/>
        <v>2126.9891300039999</v>
      </c>
      <c r="I140" s="8">
        <f t="shared" si="95"/>
        <v>8180.9793869620007</v>
      </c>
      <c r="J140">
        <f t="shared" si="96"/>
        <v>90.448766641463948</v>
      </c>
      <c r="K140" s="9">
        <f t="shared" si="97"/>
        <v>177.27958261726934</v>
      </c>
      <c r="M140" s="2">
        <f>'rockfish harvests'!O139</f>
        <v>2136.0587270862643</v>
      </c>
      <c r="N140">
        <f>'rockfish harvests'!P139</f>
        <v>444215.38374428463</v>
      </c>
      <c r="O140">
        <f>IF([2]species_comp_Region2_forR!$D255&gt;49,[2]species_comp_Region2_forR!$N255,[2]species_comp_Region2_forR!$P255)</f>
        <v>0.73262032099999996</v>
      </c>
      <c r="P140">
        <f>IF([2]species_comp_Region2_forR!$D255&gt;49,[2]species_comp_Region2_forR!$O255,[2]species_comp_Region2_forR!$Q255)</f>
        <v>1.05316E-3</v>
      </c>
      <c r="Q140" s="17">
        <f t="shared" si="98"/>
        <v>1564.9200303127902</v>
      </c>
      <c r="R140" s="65">
        <f t="shared" si="82"/>
        <v>242762.32152497733</v>
      </c>
      <c r="S140">
        <f t="shared" si="99"/>
        <v>492.7091652536792</v>
      </c>
      <c r="T140" s="9">
        <f t="shared" si="100"/>
        <v>965.7099638972112</v>
      </c>
      <c r="V140" s="17">
        <f t="shared" si="101"/>
        <v>3691.9091603167899</v>
      </c>
      <c r="W140" s="58">
        <f t="shared" si="102"/>
        <v>250943.30091193932</v>
      </c>
      <c r="X140">
        <f t="shared" si="103"/>
        <v>500.94241277011008</v>
      </c>
      <c r="Y140" s="9">
        <f t="shared" si="104"/>
        <v>981.84712902941578</v>
      </c>
      <c r="Z140" s="18">
        <f t="shared" si="105"/>
        <v>0.13568654888765627</v>
      </c>
    </row>
    <row r="141" spans="1:26">
      <c r="A141" t="str">
        <f>'rockfish harvests'!A140</f>
        <v>SC</v>
      </c>
      <c r="B141">
        <f>'rockfish harvests'!B140</f>
        <v>2004</v>
      </c>
      <c r="C141" t="str">
        <f>'rockfish harvests'!C140</f>
        <v>NORTHEAS</v>
      </c>
      <c r="D141">
        <f>'rockfish harvests'!D140</f>
        <v>3291</v>
      </c>
      <c r="E141" s="12">
        <f>[1]logbook_harvest!$E184</f>
        <v>3068</v>
      </c>
      <c r="F141" s="12">
        <f>IF([2]species_comp_Region2_forR!$G229&gt;49,[2]species_comp_Region2_forR!$AD229,[2]species_comp_Region2_forR!$AF229)</f>
        <v>0.77564102599999996</v>
      </c>
      <c r="G141" s="12">
        <f>IF([2]species_comp_Region2_forR!$G229&gt;49,[2]species_comp_Region2_forR!$AE229,[2]species_comp_Region2_forR!$AG229)</f>
        <v>1.122723E-3</v>
      </c>
      <c r="H141" s="10">
        <f t="shared" si="94"/>
        <v>2379.666667768</v>
      </c>
      <c r="I141" s="8">
        <f t="shared" si="95"/>
        <v>10567.769455152</v>
      </c>
      <c r="J141">
        <f t="shared" si="96"/>
        <v>102.7996568824624</v>
      </c>
      <c r="K141" s="9">
        <f t="shared" si="97"/>
        <v>201.4873274896263</v>
      </c>
      <c r="M141" s="2">
        <f>'rockfish harvests'!O140</f>
        <v>2562.8032339923066</v>
      </c>
      <c r="N141">
        <f>'rockfish harvests'!P140</f>
        <v>639436.97291537211</v>
      </c>
      <c r="O141">
        <f>IF([2]species_comp_Region2_forR!$D256&gt;49,[2]species_comp_Region2_forR!$N256,[2]species_comp_Region2_forR!$P256)</f>
        <v>0.77966101700000001</v>
      </c>
      <c r="P141">
        <f>IF([2]species_comp_Region2_forR!$D256&gt;49,[2]species_comp_Region2_forR!$O256,[2]species_comp_Region2_forR!$Q256)</f>
        <v>1.4682880000000001E-3</v>
      </c>
      <c r="Q141" s="17">
        <f t="shared" si="98"/>
        <v>1998.1177757853307</v>
      </c>
      <c r="R141" s="65">
        <f t="shared" si="82"/>
        <v>397400.16473762761</v>
      </c>
      <c r="S141">
        <f t="shared" si="99"/>
        <v>630.39683116083916</v>
      </c>
      <c r="T141" s="9">
        <f t="shared" si="100"/>
        <v>1235.5777890752447</v>
      </c>
      <c r="V141" s="17">
        <f t="shared" si="101"/>
        <v>4377.7844435533307</v>
      </c>
      <c r="W141" s="58">
        <f t="shared" si="102"/>
        <v>407967.93419277959</v>
      </c>
      <c r="X141">
        <f t="shared" si="103"/>
        <v>638.72367592941123</v>
      </c>
      <c r="Y141" s="9">
        <f t="shared" si="104"/>
        <v>1251.898404821646</v>
      </c>
      <c r="Z141" s="18">
        <f t="shared" si="105"/>
        <v>0.14590112513876455</v>
      </c>
    </row>
    <row r="142" spans="1:26">
      <c r="A142" t="str">
        <f>'rockfish harvests'!A141</f>
        <v>SC</v>
      </c>
      <c r="B142">
        <f>'rockfish harvests'!B141</f>
        <v>2005</v>
      </c>
      <c r="C142" t="str">
        <f>'rockfish harvests'!C141</f>
        <v>NORTHEAS</v>
      </c>
      <c r="D142">
        <f>'rockfish harvests'!D141</f>
        <v>4641</v>
      </c>
      <c r="E142" s="12">
        <f>[1]logbook_harvest!$E185</f>
        <v>4325</v>
      </c>
      <c r="F142" s="12">
        <f>IF([2]species_comp_Region2_forR!$G230&gt;49,[2]species_comp_Region2_forR!$AD230,[2]species_comp_Region2_forR!$AF230)</f>
        <v>0.93277310899999999</v>
      </c>
      <c r="G142" s="12">
        <f>IF([2]species_comp_Region2_forR!$G230&gt;49,[2]species_comp_Region2_forR!$AE230,[2]species_comp_Region2_forR!$AG230)</f>
        <v>5.3141899999999999E-4</v>
      </c>
      <c r="H142" s="10">
        <f t="shared" si="94"/>
        <v>4034.2436964250001</v>
      </c>
      <c r="I142" s="8">
        <f t="shared" si="95"/>
        <v>9940.5245318750003</v>
      </c>
      <c r="J142">
        <f t="shared" si="96"/>
        <v>99.702179173150469</v>
      </c>
      <c r="K142" s="9">
        <f t="shared" si="97"/>
        <v>195.41627117937492</v>
      </c>
      <c r="M142" s="2">
        <f>'rockfish harvests'!O141</f>
        <v>3614.0898842170445</v>
      </c>
      <c r="N142">
        <f>'rockfish harvests'!P141</f>
        <v>1271642.7403433286</v>
      </c>
      <c r="O142">
        <f>IF([2]species_comp_Region2_forR!$D257&gt;49,[2]species_comp_Region2_forR!$N257,[2]species_comp_Region2_forR!$P257)</f>
        <v>0.82183908000000006</v>
      </c>
      <c r="P142">
        <f>IF([2]species_comp_Region2_forR!$D257&gt;49,[2]species_comp_Region2_forR!$O257,[2]species_comp_Region2_forR!$Q257)</f>
        <v>8.4635600000000004E-4</v>
      </c>
      <c r="Q142" s="17">
        <f t="shared" si="98"/>
        <v>2970.2003054822426</v>
      </c>
      <c r="R142" s="65">
        <f t="shared" si="82"/>
        <v>868870.80979248718</v>
      </c>
      <c r="S142">
        <f t="shared" si="99"/>
        <v>932.13239928268081</v>
      </c>
      <c r="T142" s="9">
        <f t="shared" si="100"/>
        <v>1826.9795025940543</v>
      </c>
      <c r="V142" s="17">
        <f t="shared" si="101"/>
        <v>7004.4440019072426</v>
      </c>
      <c r="W142" s="58">
        <f t="shared" si="102"/>
        <v>878811.33432436222</v>
      </c>
      <c r="X142">
        <f t="shared" si="103"/>
        <v>937.44937693955626</v>
      </c>
      <c r="Y142" s="9">
        <f t="shared" si="104"/>
        <v>1837.4007788015301</v>
      </c>
      <c r="Z142" s="18">
        <f t="shared" si="105"/>
        <v>0.13383637254924127</v>
      </c>
    </row>
    <row r="143" spans="1:26">
      <c r="A143" t="str">
        <f>'rockfish harvests'!A142</f>
        <v>SC</v>
      </c>
      <c r="B143">
        <f>'rockfish harvests'!B142</f>
        <v>2006</v>
      </c>
      <c r="C143" t="str">
        <f>'rockfish harvests'!C142</f>
        <v>NORTHEAS</v>
      </c>
      <c r="D143">
        <f>'rockfish harvests'!D142</f>
        <v>3693</v>
      </c>
      <c r="E143" s="12">
        <f>[1]logbook_harvest!$E186</f>
        <v>3519</v>
      </c>
      <c r="F143" s="12">
        <f>IF([2]species_comp_Region2_forR!$G231&gt;49,[2]species_comp_Region2_forR!$AD231,[2]species_comp_Region2_forR!$AF231)</f>
        <v>0.866071429</v>
      </c>
      <c r="G143" s="12">
        <f>IF([2]species_comp_Region2_forR!$G231&gt;49,[2]species_comp_Region2_forR!$AE231,[2]species_comp_Region2_forR!$AG231)</f>
        <v>1.0449700000000001E-3</v>
      </c>
      <c r="H143" s="10">
        <f t="shared" si="94"/>
        <v>3047.7053586510001</v>
      </c>
      <c r="I143" s="8">
        <f t="shared" si="95"/>
        <v>12940.240744170002</v>
      </c>
      <c r="J143">
        <f t="shared" si="96"/>
        <v>113.7551789773547</v>
      </c>
      <c r="K143" s="9">
        <f t="shared" si="97"/>
        <v>222.96015079561522</v>
      </c>
      <c r="M143" s="2">
        <f>'rockfish harvests'!O142</f>
        <v>2875.8530365036731</v>
      </c>
      <c r="N143">
        <f>'rockfish harvests'!P142</f>
        <v>805194.11996587296</v>
      </c>
      <c r="O143">
        <f>IF([2]species_comp_Region2_forR!$D258&gt;49,[2]species_comp_Region2_forR!$N258,[2]species_comp_Region2_forR!$P258)</f>
        <v>0.79807692299999999</v>
      </c>
      <c r="P143">
        <f>IF([2]species_comp_Region2_forR!$D258&gt;49,[2]species_comp_Region2_forR!$O258,[2]species_comp_Region2_forR!$Q258)</f>
        <v>1.564565E-3</v>
      </c>
      <c r="Q143" s="17">
        <f t="shared" si="98"/>
        <v>2295.1519423730583</v>
      </c>
      <c r="R143" s="65">
        <f t="shared" si="82"/>
        <v>524529.69840596511</v>
      </c>
      <c r="S143">
        <f t="shared" si="99"/>
        <v>724.24422566283886</v>
      </c>
      <c r="T143" s="9">
        <f t="shared" si="100"/>
        <v>1419.5186822991641</v>
      </c>
      <c r="V143" s="17">
        <f t="shared" si="101"/>
        <v>5342.857301024058</v>
      </c>
      <c r="W143" s="58">
        <f t="shared" si="102"/>
        <v>537469.93915013515</v>
      </c>
      <c r="X143">
        <f t="shared" si="103"/>
        <v>733.12341331465825</v>
      </c>
      <c r="Y143" s="9">
        <f t="shared" si="104"/>
        <v>1436.9218900967301</v>
      </c>
      <c r="Z143" s="18">
        <f t="shared" si="105"/>
        <v>0.13721560805566368</v>
      </c>
    </row>
    <row r="144" spans="1:26">
      <c r="A144" t="str">
        <f>'rockfish harvests'!A143</f>
        <v>SC</v>
      </c>
      <c r="B144">
        <f>'rockfish harvests'!B143</f>
        <v>2007</v>
      </c>
      <c r="C144" t="str">
        <f>'rockfish harvests'!C143</f>
        <v>NORTHEAS</v>
      </c>
      <c r="D144">
        <f>'rockfish harvests'!D143</f>
        <v>5080</v>
      </c>
      <c r="E144" s="12">
        <f>[1]logbook_harvest!$E187</f>
        <v>4652</v>
      </c>
      <c r="F144" s="12">
        <f>IF([2]species_comp_Region2_forR!$G232&gt;49,[2]species_comp_Region2_forR!$AD232,[2]species_comp_Region2_forR!$AF232)</f>
        <v>0.62025316500000005</v>
      </c>
      <c r="G144" s="12">
        <f>IF([2]species_comp_Region2_forR!$G232&gt;49,[2]species_comp_Region2_forR!$AE232,[2]species_comp_Region2_forR!$AG232)</f>
        <v>3.0197330000000001E-3</v>
      </c>
      <c r="H144" s="10">
        <f t="shared" si="94"/>
        <v>2885.4177235800003</v>
      </c>
      <c r="I144" s="8">
        <f t="shared" si="95"/>
        <v>65350.355905232005</v>
      </c>
      <c r="J144">
        <f t="shared" si="96"/>
        <v>255.63715673828014</v>
      </c>
      <c r="K144" s="9">
        <f t="shared" si="97"/>
        <v>501.04882720702909</v>
      </c>
      <c r="M144" s="2">
        <f>'rockfish harvests'!O143</f>
        <v>3955.9527282530889</v>
      </c>
      <c r="N144">
        <f>'rockfish harvests'!P143</f>
        <v>1523594.5272363999</v>
      </c>
      <c r="O144">
        <f>IF([2]species_comp_Region2_forR!$D259&gt;49,[2]species_comp_Region2_forR!$N259,[2]species_comp_Region2_forR!$P259)</f>
        <v>0.89411764699999996</v>
      </c>
      <c r="P144">
        <f>IF([2]species_comp_Region2_forR!$D259&gt;49,[2]species_comp_Region2_forR!$O259,[2]species_comp_Region2_forR!$Q259)</f>
        <v>1.127039E-3</v>
      </c>
      <c r="Q144" s="17">
        <f t="shared" si="98"/>
        <v>3537.0871450288823</v>
      </c>
      <c r="R144" s="65">
        <f t="shared" si="82"/>
        <v>1233952.6253290286</v>
      </c>
      <c r="S144">
        <f t="shared" si="99"/>
        <v>1110.834202448335</v>
      </c>
      <c r="T144" s="9">
        <f t="shared" si="100"/>
        <v>2177.2350367987365</v>
      </c>
      <c r="V144" s="17">
        <f t="shared" si="101"/>
        <v>6422.504868608883</v>
      </c>
      <c r="W144" s="58">
        <f t="shared" si="102"/>
        <v>1299302.9812342606</v>
      </c>
      <c r="X144">
        <f t="shared" si="103"/>
        <v>1139.8697211674064</v>
      </c>
      <c r="Y144" s="9">
        <f t="shared" si="104"/>
        <v>2234.1446534881165</v>
      </c>
      <c r="Z144" s="18">
        <f t="shared" si="105"/>
        <v>0.17748055384725658</v>
      </c>
    </row>
    <row r="145" spans="1:27">
      <c r="A145" t="str">
        <f>'rockfish harvests'!A144</f>
        <v>SC</v>
      </c>
      <c r="B145">
        <f>'rockfish harvests'!B144</f>
        <v>2008</v>
      </c>
      <c r="C145" t="str">
        <f>'rockfish harvests'!C144</f>
        <v>NORTHEAS</v>
      </c>
      <c r="D145">
        <f>'rockfish harvests'!D144</f>
        <v>6260</v>
      </c>
      <c r="E145" s="12">
        <f>[1]logbook_harvest!$E188</f>
        <v>5853</v>
      </c>
      <c r="F145" s="12">
        <f>IF([2]species_comp_Region2_forR!$G233&gt;49,[2]species_comp_Region2_forR!$AD233,[2]species_comp_Region2_forR!$AF233)</f>
        <v>0.84251968499999996</v>
      </c>
      <c r="G145" s="12">
        <f>IF([2]species_comp_Region2_forR!$G233&gt;49,[2]species_comp_Region2_forR!$AE233,[2]species_comp_Region2_forR!$AG233)</f>
        <v>1.053018E-3</v>
      </c>
      <c r="H145" s="10">
        <f t="shared" si="94"/>
        <v>4931.2677163049993</v>
      </c>
      <c r="I145" s="8">
        <f t="shared" si="95"/>
        <v>36073.878913961998</v>
      </c>
      <c r="J145">
        <f t="shared" si="96"/>
        <v>189.93124786080355</v>
      </c>
      <c r="K145" s="9">
        <f t="shared" si="97"/>
        <v>372.26524580717495</v>
      </c>
      <c r="M145" s="2">
        <f>'rockfish harvests'!O144</f>
        <v>4874.8551336347118</v>
      </c>
      <c r="N145">
        <f>'rockfish harvests'!P144</f>
        <v>2313612.6269270084</v>
      </c>
      <c r="O145">
        <f>IF([2]species_comp_Region2_forR!$D260&gt;49,[2]species_comp_Region2_forR!$N260,[2]species_comp_Region2_forR!$P260)</f>
        <v>0.693333333</v>
      </c>
      <c r="P145">
        <f>IF([2]species_comp_Region2_forR!$D260&gt;49,[2]species_comp_Region2_forR!$O260,[2]species_comp_Region2_forR!$Q260)</f>
        <v>2.873273E-3</v>
      </c>
      <c r="Q145" s="17">
        <f t="shared" si="98"/>
        <v>3379.8995576951152</v>
      </c>
      <c r="R145" s="65">
        <f t="shared" si="82"/>
        <v>1173812.7251628854</v>
      </c>
      <c r="S145">
        <f t="shared" si="99"/>
        <v>1083.4263819765906</v>
      </c>
      <c r="T145" s="9">
        <f t="shared" si="100"/>
        <v>2123.5157086741174</v>
      </c>
      <c r="V145" s="17">
        <f t="shared" si="101"/>
        <v>8311.167274000114</v>
      </c>
      <c r="W145" s="58">
        <f t="shared" si="102"/>
        <v>1209886.6040768474</v>
      </c>
      <c r="X145">
        <f t="shared" si="103"/>
        <v>1099.9484551908999</v>
      </c>
      <c r="Y145" s="9">
        <f t="shared" si="104"/>
        <v>2155.8989721741636</v>
      </c>
      <c r="Z145" s="18">
        <f t="shared" si="105"/>
        <v>0.13234584492504162</v>
      </c>
    </row>
    <row r="146" spans="1:27">
      <c r="A146" t="str">
        <f>'rockfish harvests'!A145</f>
        <v>SC</v>
      </c>
      <c r="B146">
        <f>'rockfish harvests'!B145</f>
        <v>2009</v>
      </c>
      <c r="C146" t="str">
        <f>'rockfish harvests'!C145</f>
        <v>NORTHEAS</v>
      </c>
      <c r="D146">
        <f>'rockfish harvests'!D145</f>
        <v>6369</v>
      </c>
      <c r="E146" s="12">
        <f>[1]logbook_harvest!$E189</f>
        <v>6087</v>
      </c>
      <c r="F146" s="12">
        <f>IF([2]species_comp_Region2_forR!$G234&gt;49,[2]species_comp_Region2_forR!$AD234,[2]species_comp_Region2_forR!$AF234)</f>
        <v>0.73611111100000004</v>
      </c>
      <c r="G146" s="12">
        <f>IF([2]species_comp_Region2_forR!$G234&gt;49,[2]species_comp_Region2_forR!$AE234,[2]species_comp_Region2_forR!$AG234)</f>
        <v>2.7359369999999999E-3</v>
      </c>
      <c r="H146" s="10">
        <f t="shared" si="94"/>
        <v>4480.708332657</v>
      </c>
      <c r="I146" s="8">
        <f t="shared" si="95"/>
        <v>101370.758535153</v>
      </c>
      <c r="J146">
        <f t="shared" si="96"/>
        <v>318.38774872025618</v>
      </c>
      <c r="K146" s="9">
        <f t="shared" si="97"/>
        <v>624.03998749170216</v>
      </c>
      <c r="M146" s="2">
        <f>'rockfish harvests'!O145</f>
        <v>4959.7367965047106</v>
      </c>
      <c r="N146">
        <f>'rockfish harvests'!P145</f>
        <v>2394883.9707024693</v>
      </c>
      <c r="O146">
        <f>IF([2]species_comp_Region2_forR!$D261&gt;49,[2]species_comp_Region2_forR!$N261,[2]species_comp_Region2_forR!$P261)</f>
        <v>0.55882352899999999</v>
      </c>
      <c r="P146">
        <f>IF([2]species_comp_Region2_forR!$D261&gt;49,[2]species_comp_Region2_forR!$O261,[2]species_comp_Region2_forR!$Q261)</f>
        <v>3.6796979999999999E-3</v>
      </c>
      <c r="Q146" s="17">
        <f t="shared" si="98"/>
        <v>2771.6176195339171</v>
      </c>
      <c r="R146" s="65">
        <f t="shared" si="82"/>
        <v>829587.7162097164</v>
      </c>
      <c r="S146">
        <f t="shared" si="99"/>
        <v>910.81705968307176</v>
      </c>
      <c r="T146" s="9">
        <f t="shared" si="100"/>
        <v>1785.2014369788205</v>
      </c>
      <c r="V146" s="17">
        <f t="shared" si="101"/>
        <v>7252.3259521909167</v>
      </c>
      <c r="W146" s="58">
        <f t="shared" si="102"/>
        <v>930958.4747448694</v>
      </c>
      <c r="X146">
        <f t="shared" si="103"/>
        <v>964.86189413038244</v>
      </c>
      <c r="Y146" s="9">
        <f t="shared" si="104"/>
        <v>1891.1293124955496</v>
      </c>
      <c r="Z146" s="18">
        <f t="shared" si="105"/>
        <v>0.13304171661491568</v>
      </c>
    </row>
    <row r="147" spans="1:27">
      <c r="A147" t="str">
        <f>'rockfish harvests'!A146</f>
        <v>SC</v>
      </c>
      <c r="B147">
        <f>'rockfish harvests'!B146</f>
        <v>2010</v>
      </c>
      <c r="C147" t="str">
        <f>'rockfish harvests'!C146</f>
        <v>NORTHEAS</v>
      </c>
      <c r="D147">
        <f>'rockfish harvests'!D146</f>
        <v>8141</v>
      </c>
      <c r="E147" s="12">
        <f>[1]logbook_harvest!$E190</f>
        <v>6708</v>
      </c>
      <c r="F147" s="12">
        <f>IF([2]species_comp_Region2_forR!$G235&gt;49,[2]species_comp_Region2_forR!$AD235,[2]species_comp_Region2_forR!$AF235)</f>
        <v>0.53535353500000005</v>
      </c>
      <c r="G147" s="12">
        <f>IF([2]species_comp_Region2_forR!$G235&gt;49,[2]species_comp_Region2_forR!$AE235,[2]species_comp_Region2_forR!$AG235)</f>
        <v>2.5382669999999999E-3</v>
      </c>
      <c r="H147" s="10">
        <f t="shared" si="94"/>
        <v>3591.1515127800003</v>
      </c>
      <c r="I147" s="8">
        <f t="shared" si="95"/>
        <v>114215.070301488</v>
      </c>
      <c r="J147">
        <f t="shared" si="96"/>
        <v>337.95720187841539</v>
      </c>
      <c r="K147" s="9">
        <f t="shared" si="97"/>
        <v>662.39611568169414</v>
      </c>
      <c r="M147" s="2">
        <f>'rockfish harvests'!O146</f>
        <v>6339.6478662811805</v>
      </c>
      <c r="N147">
        <f>'rockfish harvests'!P146</f>
        <v>3912888.6469779164</v>
      </c>
      <c r="O147" s="42">
        <v>0.74806438500000005</v>
      </c>
      <c r="P147" s="42">
        <v>6.3493509999999996E-3</v>
      </c>
      <c r="Q147" s="17">
        <f t="shared" si="98"/>
        <v>4742.4647822061943</v>
      </c>
      <c r="R147" s="65">
        <f t="shared" si="82"/>
        <v>2419997.0752316718</v>
      </c>
      <c r="S147">
        <f t="shared" si="99"/>
        <v>1555.6339785539758</v>
      </c>
      <c r="T147" s="9">
        <f t="shared" si="100"/>
        <v>3049.0425979657925</v>
      </c>
      <c r="V147" s="17">
        <f t="shared" si="101"/>
        <v>8333.6162949861937</v>
      </c>
      <c r="W147" s="58">
        <f t="shared" si="102"/>
        <v>2534212.1455331598</v>
      </c>
      <c r="X147">
        <f t="shared" si="103"/>
        <v>1591.9208980138303</v>
      </c>
      <c r="Y147" s="9">
        <f t="shared" si="104"/>
        <v>3120.1649601071072</v>
      </c>
      <c r="Z147" s="18">
        <f t="shared" si="105"/>
        <v>0.19102402146491768</v>
      </c>
    </row>
    <row r="148" spans="1:27">
      <c r="A148" t="str">
        <f>'rockfish harvests'!A147</f>
        <v>SC</v>
      </c>
      <c r="B148">
        <f>'rockfish harvests'!B147</f>
        <v>2011</v>
      </c>
      <c r="C148" t="str">
        <f>'rockfish harvests'!C147</f>
        <v>NORTHEAS</v>
      </c>
      <c r="D148">
        <f>'rockfish harvests'!D147</f>
        <v>6904</v>
      </c>
      <c r="E148" s="12">
        <f>[1]logbook_harvest!$E191</f>
        <v>6611</v>
      </c>
      <c r="F148" s="12">
        <f>IF([2]species_comp_Region2_forR!$G236&gt;49,[2]species_comp_Region2_forR!$AD236,[2]species_comp_Region2_forR!$AF236)</f>
        <v>0.862318841</v>
      </c>
      <c r="G148" s="12">
        <f>IF([2]species_comp_Region2_forR!$G236&gt;49,[2]species_comp_Region2_forR!$AE236,[2]species_comp_Region2_forR!$AG236)</f>
        <v>8.6660600000000002E-4</v>
      </c>
      <c r="H148" s="10">
        <f t="shared" si="94"/>
        <v>5700.7898578510003</v>
      </c>
      <c r="I148" s="8">
        <f t="shared" si="95"/>
        <v>37875.293410525999</v>
      </c>
      <c r="J148">
        <f t="shared" si="96"/>
        <v>194.6157583818073</v>
      </c>
      <c r="K148" s="9">
        <f t="shared" si="97"/>
        <v>381.44688642834228</v>
      </c>
      <c r="M148" s="2">
        <f>'rockfish harvests'!O147</f>
        <v>6000.5227354099534</v>
      </c>
      <c r="N148">
        <f>'rockfish harvests'!P147</f>
        <v>2122890.1028359062</v>
      </c>
      <c r="O148">
        <f>IF([2]species_comp_Region2_forR!$D263&gt;49,[2]species_comp_Region2_forR!$N263,[2]species_comp_Region2_forR!$P263)</f>
        <v>0.71830985899999999</v>
      </c>
      <c r="P148">
        <f>IF([2]species_comp_Region2_forR!$D263&gt;49,[2]species_comp_Region2_forR!$O263,[2]species_comp_Region2_forR!$Q263)</f>
        <v>2.890583E-3</v>
      </c>
      <c r="Q148" s="17">
        <f t="shared" si="98"/>
        <v>4310.2346399986181</v>
      </c>
      <c r="R148" s="65">
        <f t="shared" si="82"/>
        <v>1193288.3279912644</v>
      </c>
      <c r="S148">
        <f t="shared" si="99"/>
        <v>1092.3773743497547</v>
      </c>
      <c r="T148" s="9">
        <f t="shared" si="100"/>
        <v>2141.0596537255192</v>
      </c>
      <c r="V148" s="17">
        <f t="shared" si="101"/>
        <v>10011.024497849619</v>
      </c>
      <c r="W148" s="58">
        <f t="shared" si="102"/>
        <v>1231163.6214017903</v>
      </c>
      <c r="X148">
        <f t="shared" si="103"/>
        <v>1109.5781276691562</v>
      </c>
      <c r="Y148" s="9">
        <f t="shared" si="104"/>
        <v>2174.773130231546</v>
      </c>
      <c r="Z148" s="18">
        <f t="shared" si="105"/>
        <v>0.11083562205921031</v>
      </c>
      <c r="AA148" s="18"/>
    </row>
    <row r="149" spans="1:27">
      <c r="A149" t="str">
        <f>'rockfish harvests'!A148</f>
        <v>SC</v>
      </c>
      <c r="B149">
        <f>'rockfish harvests'!B148</f>
        <v>2012</v>
      </c>
      <c r="C149" t="str">
        <f>'rockfish harvests'!C148</f>
        <v>NORTHEAS</v>
      </c>
      <c r="D149">
        <f>'rockfish harvests'!D148</f>
        <v>6813</v>
      </c>
      <c r="E149" s="12">
        <f>[1]logbook_harvest!$E192</f>
        <v>6257</v>
      </c>
      <c r="F149" s="12">
        <f>IF([2]species_comp_Region2_forR!$G237&gt;49,[2]species_comp_Region2_forR!$AD237,[2]species_comp_Region2_forR!$AF237)</f>
        <v>0.77697841700000003</v>
      </c>
      <c r="G149" s="12">
        <f>IF([2]species_comp_Region2_forR!$G237&gt;49,[2]species_comp_Region2_forR!$AE237,[2]species_comp_Region2_forR!$AG237)</f>
        <v>1.255674E-3</v>
      </c>
      <c r="H149" s="10">
        <f t="shared" si="94"/>
        <v>4861.5539551689999</v>
      </c>
      <c r="I149" s="8">
        <f t="shared" si="95"/>
        <v>49159.698628026003</v>
      </c>
      <c r="J149">
        <f t="shared" si="96"/>
        <v>221.7198652083886</v>
      </c>
      <c r="K149" s="9">
        <f t="shared" si="97"/>
        <v>434.57093580844162</v>
      </c>
      <c r="M149" s="2">
        <f>'rockfish harvests'!O148</f>
        <v>4938.4793337446008</v>
      </c>
      <c r="N149">
        <f>'rockfish harvests'!P148</f>
        <v>2023168.1052428612</v>
      </c>
      <c r="O149">
        <f>IF([2]species_comp_Region2_forR!$D264&gt;49,[2]species_comp_Region2_forR!$N264,[2]species_comp_Region2_forR!$P264)</f>
        <v>0.74509803900000005</v>
      </c>
      <c r="P149">
        <f>IF([2]species_comp_Region2_forR!$D264&gt;49,[2]species_comp_Region2_forR!$O264,[2]species_comp_Region2_forR!$Q264)</f>
        <v>1.2495189999999999E-3</v>
      </c>
      <c r="Q149" s="17">
        <f t="shared" si="98"/>
        <v>3679.6512672151289</v>
      </c>
      <c r="R149" s="65">
        <f t="shared" si="82"/>
        <v>1151150.442399923</v>
      </c>
      <c r="S149">
        <f t="shared" si="99"/>
        <v>1072.9167919274648</v>
      </c>
      <c r="T149" s="9">
        <f t="shared" si="100"/>
        <v>2102.9169121778309</v>
      </c>
      <c r="V149" s="17">
        <f t="shared" si="101"/>
        <v>8541.2052223841292</v>
      </c>
      <c r="W149" s="58">
        <f t="shared" si="102"/>
        <v>1200310.1410279491</v>
      </c>
      <c r="X149">
        <f t="shared" si="103"/>
        <v>1095.5866652291588</v>
      </c>
      <c r="Y149" s="9">
        <f t="shared" si="104"/>
        <v>2147.3498638491515</v>
      </c>
      <c r="Z149" s="18">
        <f t="shared" si="105"/>
        <v>0.12827073424695734</v>
      </c>
      <c r="AA149" s="18"/>
    </row>
    <row r="150" spans="1:27">
      <c r="A150" t="str">
        <f>'rockfish harvests'!A149</f>
        <v>SC</v>
      </c>
      <c r="B150">
        <f>'rockfish harvests'!B149</f>
        <v>2013</v>
      </c>
      <c r="C150" t="str">
        <f>'rockfish harvests'!C149</f>
        <v>NORTHEAS</v>
      </c>
      <c r="D150">
        <f>'rockfish harvests'!D149</f>
        <v>9965</v>
      </c>
      <c r="E150" s="12">
        <f>[1]logbook_harvest!$E193</f>
        <v>9327</v>
      </c>
      <c r="F150" s="12">
        <f>IF([2]species_comp_Region2_forR!$G238&gt;49,[2]species_comp_Region2_forR!$AD238,[2]species_comp_Region2_forR!$AF238)</f>
        <v>0.53982300900000002</v>
      </c>
      <c r="G150" s="12">
        <f>IF([2]species_comp_Region2_forR!$G238&gt;49,[2]species_comp_Region2_forR!$AE238,[2]species_comp_Region2_forR!$AG238)</f>
        <v>5.5080699999999995E-4</v>
      </c>
      <c r="H150" s="10">
        <f t="shared" si="94"/>
        <v>5034.9292049430005</v>
      </c>
      <c r="I150" s="8">
        <f t="shared" si="95"/>
        <v>47916.314243702996</v>
      </c>
      <c r="J150">
        <f t="shared" si="96"/>
        <v>218.89795395047207</v>
      </c>
      <c r="K150" s="9">
        <f t="shared" si="97"/>
        <v>429.03998974292523</v>
      </c>
      <c r="M150" s="2">
        <f>'rockfish harvests'!O149</f>
        <v>8625.830039525692</v>
      </c>
      <c r="N150">
        <f>'rockfish harvests'!P149</f>
        <v>4761147.9363994701</v>
      </c>
      <c r="O150">
        <f>IF([2]species_comp_Region2_forR!$D265&gt;49,[2]species_comp_Region2_forR!$N265,[2]species_comp_Region2_forR!$P265)</f>
        <v>0.674846626</v>
      </c>
      <c r="P150">
        <f>IF([2]species_comp_Region2_forR!$D265&gt;49,[2]species_comp_Region2_forR!$O265,[2]species_comp_Region2_forR!$Q265)</f>
        <v>1.354498E-3</v>
      </c>
      <c r="Q150" s="17">
        <f t="shared" si="98"/>
        <v>5821.1122986233595</v>
      </c>
      <c r="R150" s="65">
        <f t="shared" si="82"/>
        <v>2262644.7038169461</v>
      </c>
      <c r="S150">
        <f t="shared" si="99"/>
        <v>1504.2089960563812</v>
      </c>
      <c r="T150" s="9">
        <f t="shared" si="100"/>
        <v>2948.2496322705074</v>
      </c>
      <c r="V150" s="17">
        <f t="shared" si="101"/>
        <v>10856.041503566361</v>
      </c>
      <c r="W150" s="58">
        <f t="shared" si="102"/>
        <v>2310561.0180606493</v>
      </c>
      <c r="X150">
        <f t="shared" si="103"/>
        <v>1520.0529655445066</v>
      </c>
      <c r="Y150" s="9">
        <f t="shared" si="104"/>
        <v>2979.303812467233</v>
      </c>
      <c r="Z150" s="18">
        <f t="shared" si="105"/>
        <v>0.14001908200564156</v>
      </c>
      <c r="AA150" s="18"/>
    </row>
    <row r="151" spans="1:27">
      <c r="A151" t="str">
        <f>'rockfish harvests'!A150</f>
        <v>SC</v>
      </c>
      <c r="B151">
        <f>'rockfish harvests'!B150</f>
        <v>2014</v>
      </c>
      <c r="C151" t="str">
        <f>'rockfish harvests'!C150</f>
        <v>NORTHEAS</v>
      </c>
      <c r="D151">
        <f>'rockfish harvests'!D150</f>
        <v>11896</v>
      </c>
      <c r="E151" s="12">
        <f>[1]logbook_harvest!$E194</f>
        <v>10360</v>
      </c>
      <c r="F151" s="12">
        <f>IF([2]species_comp_Region2_forR!$G239&gt;49,[2]species_comp_Region2_forR!$AD239,[2]species_comp_Region2_forR!$AF239)</f>
        <v>0.81493506500000001</v>
      </c>
      <c r="G151" s="12">
        <f>IF([2]species_comp_Region2_forR!$G239&gt;49,[2]species_comp_Region2_forR!$AE239,[2]species_comp_Region2_forR!$AG239)</f>
        <v>4.9125700000000004E-4</v>
      </c>
      <c r="H151" s="10">
        <f t="shared" si="94"/>
        <v>8442.7272733999998</v>
      </c>
      <c r="I151" s="8">
        <f t="shared" si="95"/>
        <v>52726.417307200005</v>
      </c>
      <c r="J151">
        <f t="shared" si="96"/>
        <v>229.62233625499067</v>
      </c>
      <c r="K151" s="9">
        <f t="shared" si="97"/>
        <v>450.0597790597817</v>
      </c>
      <c r="M151" s="2">
        <f>'rockfish harvests'!O150</f>
        <v>5411.0074000986679</v>
      </c>
      <c r="N151">
        <f>'rockfish harvests'!P150</f>
        <v>1633143.8585763292</v>
      </c>
      <c r="O151">
        <f>IF([2]species_comp_Region2_forR!$D266&gt;49,[2]species_comp_Region2_forR!$N266,[2]species_comp_Region2_forR!$P266)</f>
        <v>0.77777777800000003</v>
      </c>
      <c r="P151">
        <f>IF([2]species_comp_Region2_forR!$D266&gt;49,[2]species_comp_Region2_forR!$O266,[2]species_comp_Region2_forR!$Q266)</f>
        <v>1.382716E-3</v>
      </c>
      <c r="Q151" s="17">
        <f t="shared" si="98"/>
        <v>4208.5613123902995</v>
      </c>
      <c r="R151" s="65">
        <f t="shared" si="82"/>
        <v>1026177.5927731297</v>
      </c>
      <c r="S151">
        <f t="shared" si="99"/>
        <v>1013.0042412414322</v>
      </c>
      <c r="T151" s="9">
        <f t="shared" si="100"/>
        <v>1985.4883128332069</v>
      </c>
      <c r="V151" s="17">
        <f t="shared" si="101"/>
        <v>12651.288585790298</v>
      </c>
      <c r="W151" s="58">
        <f t="shared" si="102"/>
        <v>1078904.0100803296</v>
      </c>
      <c r="X151">
        <f t="shared" si="103"/>
        <v>1038.703042298582</v>
      </c>
      <c r="Y151" s="9">
        <f t="shared" si="104"/>
        <v>2035.8579629052206</v>
      </c>
      <c r="Z151" s="18">
        <f t="shared" si="105"/>
        <v>8.2102549100431924E-2</v>
      </c>
      <c r="AA151" s="18"/>
    </row>
    <row r="152" spans="1:27">
      <c r="A152" t="str">
        <f>'rockfish harvests'!A151</f>
        <v>SC</v>
      </c>
      <c r="B152">
        <f>'rockfish harvests'!B151</f>
        <v>2015</v>
      </c>
      <c r="C152" t="str">
        <f>'rockfish harvests'!C151</f>
        <v>NORTHEAS</v>
      </c>
      <c r="D152">
        <f>'rockfish harvests'!D151</f>
        <v>12377</v>
      </c>
      <c r="E152" s="12">
        <f>[1]logbook_harvest!$E195</f>
        <v>11799</v>
      </c>
      <c r="F152" s="12">
        <f>IF([2]species_comp_Region2_forR!$G240&gt;49,[2]species_comp_Region2_forR!$AD240,[2]species_comp_Region2_forR!$AF240)</f>
        <v>0.699029126</v>
      </c>
      <c r="G152" s="12">
        <f>IF([2]species_comp_Region2_forR!$G240&gt;49,[2]species_comp_Region2_forR!$AE240,[2]species_comp_Region2_forR!$AG240)</f>
        <v>2.0626220000000001E-3</v>
      </c>
      <c r="H152" s="10">
        <f t="shared" si="94"/>
        <v>8247.8446576740007</v>
      </c>
      <c r="I152" s="8">
        <f t="shared" si="95"/>
        <v>287150.81146342203</v>
      </c>
      <c r="J152">
        <f t="shared" si="96"/>
        <v>535.86454581677822</v>
      </c>
      <c r="K152" s="9">
        <f t="shared" si="97"/>
        <v>1050.2945098008852</v>
      </c>
      <c r="M152" s="2">
        <f>'rockfish harvests'!O151</f>
        <v>10776.477406902814</v>
      </c>
      <c r="N152">
        <f>'rockfish harvests'!P151</f>
        <v>10110394.020791385</v>
      </c>
      <c r="O152">
        <f>IF([2]species_comp_Region2_forR!$D267&gt;49,[2]species_comp_Region2_forR!$N267,[2]species_comp_Region2_forR!$P267)</f>
        <v>0.73947368400000002</v>
      </c>
      <c r="P152">
        <f>IF([2]species_comp_Region2_forR!$D267&gt;49,[2]species_comp_Region2_forR!$O267,[2]species_comp_Region2_forR!$Q267)</f>
        <v>5.0831800000000001E-4</v>
      </c>
      <c r="Q152" s="17">
        <f t="shared" si="98"/>
        <v>7968.9214486251904</v>
      </c>
      <c r="R152" s="65">
        <f t="shared" si="82"/>
        <v>5582472.0257136468</v>
      </c>
      <c r="S152">
        <f t="shared" si="99"/>
        <v>2362.7255502308444</v>
      </c>
      <c r="T152" s="9">
        <f t="shared" si="100"/>
        <v>4630.9420784524546</v>
      </c>
      <c r="V152" s="17">
        <f t="shared" si="101"/>
        <v>16216.76610629919</v>
      </c>
      <c r="W152" s="58">
        <f t="shared" si="102"/>
        <v>5869622.8371770689</v>
      </c>
      <c r="X152">
        <f t="shared" si="103"/>
        <v>2422.7304507883391</v>
      </c>
      <c r="Y152" s="9">
        <f t="shared" si="104"/>
        <v>4748.5516835451444</v>
      </c>
      <c r="Z152" s="18">
        <f t="shared" si="105"/>
        <v>0.14939664510837714</v>
      </c>
      <c r="AA152" s="18"/>
    </row>
    <row r="153" spans="1:27">
      <c r="A153" t="str">
        <f>'rockfish harvests'!A152</f>
        <v>SC</v>
      </c>
      <c r="B153">
        <f>'rockfish harvests'!B152</f>
        <v>2016</v>
      </c>
      <c r="C153" t="str">
        <f>'rockfish harvests'!C152</f>
        <v>NORTHEAS</v>
      </c>
      <c r="D153">
        <f>'rockfish harvests'!D152</f>
        <v>13580</v>
      </c>
      <c r="E153" s="12">
        <f>[1]logbook_harvest!$E196</f>
        <v>12861</v>
      </c>
      <c r="F153" s="12">
        <f>IF([2]species_comp_Region2_forR!$G241&gt;49,[2]species_comp_Region2_forR!$AD241,[2]species_comp_Region2_forR!$AF241)</f>
        <v>0.54517134</v>
      </c>
      <c r="G153" s="12">
        <f>IF([2]species_comp_Region2_forR!$G241&gt;49,[2]species_comp_Region2_forR!$AE241,[2]species_comp_Region2_forR!$AG241)</f>
        <v>7.7487400000000005E-4</v>
      </c>
      <c r="H153" s="10">
        <f t="shared" si="94"/>
        <v>7011.4486037400002</v>
      </c>
      <c r="I153" s="8">
        <f t="shared" si="95"/>
        <v>128168.282704554</v>
      </c>
      <c r="J153">
        <f t="shared" si="96"/>
        <v>358.00598138097359</v>
      </c>
      <c r="K153" s="9">
        <f t="shared" si="97"/>
        <v>701.69172350670829</v>
      </c>
      <c r="M153" s="2">
        <f>'rockfish harvests'!O152</f>
        <v>14147.366319691999</v>
      </c>
      <c r="N153">
        <f>'rockfish harvests'!P152</f>
        <v>22590691.391820997</v>
      </c>
      <c r="O153">
        <f>IF([2]species_comp_Region2_forR!$D268&gt;49,[2]species_comp_Region2_forR!$N268,[2]species_comp_Region2_forR!$P268)</f>
        <v>0.83437499999999998</v>
      </c>
      <c r="P153">
        <f>IF([2]species_comp_Region2_forR!$D268&gt;49,[2]species_comp_Region2_forR!$O268,[2]species_comp_Region2_forR!$Q268)</f>
        <v>4.3320799999999998E-4</v>
      </c>
      <c r="Q153" s="17">
        <f t="shared" si="98"/>
        <v>11804.208772993012</v>
      </c>
      <c r="R153" s="65">
        <f t="shared" si="82"/>
        <v>15804143.831201363</v>
      </c>
      <c r="S153">
        <f t="shared" si="99"/>
        <v>3975.4425956365367</v>
      </c>
      <c r="T153" s="9">
        <f t="shared" si="100"/>
        <v>7791.8674874476119</v>
      </c>
      <c r="V153" s="17">
        <f t="shared" si="101"/>
        <v>18815.657376733012</v>
      </c>
      <c r="W153" s="58">
        <f t="shared" si="102"/>
        <v>15932312.113905918</v>
      </c>
      <c r="X153">
        <f t="shared" si="103"/>
        <v>3991.5300467246789</v>
      </c>
      <c r="Y153" s="9">
        <f t="shared" si="104"/>
        <v>7823.3988915803702</v>
      </c>
      <c r="Z153" s="18">
        <f t="shared" si="105"/>
        <v>0.21213875055253231</v>
      </c>
      <c r="AA153" s="18"/>
    </row>
    <row r="154" spans="1:27">
      <c r="A154" t="str">
        <f>'rockfish harvests'!A153</f>
        <v>SC</v>
      </c>
      <c r="B154">
        <f>'rockfish harvests'!B153</f>
        <v>2017</v>
      </c>
      <c r="C154" t="str">
        <f>'rockfish harvests'!C153</f>
        <v>NORTHEAS</v>
      </c>
      <c r="D154">
        <f>'rockfish harvests'!D153</f>
        <v>6719</v>
      </c>
      <c r="E154" s="12">
        <f>[1]logbook_harvest!$E197</f>
        <v>6478</v>
      </c>
      <c r="F154" s="12">
        <f>IF([2]species_comp_Region2_forR!$G242&gt;49,[2]species_comp_Region2_forR!$AD242,[2]species_comp_Region2_forR!$AF242)</f>
        <v>0.62761506300000003</v>
      </c>
      <c r="G154" s="12">
        <f>IF([2]species_comp_Region2_forR!$G242&gt;49,[2]species_comp_Region2_forR!$AE242,[2]species_comp_Region2_forR!$AG242)</f>
        <v>9.8199300000000002E-4</v>
      </c>
      <c r="H154" s="10">
        <f t="shared" si="94"/>
        <v>4065.6903781140004</v>
      </c>
      <c r="I154" s="8">
        <f t="shared" si="95"/>
        <v>41208.829536612</v>
      </c>
      <c r="J154">
        <f t="shared" si="96"/>
        <v>202.99958013900422</v>
      </c>
      <c r="K154" s="9">
        <f t="shared" si="97"/>
        <v>397.87917707244827</v>
      </c>
      <c r="M154" s="2">
        <f>'rockfish harvests'!O153</f>
        <v>3758.2825709322533</v>
      </c>
      <c r="N154">
        <f>'rockfish harvests'!P153</f>
        <v>1035822.3149322054</v>
      </c>
      <c r="O154">
        <f>IF([2]species_comp_Region2_forR!$D269&gt;49,[2]species_comp_Region2_forR!$N269,[2]species_comp_Region2_forR!$P269)</f>
        <v>0.71515151499999996</v>
      </c>
      <c r="P154">
        <f>IF([2]species_comp_Region2_forR!$D269&gt;49,[2]species_comp_Region2_forR!$O269,[2]species_comp_Region2_forR!$Q269)</f>
        <v>6.1917899999999998E-4</v>
      </c>
      <c r="Q154" s="17">
        <f t="shared" si="98"/>
        <v>2687.7414744002958</v>
      </c>
      <c r="R154" s="65">
        <f t="shared" si="82"/>
        <v>537867.06536773848</v>
      </c>
      <c r="S154">
        <f t="shared" si="99"/>
        <v>733.39420870888966</v>
      </c>
      <c r="T154" s="9">
        <f t="shared" si="100"/>
        <v>1437.4526490694236</v>
      </c>
      <c r="V154" s="17">
        <f t="shared" si="101"/>
        <v>6753.4318525142962</v>
      </c>
      <c r="W154" s="58">
        <f t="shared" si="102"/>
        <v>579075.89490435051</v>
      </c>
      <c r="X154">
        <f t="shared" si="103"/>
        <v>760.97036401186517</v>
      </c>
      <c r="Y154" s="9">
        <f t="shared" si="104"/>
        <v>1491.5019134632557</v>
      </c>
      <c r="Z154" s="18">
        <f t="shared" si="105"/>
        <v>0.1126790616430899</v>
      </c>
      <c r="AA154" s="18"/>
    </row>
    <row r="155" spans="1:27">
      <c r="A155" t="str">
        <f>'rockfish harvests'!A154</f>
        <v>SC</v>
      </c>
      <c r="B155">
        <f>'rockfish harvests'!B154</f>
        <v>2018</v>
      </c>
      <c r="C155" t="str">
        <f>'rockfish harvests'!C154</f>
        <v>NORTHEAS</v>
      </c>
      <c r="D155">
        <f>'rockfish harvests'!D154</f>
        <v>8479</v>
      </c>
      <c r="E155" s="12">
        <f>[1]logbook_harvest!$E198</f>
        <v>8163</v>
      </c>
      <c r="F155" s="12">
        <f>IF([2]species_comp_Region2_forR!$G243&gt;49,[2]species_comp_Region2_forR!$AD243,[2]species_comp_Region2_forR!$AF243)</f>
        <v>0.756756757</v>
      </c>
      <c r="G155" s="12">
        <f>IF([2]species_comp_Region2_forR!$G243&gt;49,[2]species_comp_Region2_forR!$AE243,[2]species_comp_Region2_forR!$AG243)</f>
        <v>5.54446E-4</v>
      </c>
      <c r="H155" s="10">
        <f t="shared" si="94"/>
        <v>6177.4054073910002</v>
      </c>
      <c r="I155" s="8">
        <f t="shared" si="95"/>
        <v>36945.270243774001</v>
      </c>
      <c r="J155">
        <f t="shared" si="96"/>
        <v>192.21152474233693</v>
      </c>
      <c r="K155" s="9">
        <f t="shared" si="97"/>
        <v>376.73458849498036</v>
      </c>
      <c r="M155" s="2">
        <f>'rockfish harvests'!O154</f>
        <v>8690.7789084181313</v>
      </c>
      <c r="N155">
        <f>'rockfish harvests'!P154</f>
        <v>6090869.3085533688</v>
      </c>
      <c r="O155">
        <f>IF([2]species_comp_Region2_forR!$D270&gt;49,[2]species_comp_Region2_forR!$N270,[2]species_comp_Region2_forR!$P270)</f>
        <v>0.75919732399999995</v>
      </c>
      <c r="P155">
        <f>IF([2]species_comp_Region2_forR!$D270&gt;49,[2]species_comp_Region2_forR!$O270,[2]species_comp_Region2_forR!$Q270)</f>
        <v>6.13479E-4</v>
      </c>
      <c r="Q155" s="17">
        <f t="shared" si="98"/>
        <v>6598.0160907466861</v>
      </c>
      <c r="R155" s="65">
        <f t="shared" si="82"/>
        <v>3553257.9914866695</v>
      </c>
      <c r="S155">
        <f t="shared" si="99"/>
        <v>1885.0087510371588</v>
      </c>
      <c r="T155" s="9">
        <f t="shared" si="100"/>
        <v>3694.6171520328312</v>
      </c>
      <c r="V155" s="17">
        <f t="shared" si="101"/>
        <v>12775.421498137686</v>
      </c>
      <c r="W155" s="58">
        <f t="shared" si="102"/>
        <v>3590203.2617304437</v>
      </c>
      <c r="X155">
        <f t="shared" si="103"/>
        <v>1894.7831701095627</v>
      </c>
      <c r="Y155" s="9">
        <f t="shared" si="104"/>
        <v>3713.7750134147427</v>
      </c>
      <c r="Z155" s="18">
        <f t="shared" si="105"/>
        <v>0.14831472843269955</v>
      </c>
      <c r="AA155" s="18"/>
    </row>
    <row r="156" spans="1:27">
      <c r="A156" t="str">
        <f>'rockfish harvests'!A155</f>
        <v>SC</v>
      </c>
      <c r="B156">
        <f>'rockfish harvests'!B155</f>
        <v>2019</v>
      </c>
      <c r="C156" t="str">
        <f>'rockfish harvests'!C155</f>
        <v>NORTHEAS</v>
      </c>
      <c r="D156">
        <f>'rockfish harvests'!D155</f>
        <v>9881</v>
      </c>
      <c r="E156" s="12">
        <f>[1]logbook_harvest!$E199</f>
        <v>9446</v>
      </c>
      <c r="F156" s="12">
        <f>IF([2]species_comp_Region2_forR!$G244&gt;49,[2]species_comp_Region2_forR!$AD244,[2]species_comp_Region2_forR!$AF244)</f>
        <v>0.81105990800000005</v>
      </c>
      <c r="G156" s="12">
        <f>IF([2]species_comp_Region2_forR!$G244&gt;49,[2]species_comp_Region2_forR!$AE244,[2]species_comp_Region2_forR!$AG244)</f>
        <v>7.0945199999999996E-4</v>
      </c>
      <c r="H156" s="10">
        <f t="shared" ref="H156" si="118">E156*F156</f>
        <v>7661.2718909680007</v>
      </c>
      <c r="I156" s="8">
        <f t="shared" ref="I156" si="119">(E156^2)*G156</f>
        <v>63302.214010031996</v>
      </c>
      <c r="J156">
        <f t="shared" ref="J156" si="120">SQRT(I156)</f>
        <v>251.59931241963281</v>
      </c>
      <c r="K156" s="9">
        <f t="shared" ref="K156" si="121">(1.96*J156)</f>
        <v>493.13465234248031</v>
      </c>
      <c r="M156" s="2">
        <f>'rockfish harvests'!O155</f>
        <v>10303.660072182862</v>
      </c>
      <c r="N156">
        <f>'rockfish harvests'!P155</f>
        <v>5030013.8598571327</v>
      </c>
      <c r="O156">
        <f>IF([2]species_comp_Region2_forR!$D271&gt;49,[2]species_comp_Region2_forR!$N271,[2]species_comp_Region2_forR!$P271)</f>
        <v>0.79583333300000003</v>
      </c>
      <c r="P156">
        <f>IF([2]species_comp_Region2_forR!$D271&gt;49,[2]species_comp_Region2_forR!$O271,[2]species_comp_Region2_forR!$Q271)</f>
        <v>6.7984399999999998E-4</v>
      </c>
      <c r="Q156" s="17">
        <f t="shared" ref="Q156" si="122">M156*O156</f>
        <v>8199.9961373443075</v>
      </c>
      <c r="R156" s="65">
        <f t="shared" ref="R156" si="123">(M156^2)*P156+(O156^2)*N156-(P156*N156)</f>
        <v>3254519.0613908609</v>
      </c>
      <c r="S156">
        <f t="shared" ref="S156" si="124">SQRT(R156)</f>
        <v>1804.0285644609014</v>
      </c>
      <c r="T156" s="9">
        <f t="shared" ref="T156" si="125">(1.96*S156)</f>
        <v>3535.8959863433665</v>
      </c>
      <c r="V156" s="17">
        <f t="shared" ref="V156" si="126">Q156+H156</f>
        <v>15861.268028312308</v>
      </c>
      <c r="W156" s="58">
        <f t="shared" ref="W156" si="127">R156+I156</f>
        <v>3317821.2754008928</v>
      </c>
      <c r="X156">
        <f t="shared" ref="X156" si="128">SQRT(W156)</f>
        <v>1821.4887524771852</v>
      </c>
      <c r="Y156" s="9">
        <f t="shared" ref="Y156" si="129">(1.96*X156)</f>
        <v>3570.1179548552832</v>
      </c>
      <c r="Z156" s="18">
        <f t="shared" si="105"/>
        <v>0.1148387852235921</v>
      </c>
      <c r="AA156" s="18"/>
    </row>
    <row r="157" spans="1:27">
      <c r="A157" t="str">
        <f>'rockfish harvests'!A156</f>
        <v>SC</v>
      </c>
      <c r="B157">
        <f>'rockfish harvests'!B156</f>
        <v>1998</v>
      </c>
      <c r="C157" t="str">
        <f>'rockfish harvests'!C156</f>
        <v>PWSI</v>
      </c>
      <c r="D157">
        <f>'rockfish harvests'!D156</f>
        <v>3821</v>
      </c>
      <c r="E157" s="12">
        <f>[1]logbook_harvest!$E200</f>
        <v>2098</v>
      </c>
      <c r="F157" s="12">
        <f>IF([2]species_comp_Region2_forR!$G277&gt;49,[2]species_comp_Region2_forR!$AD277,[2]species_comp_Region2_forR!$AF277)</f>
        <v>0.95776085700000002</v>
      </c>
      <c r="G157" s="12">
        <f>IF([2]species_comp_Region2_forR!$G277&gt;49,[2]species_comp_Region2_forR!$AE277,[2]species_comp_Region2_forR!$AG277)</f>
        <v>5.3939999999999999E-4</v>
      </c>
      <c r="H157" s="10">
        <f t="shared" si="94"/>
        <v>2009.382277986</v>
      </c>
      <c r="I157" s="8">
        <f t="shared" si="95"/>
        <v>2374.2251975999998</v>
      </c>
      <c r="J157">
        <f t="shared" si="96"/>
        <v>48.726021770713025</v>
      </c>
      <c r="K157" s="9">
        <f t="shared" si="97"/>
        <v>95.503002670597525</v>
      </c>
      <c r="M157" s="2">
        <f>'rockfish harvests'!O156</f>
        <v>9768.3550806147941</v>
      </c>
      <c r="N157">
        <f>'rockfish harvests'!P156</f>
        <v>8755809.3695013113</v>
      </c>
      <c r="O157" s="42">
        <v>0.38628944900000001</v>
      </c>
      <c r="P157" s="42">
        <v>3.9408665000000002E-2</v>
      </c>
      <c r="Q157" s="17">
        <f t="shared" si="98"/>
        <v>3773.4125017270394</v>
      </c>
      <c r="R157" s="65">
        <f t="shared" si="82"/>
        <v>4721887.8778094556</v>
      </c>
      <c r="S157">
        <f t="shared" si="99"/>
        <v>2172.9905379015013</v>
      </c>
      <c r="T157" s="9">
        <f t="shared" si="100"/>
        <v>4259.0614542869425</v>
      </c>
      <c r="V157" s="17">
        <f t="shared" si="101"/>
        <v>5782.7947797130391</v>
      </c>
      <c r="W157" s="58">
        <f t="shared" si="102"/>
        <v>4724262.1030070558</v>
      </c>
      <c r="X157">
        <f t="shared" si="103"/>
        <v>2173.5367728674514</v>
      </c>
      <c r="Y157" s="9">
        <f t="shared" si="104"/>
        <v>4260.1320748202043</v>
      </c>
      <c r="Z157" s="18">
        <f>X157/V157</f>
        <v>0.37586268502775905</v>
      </c>
    </row>
    <row r="158" spans="1:27">
      <c r="A158" t="str">
        <f>'rockfish harvests'!A157</f>
        <v>SC</v>
      </c>
      <c r="B158">
        <f>'rockfish harvests'!B157</f>
        <v>1999</v>
      </c>
      <c r="C158" t="str">
        <f>'rockfish harvests'!C157</f>
        <v>PWSI</v>
      </c>
      <c r="D158">
        <f>'rockfish harvests'!D157</f>
        <v>4514</v>
      </c>
      <c r="E158" s="12">
        <f>[1]logbook_harvest!$E201</f>
        <v>2609</v>
      </c>
      <c r="F158" s="12">
        <f>IF([2]species_comp_Region2_forR!$G278&gt;49,[2]species_comp_Region2_forR!$AD278,[2]species_comp_Region2_forR!$AF278)</f>
        <v>0.93727304600000005</v>
      </c>
      <c r="G158" s="12">
        <f>IF([2]species_comp_Region2_forR!$G278&gt;49,[2]species_comp_Region2_forR!$AE278,[2]species_comp_Region2_forR!$AG278)</f>
        <v>4.70338E-4</v>
      </c>
      <c r="H158" s="10">
        <f t="shared" si="94"/>
        <v>2445.345377014</v>
      </c>
      <c r="I158" s="8">
        <f t="shared" si="95"/>
        <v>3201.534795778</v>
      </c>
      <c r="J158">
        <f t="shared" si="96"/>
        <v>56.582106674972785</v>
      </c>
      <c r="K158" s="9">
        <f t="shared" si="97"/>
        <v>110.90092908294666</v>
      </c>
      <c r="M158" s="2">
        <f>'rockfish harvests'!O157</f>
        <v>11540.003882202349</v>
      </c>
      <c r="N158">
        <f>'rockfish harvests'!P157</f>
        <v>12219834.714956973</v>
      </c>
      <c r="O158">
        <f>IF([2]species_comp_Region2_forR!$D305&gt;49,[2]species_comp_Region2_forR!$N305,[2]species_comp_Region2_forR!$P305)</f>
        <v>0.45590863100000001</v>
      </c>
      <c r="P158">
        <f>IF([2]species_comp_Region2_forR!$D305&gt;49,[2]species_comp_Region2_forR!$O305,[2]species_comp_Region2_forR!$Q305)</f>
        <v>1.2852639999999999E-3</v>
      </c>
      <c r="Q158" s="17">
        <f t="shared" si="98"/>
        <v>5261.1873716695582</v>
      </c>
      <c r="R158" s="65">
        <f t="shared" si="82"/>
        <v>2695380.4572834377</v>
      </c>
      <c r="S158">
        <f t="shared" si="99"/>
        <v>1641.7613886565362</v>
      </c>
      <c r="T158" s="9">
        <f t="shared" si="100"/>
        <v>3217.8523217668107</v>
      </c>
      <c r="V158" s="17">
        <f t="shared" si="101"/>
        <v>7706.5327486835577</v>
      </c>
      <c r="W158" s="58">
        <f t="shared" si="102"/>
        <v>2698581.9920792156</v>
      </c>
      <c r="X158">
        <f t="shared" si="103"/>
        <v>1642.7361297783693</v>
      </c>
      <c r="Y158" s="9">
        <f t="shared" si="104"/>
        <v>3219.7628143656038</v>
      </c>
      <c r="Z158" s="18">
        <f t="shared" ref="Z158:Z178" si="130">X158/V158</f>
        <v>0.2131615063932589</v>
      </c>
    </row>
    <row r="159" spans="1:27">
      <c r="A159" t="str">
        <f>'rockfish harvests'!A158</f>
        <v>SC</v>
      </c>
      <c r="B159">
        <f>'rockfish harvests'!B158</f>
        <v>2000</v>
      </c>
      <c r="C159" t="str">
        <f>'rockfish harvests'!C158</f>
        <v>PWSI</v>
      </c>
      <c r="D159">
        <f>'rockfish harvests'!D158</f>
        <v>6011</v>
      </c>
      <c r="E159" s="12">
        <f>[1]logbook_harvest!$E202</f>
        <v>3391</v>
      </c>
      <c r="F159" s="12">
        <f>IF([2]species_comp_Region2_forR!$G279&gt;49,[2]species_comp_Region2_forR!$AD279,[2]species_comp_Region2_forR!$AF279)</f>
        <v>0.69376139599999997</v>
      </c>
      <c r="G159" s="12">
        <f>IF([2]species_comp_Region2_forR!$G279&gt;49,[2]species_comp_Region2_forR!$AE279,[2]species_comp_Region2_forR!$AG279)</f>
        <v>1.6728859999999999E-3</v>
      </c>
      <c r="H159" s="10">
        <f t="shared" si="94"/>
        <v>2352.544893836</v>
      </c>
      <c r="I159" s="8">
        <f t="shared" si="95"/>
        <v>19236.317040565998</v>
      </c>
      <c r="J159">
        <f t="shared" si="96"/>
        <v>138.69505052656348</v>
      </c>
      <c r="K159" s="9">
        <f t="shared" si="97"/>
        <v>271.84229903206443</v>
      </c>
      <c r="M159" s="2">
        <f>'rockfish harvests'!O158</f>
        <v>15367.072072644733</v>
      </c>
      <c r="N159">
        <f>'rockfish harvests'!P158</f>
        <v>21668840.765019432</v>
      </c>
      <c r="O159">
        <f>IF([2]species_comp_Region2_forR!$D306&gt;49,[2]species_comp_Region2_forR!$N306,[2]species_comp_Region2_forR!$P306)</f>
        <v>0.64025618200000001</v>
      </c>
      <c r="P159">
        <f>IF([2]species_comp_Region2_forR!$D306&gt;49,[2]species_comp_Region2_forR!$O306,[2]species_comp_Region2_forR!$Q306)</f>
        <v>1.3086829999999999E-3</v>
      </c>
      <c r="Q159" s="17">
        <f t="shared" si="98"/>
        <v>9838.8628937503436</v>
      </c>
      <c r="R159" s="65">
        <f t="shared" si="82"/>
        <v>9163347.8885169439</v>
      </c>
      <c r="S159">
        <f t="shared" si="99"/>
        <v>3027.1022263076852</v>
      </c>
      <c r="T159" s="9">
        <f t="shared" si="100"/>
        <v>5933.1203635630627</v>
      </c>
      <c r="V159" s="17">
        <f t="shared" si="101"/>
        <v>12191.407787586344</v>
      </c>
      <c r="W159" s="58">
        <f t="shared" si="102"/>
        <v>9182584.2055575103</v>
      </c>
      <c r="X159">
        <f t="shared" si="103"/>
        <v>3030.2779089643759</v>
      </c>
      <c r="Y159" s="9">
        <f t="shared" si="104"/>
        <v>5939.3447015701768</v>
      </c>
      <c r="Z159" s="18">
        <f t="shared" si="130"/>
        <v>0.24855848986118695</v>
      </c>
    </row>
    <row r="160" spans="1:27">
      <c r="A160" t="str">
        <f>'rockfish harvests'!A159</f>
        <v>SC</v>
      </c>
      <c r="B160">
        <f>'rockfish harvests'!B159</f>
        <v>2001</v>
      </c>
      <c r="C160" t="str">
        <f>'rockfish harvests'!C159</f>
        <v>PWSI</v>
      </c>
      <c r="D160">
        <f>'rockfish harvests'!D159</f>
        <v>7036</v>
      </c>
      <c r="E160" s="12">
        <f>[1]logbook_harvest!$E203</f>
        <v>4209</v>
      </c>
      <c r="F160" s="12">
        <f>IF([2]species_comp_Region2_forR!$G280&gt;49,[2]species_comp_Region2_forR!$AD280,[2]species_comp_Region2_forR!$AF280)</f>
        <v>0.84953667499999996</v>
      </c>
      <c r="G160" s="12">
        <f>IF([2]species_comp_Region2_forR!$G280&gt;49,[2]species_comp_Region2_forR!$AE280,[2]species_comp_Region2_forR!$AG280)</f>
        <v>1.3177740000000001E-3</v>
      </c>
      <c r="H160" s="10">
        <f t="shared" si="94"/>
        <v>3575.6998650749997</v>
      </c>
      <c r="I160" s="8">
        <f t="shared" si="95"/>
        <v>23345.263814094</v>
      </c>
      <c r="J160">
        <f t="shared" si="96"/>
        <v>152.79156983974607</v>
      </c>
      <c r="K160" s="9">
        <f t="shared" si="97"/>
        <v>299.47147688590229</v>
      </c>
      <c r="M160" s="2">
        <f>'rockfish harvests'!O159</f>
        <v>17987.476144256918</v>
      </c>
      <c r="N160">
        <f>'rockfish harvests'!P159</f>
        <v>29688884.747428846</v>
      </c>
      <c r="O160">
        <f>IF([2]species_comp_Region2_forR!$D307&gt;49,[2]species_comp_Region2_forR!$N307,[2]species_comp_Region2_forR!$P307)</f>
        <v>6.4680016000000007E-2</v>
      </c>
      <c r="P160">
        <f>IF([2]species_comp_Region2_forR!$D307&gt;49,[2]species_comp_Region2_forR!$O307,[2]species_comp_Region2_forR!$Q307)</f>
        <v>2.49986E-4</v>
      </c>
      <c r="Q160" s="17">
        <f t="shared" ref="Q160:Q199" si="131">M160*O160</f>
        <v>1163.430244810156</v>
      </c>
      <c r="R160" s="65">
        <f t="shared" si="82"/>
        <v>197664.57132047534</v>
      </c>
      <c r="S160">
        <f t="shared" si="99"/>
        <v>444.59483951174616</v>
      </c>
      <c r="T160" s="9">
        <f t="shared" si="100"/>
        <v>871.4058854430225</v>
      </c>
      <c r="V160" s="17">
        <f t="shared" ref="V160:V199" si="132">Q160+H160</f>
        <v>4739.1301098851554</v>
      </c>
      <c r="W160" s="58">
        <f t="shared" ref="W160:W199" si="133">R160+I160</f>
        <v>221009.83513456935</v>
      </c>
      <c r="X160">
        <f t="shared" si="103"/>
        <v>470.11683136702237</v>
      </c>
      <c r="Y160" s="9">
        <f t="shared" si="104"/>
        <v>921.42898947936385</v>
      </c>
      <c r="Z160" s="18">
        <f t="shared" si="130"/>
        <v>9.9198971217613355E-2</v>
      </c>
    </row>
    <row r="161" spans="1:26">
      <c r="A161" t="str">
        <f>'rockfish harvests'!A160</f>
        <v>SC</v>
      </c>
      <c r="B161">
        <f>'rockfish harvests'!B160</f>
        <v>2002</v>
      </c>
      <c r="C161" t="str">
        <f>'rockfish harvests'!C160</f>
        <v>PWSI</v>
      </c>
      <c r="D161">
        <f>'rockfish harvests'!D160</f>
        <v>7398</v>
      </c>
      <c r="E161" s="12">
        <f>[1]logbook_harvest!$E204</f>
        <v>4880</v>
      </c>
      <c r="F161" s="12">
        <f>IF([2]species_comp_Region2_forR!$G281&gt;49,[2]species_comp_Region2_forR!$AD281,[2]species_comp_Region2_forR!$AF281)</f>
        <v>0.82339424400000005</v>
      </c>
      <c r="G161" s="12">
        <f>IF([2]species_comp_Region2_forR!$G281&gt;49,[2]species_comp_Region2_forR!$AE281,[2]species_comp_Region2_forR!$AG281)</f>
        <v>1.795261E-3</v>
      </c>
      <c r="H161" s="10">
        <f t="shared" ref="H161:H199" si="134">E161*F161</f>
        <v>4018.1639107200003</v>
      </c>
      <c r="I161" s="8">
        <f t="shared" si="95"/>
        <v>42753.063558399997</v>
      </c>
      <c r="J161">
        <f t="shared" ref="J161:J199" si="135">SQRT(I161)</f>
        <v>206.76813961149816</v>
      </c>
      <c r="K161" s="9">
        <f t="shared" ref="K161:K199" si="136">(1.96*J161)</f>
        <v>405.2655536385364</v>
      </c>
      <c r="M161" s="2">
        <f>'rockfish harvests'!O160</f>
        <v>18912.926167597027</v>
      </c>
      <c r="N161">
        <f>'rockfish harvests'!P160</f>
        <v>32822440.987651471</v>
      </c>
      <c r="O161">
        <f>IF([2]species_comp_Region2_forR!$D308&gt;49,[2]species_comp_Region2_forR!$N308,[2]species_comp_Region2_forR!$P308)</f>
        <v>0.26346793699999999</v>
      </c>
      <c r="P161">
        <f>IF([2]species_comp_Region2_forR!$D308&gt;49,[2]species_comp_Region2_forR!$O308,[2]species_comp_Region2_forR!$Q308)</f>
        <v>1.010691E-3</v>
      </c>
      <c r="Q161" s="17">
        <f t="shared" si="131"/>
        <v>4982.9496400101043</v>
      </c>
      <c r="R161" s="65">
        <f t="shared" si="82"/>
        <v>2606730.9427581392</v>
      </c>
      <c r="S161">
        <f t="shared" ref="S161:S199" si="137">SQRT(R161)</f>
        <v>1614.5373773183881</v>
      </c>
      <c r="T161" s="9">
        <f t="shared" ref="T161:T199" si="138">(1.96*S161)</f>
        <v>3164.4932595440405</v>
      </c>
      <c r="V161" s="17">
        <f t="shared" si="132"/>
        <v>9001.1135507301042</v>
      </c>
      <c r="W161" s="58">
        <f t="shared" si="133"/>
        <v>2649484.0063165394</v>
      </c>
      <c r="X161">
        <f t="shared" ref="X161:X199" si="139">SQRT(W161)</f>
        <v>1627.7235656942917</v>
      </c>
      <c r="Y161" s="9">
        <f t="shared" ref="Y161:Y199" si="140">(1.96*X161)</f>
        <v>3190.3381887608116</v>
      </c>
      <c r="Z161" s="18">
        <f t="shared" si="130"/>
        <v>0.1808357995397428</v>
      </c>
    </row>
    <row r="162" spans="1:26">
      <c r="A162" t="str">
        <f>'rockfish harvests'!A161</f>
        <v>SC</v>
      </c>
      <c r="B162">
        <f>'rockfish harvests'!B161</f>
        <v>2003</v>
      </c>
      <c r="C162" t="str">
        <f>'rockfish harvests'!C161</f>
        <v>PWSI</v>
      </c>
      <c r="D162">
        <f>'rockfish harvests'!D161</f>
        <v>11932</v>
      </c>
      <c r="E162" s="12">
        <f>[1]logbook_harvest!$E205</f>
        <v>8745</v>
      </c>
      <c r="F162" s="12">
        <f>IF([2]species_comp_Region2_forR!$G282&gt;49,[2]species_comp_Region2_forR!$AD282,[2]species_comp_Region2_forR!$AF282)</f>
        <v>0.89467830500000001</v>
      </c>
      <c r="G162" s="12">
        <f>IF([2]species_comp_Region2_forR!$G282&gt;49,[2]species_comp_Region2_forR!$AE282,[2]species_comp_Region2_forR!$AG282)</f>
        <v>5.5104700000000004E-4</v>
      </c>
      <c r="H162" s="10">
        <f t="shared" si="134"/>
        <v>7823.9617772250003</v>
      </c>
      <c r="I162" s="8">
        <f t="shared" ref="I162:I199" si="141">(E162^2)*G162</f>
        <v>42141.333101175005</v>
      </c>
      <c r="J162">
        <f t="shared" si="135"/>
        <v>205.28354318155903</v>
      </c>
      <c r="K162" s="9">
        <f t="shared" si="136"/>
        <v>402.35574463585567</v>
      </c>
      <c r="M162" s="2">
        <f>'rockfish harvests'!O161</f>
        <v>30504.059885343027</v>
      </c>
      <c r="N162">
        <f>'rockfish harvests'!P161</f>
        <v>85382469.486194402</v>
      </c>
      <c r="O162">
        <f>IF([2]species_comp_Region2_forR!$D309&gt;49,[2]species_comp_Region2_forR!$N309,[2]species_comp_Region2_forR!$P309)</f>
        <v>0.57733725999999996</v>
      </c>
      <c r="P162">
        <f>IF([2]species_comp_Region2_forR!$D309&gt;49,[2]species_comp_Region2_forR!$O309,[2]species_comp_Region2_forR!$Q309)</f>
        <v>6.4384900000000005E-4</v>
      </c>
      <c r="Q162" s="17">
        <f t="shared" si="131"/>
        <v>17611.130353079858</v>
      </c>
      <c r="R162" s="65">
        <f t="shared" ref="R162:R228" si="142">(M162^2)*P162+(O162^2)*N162-(P162*N162)</f>
        <v>29003667.161519814</v>
      </c>
      <c r="S162">
        <f t="shared" si="137"/>
        <v>5385.5052837704852</v>
      </c>
      <c r="T162" s="9">
        <f t="shared" si="138"/>
        <v>10555.59035619015</v>
      </c>
      <c r="V162" s="17">
        <f t="shared" si="132"/>
        <v>25435.09213030486</v>
      </c>
      <c r="W162" s="58">
        <f t="shared" si="133"/>
        <v>29045808.49462099</v>
      </c>
      <c r="X162">
        <f t="shared" si="139"/>
        <v>5389.4163408128888</v>
      </c>
      <c r="Y162" s="9">
        <f t="shared" si="140"/>
        <v>10563.256027993262</v>
      </c>
      <c r="Z162" s="18">
        <f t="shared" si="130"/>
        <v>0.21188900410514425</v>
      </c>
    </row>
    <row r="163" spans="1:26">
      <c r="A163" t="str">
        <f>'rockfish harvests'!A162</f>
        <v>SC</v>
      </c>
      <c r="B163">
        <f>'rockfish harvests'!B162</f>
        <v>2004</v>
      </c>
      <c r="C163" t="str">
        <f>'rockfish harvests'!C162</f>
        <v>PWSI</v>
      </c>
      <c r="D163">
        <f>'rockfish harvests'!D162</f>
        <v>10310</v>
      </c>
      <c r="E163" s="12">
        <f>[1]logbook_harvest!$E206</f>
        <v>7438</v>
      </c>
      <c r="F163" s="12">
        <f>IF([2]species_comp_Region2_forR!$G283&gt;49,[2]species_comp_Region2_forR!$AD283,[2]species_comp_Region2_forR!$AF283)</f>
        <v>0.86418368700000003</v>
      </c>
      <c r="G163" s="12">
        <f>IF([2]species_comp_Region2_forR!$G283&gt;49,[2]species_comp_Region2_forR!$AE283,[2]species_comp_Region2_forR!$AG283)</f>
        <v>5.6428000000000001E-4</v>
      </c>
      <c r="H163" s="10">
        <f t="shared" si="134"/>
        <v>6427.7982639060001</v>
      </c>
      <c r="I163" s="8">
        <f t="shared" si="141"/>
        <v>31218.138692320001</v>
      </c>
      <c r="J163">
        <f t="shared" si="135"/>
        <v>176.68655492798538</v>
      </c>
      <c r="K163" s="9">
        <f t="shared" si="136"/>
        <v>346.30564765885134</v>
      </c>
      <c r="M163" s="2">
        <f>'rockfish harvests'!O162</f>
        <v>26357.430222752817</v>
      </c>
      <c r="N163">
        <f>'rockfish harvests'!P162</f>
        <v>63746970.869564563</v>
      </c>
      <c r="O163">
        <f>IF([2]species_comp_Region2_forR!$D310&gt;49,[2]species_comp_Region2_forR!$N310,[2]species_comp_Region2_forR!$P310)</f>
        <v>0.46125918799999999</v>
      </c>
      <c r="P163">
        <f>IF([2]species_comp_Region2_forR!$D310&gt;49,[2]species_comp_Region2_forR!$O310,[2]species_comp_Region2_forR!$Q310)</f>
        <v>1.026856E-3</v>
      </c>
      <c r="Q163" s="17">
        <f t="shared" si="131"/>
        <v>12157.606862313623</v>
      </c>
      <c r="R163" s="65">
        <f t="shared" si="142"/>
        <v>14210720.388434321</v>
      </c>
      <c r="S163">
        <f t="shared" si="137"/>
        <v>3769.7109157645391</v>
      </c>
      <c r="T163" s="9">
        <f t="shared" si="138"/>
        <v>7388.6333948984966</v>
      </c>
      <c r="V163" s="17">
        <f t="shared" si="132"/>
        <v>18585.405126219623</v>
      </c>
      <c r="W163" s="58">
        <f t="shared" si="133"/>
        <v>14241938.52712664</v>
      </c>
      <c r="X163">
        <f t="shared" si="139"/>
        <v>3773.8492984122513</v>
      </c>
      <c r="Y163" s="9">
        <f t="shared" si="140"/>
        <v>7396.7446248880124</v>
      </c>
      <c r="Z163" s="18">
        <f t="shared" si="130"/>
        <v>0.20305445443792022</v>
      </c>
    </row>
    <row r="164" spans="1:26">
      <c r="A164" t="str">
        <f>'rockfish harvests'!A163</f>
        <v>SC</v>
      </c>
      <c r="B164">
        <f>'rockfish harvests'!B163</f>
        <v>2005</v>
      </c>
      <c r="C164" t="str">
        <f>'rockfish harvests'!C163</f>
        <v>PWSI</v>
      </c>
      <c r="D164">
        <f>'rockfish harvests'!D163</f>
        <v>10930</v>
      </c>
      <c r="E164" s="12">
        <f>[1]logbook_harvest!$E207</f>
        <v>8176</v>
      </c>
      <c r="F164" s="12">
        <f>IF([2]species_comp_Region2_forR!$G284&gt;49,[2]species_comp_Region2_forR!$AD284,[2]species_comp_Region2_forR!$AF284)</f>
        <v>0.96964636800000004</v>
      </c>
      <c r="G164" s="12">
        <f>IF([2]species_comp_Region2_forR!$G284&gt;49,[2]species_comp_Region2_forR!$AE284,[2]species_comp_Region2_forR!$AG284)</f>
        <v>2.0874000000000001E-4</v>
      </c>
      <c r="H164" s="10">
        <f t="shared" si="134"/>
        <v>7927.8287047680005</v>
      </c>
      <c r="I164" s="8">
        <f t="shared" si="141"/>
        <v>13953.63777024</v>
      </c>
      <c r="J164">
        <f t="shared" si="135"/>
        <v>118.12551701575744</v>
      </c>
      <c r="K164" s="9">
        <f t="shared" si="136"/>
        <v>231.52601335088457</v>
      </c>
      <c r="M164" s="2">
        <f>'rockfish harvests'!O163</f>
        <v>27942.455124606044</v>
      </c>
      <c r="N164">
        <f>'rockfish harvests'!P163</f>
        <v>71644448.857817397</v>
      </c>
      <c r="O164">
        <f>IF([2]species_comp_Region2_forR!$D311&gt;49,[2]species_comp_Region2_forR!$N311,[2]species_comp_Region2_forR!$P311)</f>
        <v>7.200906E-3</v>
      </c>
      <c r="P164">
        <f>IF([2]species_comp_Region2_forR!$D311&gt;49,[2]species_comp_Region2_forR!$O311,[2]species_comp_Region2_forR!$Q311)</f>
        <v>2.58089E-5</v>
      </c>
      <c r="Q164" s="17">
        <f t="shared" si="131"/>
        <v>201.21099276150642</v>
      </c>
      <c r="R164" s="65">
        <f t="shared" si="142"/>
        <v>22017.012121192387</v>
      </c>
      <c r="S164">
        <f t="shared" si="137"/>
        <v>148.38130650857738</v>
      </c>
      <c r="T164" s="9">
        <f t="shared" si="138"/>
        <v>290.82736075681169</v>
      </c>
      <c r="V164" s="17">
        <f t="shared" si="132"/>
        <v>8129.0396975295071</v>
      </c>
      <c r="W164" s="58">
        <f t="shared" si="133"/>
        <v>35970.649891432389</v>
      </c>
      <c r="X164">
        <f t="shared" si="139"/>
        <v>189.65929951213147</v>
      </c>
      <c r="Y164" s="9">
        <f t="shared" si="140"/>
        <v>371.7322270437777</v>
      </c>
      <c r="Z164" s="18">
        <f t="shared" si="130"/>
        <v>2.3331082953103394E-2</v>
      </c>
    </row>
    <row r="165" spans="1:26">
      <c r="A165" t="str">
        <f>'rockfish harvests'!A164</f>
        <v>SC</v>
      </c>
      <c r="B165">
        <f>'rockfish harvests'!B164</f>
        <v>2006</v>
      </c>
      <c r="C165" t="str">
        <f>'rockfish harvests'!C164</f>
        <v>PWSI</v>
      </c>
      <c r="D165">
        <f>'rockfish harvests'!D164</f>
        <v>7578</v>
      </c>
      <c r="E165" s="12">
        <f>[1]logbook_harvest!$E208</f>
        <v>4593</v>
      </c>
      <c r="F165" s="12">
        <f>IF([2]species_comp_Region2_forR!$G285&gt;49,[2]species_comp_Region2_forR!$AD285,[2]species_comp_Region2_forR!$AF285)</f>
        <v>0.927193457</v>
      </c>
      <c r="G165" s="12">
        <f>IF([2]species_comp_Region2_forR!$G285&gt;49,[2]species_comp_Region2_forR!$AE285,[2]species_comp_Region2_forR!$AG285)</f>
        <v>6.5539600000000004E-4</v>
      </c>
      <c r="H165" s="10">
        <f t="shared" si="134"/>
        <v>4258.5995480009997</v>
      </c>
      <c r="I165" s="8">
        <f t="shared" si="141"/>
        <v>13826.003972004</v>
      </c>
      <c r="J165">
        <f t="shared" si="135"/>
        <v>117.58402940877643</v>
      </c>
      <c r="K165" s="9">
        <f t="shared" si="136"/>
        <v>230.46469764120181</v>
      </c>
      <c r="M165" s="2">
        <f>'rockfish harvests'!O164</f>
        <v>19373.094687489898</v>
      </c>
      <c r="N165">
        <f>'rockfish harvests'!P164</f>
        <v>34439070.708155498</v>
      </c>
      <c r="O165">
        <f>IF([2]species_comp_Region2_forR!$D312&gt;49,[2]species_comp_Region2_forR!$N312,[2]species_comp_Region2_forR!$P312)</f>
        <v>0.49833717599999999</v>
      </c>
      <c r="P165">
        <f>IF([2]species_comp_Region2_forR!$D312&gt;49,[2]species_comp_Region2_forR!$O312,[2]species_comp_Region2_forR!$Q312)</f>
        <v>7.5074199999999999E-4</v>
      </c>
      <c r="Q165" s="17">
        <f t="shared" si="131"/>
        <v>9654.3332969443181</v>
      </c>
      <c r="R165" s="65">
        <f t="shared" si="142"/>
        <v>8808508.013765458</v>
      </c>
      <c r="S165">
        <f t="shared" si="137"/>
        <v>2967.9130738223212</v>
      </c>
      <c r="T165" s="9">
        <f t="shared" si="138"/>
        <v>5817.1096246917496</v>
      </c>
      <c r="V165" s="17">
        <f t="shared" si="132"/>
        <v>13912.932844945317</v>
      </c>
      <c r="W165" s="58">
        <f t="shared" si="133"/>
        <v>8822334.0177374613</v>
      </c>
      <c r="X165">
        <f t="shared" si="139"/>
        <v>2970.2414073164932</v>
      </c>
      <c r="Y165" s="9">
        <f t="shared" si="140"/>
        <v>5821.6731583403271</v>
      </c>
      <c r="Z165" s="18">
        <f t="shared" si="130"/>
        <v>0.21348779875665155</v>
      </c>
    </row>
    <row r="166" spans="1:26">
      <c r="A166" t="str">
        <f>'rockfish harvests'!A165</f>
        <v>SC</v>
      </c>
      <c r="B166">
        <f>'rockfish harvests'!B165</f>
        <v>2007</v>
      </c>
      <c r="C166" t="str">
        <f>'rockfish harvests'!C165</f>
        <v>PWSI</v>
      </c>
      <c r="D166">
        <f>'rockfish harvests'!D165</f>
        <v>12404</v>
      </c>
      <c r="E166" s="12">
        <f>[1]logbook_harvest!$E209</f>
        <v>9289</v>
      </c>
      <c r="F166" s="12">
        <f>IF([2]species_comp_Region2_forR!$G286&gt;49,[2]species_comp_Region2_forR!$AD286,[2]species_comp_Region2_forR!$AF286)</f>
        <v>0.91921996800000005</v>
      </c>
      <c r="G166" s="12">
        <f>IF([2]species_comp_Region2_forR!$G286&gt;49,[2]species_comp_Region2_forR!$AE286,[2]species_comp_Region2_forR!$AG286)</f>
        <v>3.2855999999999998E-4</v>
      </c>
      <c r="H166" s="10">
        <f t="shared" si="134"/>
        <v>8538.6342827520002</v>
      </c>
      <c r="I166" s="8">
        <f t="shared" si="141"/>
        <v>28349.970779759999</v>
      </c>
      <c r="J166">
        <f t="shared" si="135"/>
        <v>168.37449563327576</v>
      </c>
      <c r="K166" s="9">
        <f t="shared" si="136"/>
        <v>330.01401144122048</v>
      </c>
      <c r="M166" s="2">
        <f>'rockfish harvests'!O165</f>
        <v>31710.724004173229</v>
      </c>
      <c r="N166">
        <f>'rockfish harvests'!P165</f>
        <v>92271108.350786552</v>
      </c>
      <c r="O166">
        <f>IF([2]species_comp_Region2_forR!$D313&gt;49,[2]species_comp_Region2_forR!$N313,[2]species_comp_Region2_forR!$P313)</f>
        <v>0.632294256</v>
      </c>
      <c r="P166">
        <f>IF([2]species_comp_Region2_forR!$D313&gt;49,[2]species_comp_Region2_forR!$O313,[2]species_comp_Region2_forR!$Q313)</f>
        <v>7.3343300000000002E-4</v>
      </c>
      <c r="Q166" s="17">
        <f t="shared" si="131"/>
        <v>20050.508641440054</v>
      </c>
      <c r="R166" s="65">
        <f t="shared" si="142"/>
        <v>37559466.007371858</v>
      </c>
      <c r="S166">
        <f t="shared" si="137"/>
        <v>6128.5778127859203</v>
      </c>
      <c r="T166" s="9">
        <f t="shared" si="138"/>
        <v>12012.012513060403</v>
      </c>
      <c r="V166" s="17">
        <f t="shared" si="132"/>
        <v>28589.142924192056</v>
      </c>
      <c r="W166" s="58">
        <f t="shared" si="133"/>
        <v>37587815.978151619</v>
      </c>
      <c r="X166">
        <f t="shared" si="139"/>
        <v>6130.8903087685085</v>
      </c>
      <c r="Y166" s="9">
        <f t="shared" si="140"/>
        <v>12016.545005186277</v>
      </c>
      <c r="Z166" s="18">
        <f t="shared" si="130"/>
        <v>0.21444820241814824</v>
      </c>
    </row>
    <row r="167" spans="1:26">
      <c r="A167" t="str">
        <f>'rockfish harvests'!A166</f>
        <v>SC</v>
      </c>
      <c r="B167">
        <f>'rockfish harvests'!B166</f>
        <v>2008</v>
      </c>
      <c r="C167" t="str">
        <f>'rockfish harvests'!C166</f>
        <v>PWSI</v>
      </c>
      <c r="D167">
        <f>'rockfish harvests'!D166</f>
        <v>9522</v>
      </c>
      <c r="E167" s="12">
        <f>[1]logbook_harvest!$E210</f>
        <v>6899</v>
      </c>
      <c r="F167" s="12">
        <f>IF([2]species_comp_Region2_forR!$G287&gt;49,[2]species_comp_Region2_forR!$AD287,[2]species_comp_Region2_forR!$AF287)</f>
        <v>0.82721429800000001</v>
      </c>
      <c r="G167" s="12">
        <f>IF([2]species_comp_Region2_forR!$G287&gt;49,[2]species_comp_Region2_forR!$AE287,[2]species_comp_Region2_forR!$AG287)</f>
        <v>1.0065549999999999E-3</v>
      </c>
      <c r="H167" s="10">
        <f t="shared" si="134"/>
        <v>5706.9514419019997</v>
      </c>
      <c r="I167" s="8">
        <f t="shared" si="141"/>
        <v>47908.194097554995</v>
      </c>
      <c r="J167">
        <f t="shared" si="135"/>
        <v>218.87940537555147</v>
      </c>
      <c r="K167" s="9">
        <f t="shared" si="136"/>
        <v>429.00363453608088</v>
      </c>
      <c r="M167" s="2">
        <f>'rockfish harvests'!O166</f>
        <v>24342.914702332913</v>
      </c>
      <c r="N167">
        <f>'rockfish harvests'!P166</f>
        <v>54374913.17494791</v>
      </c>
      <c r="O167">
        <f>IF([2]species_comp_Region2_forR!$D314&gt;49,[2]species_comp_Region2_forR!$N314,[2]species_comp_Region2_forR!$P314)</f>
        <v>0.57020615699999999</v>
      </c>
      <c r="P167">
        <f>IF([2]species_comp_Region2_forR!$D314&gt;49,[2]species_comp_Region2_forR!$O314,[2]species_comp_Region2_forR!$Q314)</f>
        <v>4.6066E-4</v>
      </c>
      <c r="Q167" s="17">
        <f t="shared" si="131"/>
        <v>13880.479842596049</v>
      </c>
      <c r="R167" s="65">
        <f t="shared" si="142"/>
        <v>17927119.140043534</v>
      </c>
      <c r="S167">
        <f t="shared" si="137"/>
        <v>4234.0428835857974</v>
      </c>
      <c r="T167" s="9">
        <f t="shared" si="138"/>
        <v>8298.7240518281633</v>
      </c>
      <c r="V167" s="17">
        <f t="shared" si="132"/>
        <v>19587.431284498049</v>
      </c>
      <c r="W167" s="58">
        <f t="shared" si="133"/>
        <v>17975027.334141091</v>
      </c>
      <c r="X167">
        <f t="shared" si="139"/>
        <v>4239.6966087375986</v>
      </c>
      <c r="Y167" s="9">
        <f t="shared" si="140"/>
        <v>8309.8053531256937</v>
      </c>
      <c r="Z167" s="18">
        <f t="shared" si="130"/>
        <v>0.21644985231386588</v>
      </c>
    </row>
    <row r="168" spans="1:26">
      <c r="A168" t="str">
        <f>'rockfish harvests'!A167</f>
        <v>SC</v>
      </c>
      <c r="B168">
        <f>'rockfish harvests'!B167</f>
        <v>2009</v>
      </c>
      <c r="C168" t="str">
        <f>'rockfish harvests'!C167</f>
        <v>PWSI</v>
      </c>
      <c r="D168">
        <f>'rockfish harvests'!D167</f>
        <v>8197</v>
      </c>
      <c r="E168" s="12">
        <f>[1]logbook_harvest!$E211</f>
        <v>5973</v>
      </c>
      <c r="F168" s="12">
        <f>IF([2]species_comp_Region2_forR!$G288&gt;49,[2]species_comp_Region2_forR!$AD288,[2]species_comp_Region2_forR!$AF288)</f>
        <v>0.861424631</v>
      </c>
      <c r="G168" s="12">
        <f>IF([2]species_comp_Region2_forR!$G288&gt;49,[2]species_comp_Region2_forR!$AE288,[2]species_comp_Region2_forR!$AG288)</f>
        <v>5.4014600000000003E-4</v>
      </c>
      <c r="H168" s="10">
        <f t="shared" si="134"/>
        <v>5145.2893209630001</v>
      </c>
      <c r="I168" s="8">
        <f t="shared" si="141"/>
        <v>19270.642462434</v>
      </c>
      <c r="J168">
        <f t="shared" si="135"/>
        <v>138.81873959388193</v>
      </c>
      <c r="K168" s="9">
        <f t="shared" si="136"/>
        <v>272.0847296040086</v>
      </c>
      <c r="M168" s="2">
        <f>'rockfish harvests'!O167</f>
        <v>20955.563097565941</v>
      </c>
      <c r="N168">
        <f>'rockfish harvests'!P167</f>
        <v>40295086.4991799</v>
      </c>
      <c r="O168">
        <f>IF([2]species_comp_Region2_forR!$D315&gt;49,[2]species_comp_Region2_forR!$N315,[2]species_comp_Region2_forR!$P315)</f>
        <v>0.33918759599999998</v>
      </c>
      <c r="P168">
        <f>IF([2]species_comp_Region2_forR!$D315&gt;49,[2]species_comp_Region2_forR!$O315,[2]species_comp_Region2_forR!$Q315)</f>
        <v>4.6891100000000002E-4</v>
      </c>
      <c r="Q168" s="17">
        <f t="shared" si="131"/>
        <v>7107.867069889704</v>
      </c>
      <c r="R168" s="65">
        <f t="shared" si="142"/>
        <v>4822898.9048703769</v>
      </c>
      <c r="S168">
        <f t="shared" si="137"/>
        <v>2196.1099482654272</v>
      </c>
      <c r="T168" s="9">
        <f t="shared" si="138"/>
        <v>4304.3754986002368</v>
      </c>
      <c r="V168" s="17">
        <f t="shared" si="132"/>
        <v>12253.156390852704</v>
      </c>
      <c r="W168" s="58">
        <f t="shared" si="133"/>
        <v>4842169.5473328112</v>
      </c>
      <c r="X168">
        <f t="shared" si="139"/>
        <v>2200.4930236955561</v>
      </c>
      <c r="Y168" s="9">
        <f t="shared" si="140"/>
        <v>4312.9663264432902</v>
      </c>
      <c r="Z168" s="18">
        <f t="shared" si="130"/>
        <v>0.17958581066820306</v>
      </c>
    </row>
    <row r="169" spans="1:26">
      <c r="A169" t="str">
        <f>'rockfish harvests'!A168</f>
        <v>SC</v>
      </c>
      <c r="B169">
        <f>'rockfish harvests'!B168</f>
        <v>2010</v>
      </c>
      <c r="C169" t="str">
        <f>'rockfish harvests'!C168</f>
        <v>PWSI</v>
      </c>
      <c r="D169">
        <f>'rockfish harvests'!D168</f>
        <v>11909</v>
      </c>
      <c r="E169" s="12">
        <f>[1]logbook_harvest!$E212</f>
        <v>8081</v>
      </c>
      <c r="F169" s="12">
        <f>IF([2]species_comp_Region2_forR!$G289&gt;49,[2]species_comp_Region2_forR!$AD289,[2]species_comp_Region2_forR!$AF289)</f>
        <v>0.86930544399999998</v>
      </c>
      <c r="G169" s="12">
        <f>IF([2]species_comp_Region2_forR!$G289&gt;49,[2]species_comp_Region2_forR!$AE289,[2]species_comp_Region2_forR!$AG289)</f>
        <v>5.0720300000000002E-4</v>
      </c>
      <c r="H169" s="10">
        <f t="shared" si="134"/>
        <v>7024.8572929639995</v>
      </c>
      <c r="I169" s="8">
        <f t="shared" si="141"/>
        <v>33121.654846883001</v>
      </c>
      <c r="J169">
        <f t="shared" si="135"/>
        <v>181.99355715761754</v>
      </c>
      <c r="K169" s="9">
        <f t="shared" si="136"/>
        <v>356.70737202893037</v>
      </c>
      <c r="M169" s="2">
        <f>'rockfish harvests'!O168</f>
        <v>30445.260574467829</v>
      </c>
      <c r="N169">
        <f>'rockfish harvests'!P168</f>
        <v>85053622.000279784</v>
      </c>
      <c r="O169">
        <f>IF([2]species_comp_Region2_forR!$D316&gt;49,[2]species_comp_Region2_forR!$N316,[2]species_comp_Region2_forR!$P316)</f>
        <v>0.57179370600000001</v>
      </c>
      <c r="P169">
        <f>IF([2]species_comp_Region2_forR!$D316&gt;49,[2]species_comp_Region2_forR!$O316,[2]species_comp_Region2_forR!$Q316)</f>
        <v>5.2654999999999998E-4</v>
      </c>
      <c r="Q169" s="17">
        <f t="shared" si="131"/>
        <v>17408.408374010651</v>
      </c>
      <c r="R169" s="65">
        <f t="shared" si="142"/>
        <v>28251396.721691988</v>
      </c>
      <c r="S169">
        <f t="shared" si="137"/>
        <v>5315.2042972676027</v>
      </c>
      <c r="T169" s="9">
        <f t="shared" si="138"/>
        <v>10417.800422644501</v>
      </c>
      <c r="V169" s="17">
        <f t="shared" si="132"/>
        <v>24433.26566697465</v>
      </c>
      <c r="W169" s="58">
        <f t="shared" si="133"/>
        <v>28284518.376538873</v>
      </c>
      <c r="X169">
        <f t="shared" si="139"/>
        <v>5318.3191307535199</v>
      </c>
      <c r="Y169" s="9">
        <f t="shared" si="140"/>
        <v>10423.905496276899</v>
      </c>
      <c r="Z169" s="18">
        <f t="shared" si="130"/>
        <v>0.21766714295347156</v>
      </c>
    </row>
    <row r="170" spans="1:26">
      <c r="A170" t="str">
        <f>'rockfish harvests'!A169</f>
        <v>SC</v>
      </c>
      <c r="B170">
        <f>'rockfish harvests'!B169</f>
        <v>2011</v>
      </c>
      <c r="C170" t="str">
        <f>'rockfish harvests'!C169</f>
        <v>PWSI</v>
      </c>
      <c r="D170">
        <f>'rockfish harvests'!D169</f>
        <v>11367</v>
      </c>
      <c r="E170" s="12">
        <f>[1]logbook_harvest!$E213</f>
        <v>8192</v>
      </c>
      <c r="F170" s="12">
        <f>IF([2]species_comp_Region2_forR!$G290&gt;49,[2]species_comp_Region2_forR!$AD290,[2]species_comp_Region2_forR!$AF290)</f>
        <v>0.795681572</v>
      </c>
      <c r="G170" s="12">
        <f>IF([2]species_comp_Region2_forR!$G290&gt;49,[2]species_comp_Region2_forR!$AE290,[2]species_comp_Region2_forR!$AG290)</f>
        <v>6.1580499999999998E-4</v>
      </c>
      <c r="H170" s="10">
        <f t="shared" si="134"/>
        <v>6518.223437824</v>
      </c>
      <c r="I170" s="8">
        <f t="shared" si="141"/>
        <v>41325.973995519998</v>
      </c>
      <c r="J170">
        <f t="shared" si="135"/>
        <v>203.2879091228005</v>
      </c>
      <c r="K170" s="9">
        <f t="shared" si="136"/>
        <v>398.44430188068895</v>
      </c>
      <c r="M170" s="2">
        <f>'rockfish harvests'!O169</f>
        <v>58599.987281399051</v>
      </c>
      <c r="N170">
        <f>'rockfish harvests'!P169</f>
        <v>100066036.13433234</v>
      </c>
      <c r="O170">
        <f>IF([2]species_comp_Region2_forR!$D317&gt;49,[2]species_comp_Region2_forR!$N317,[2]species_comp_Region2_forR!$P317)</f>
        <v>0.59104858400000004</v>
      </c>
      <c r="P170">
        <f>IF([2]species_comp_Region2_forR!$D317&gt;49,[2]species_comp_Region2_forR!$O317,[2]species_comp_Region2_forR!$Q317)</f>
        <v>4.8536199999999998E-4</v>
      </c>
      <c r="Q170" s="17">
        <f t="shared" si="131"/>
        <v>34635.439505088922</v>
      </c>
      <c r="R170" s="65">
        <f t="shared" si="142"/>
        <v>36575056.54284171</v>
      </c>
      <c r="S170">
        <f t="shared" si="137"/>
        <v>6047.7315204001661</v>
      </c>
      <c r="T170" s="9">
        <f t="shared" si="138"/>
        <v>11853.553779984326</v>
      </c>
      <c r="V170" s="17">
        <f t="shared" si="132"/>
        <v>41153.662942912924</v>
      </c>
      <c r="W170" s="58">
        <f t="shared" si="133"/>
        <v>36616382.516837232</v>
      </c>
      <c r="X170">
        <f t="shared" si="139"/>
        <v>6051.1472066738907</v>
      </c>
      <c r="Y170" s="9">
        <f t="shared" si="140"/>
        <v>11860.248525080826</v>
      </c>
      <c r="Z170" s="18">
        <f t="shared" si="130"/>
        <v>0.14703787643563718</v>
      </c>
    </row>
    <row r="171" spans="1:26">
      <c r="A171" t="str">
        <f>'rockfish harvests'!A170</f>
        <v>SC</v>
      </c>
      <c r="B171">
        <f>'rockfish harvests'!B170</f>
        <v>2012</v>
      </c>
      <c r="C171" t="str">
        <f>'rockfish harvests'!C170</f>
        <v>PWSI</v>
      </c>
      <c r="D171">
        <f>'rockfish harvests'!D170</f>
        <v>13580</v>
      </c>
      <c r="E171" s="12">
        <f>[1]logbook_harvest!$E214</f>
        <v>9313</v>
      </c>
      <c r="F171" s="12">
        <f>IF([2]species_comp_Region2_forR!$G291&gt;49,[2]species_comp_Region2_forR!$AD291,[2]species_comp_Region2_forR!$AF291)</f>
        <v>0.84658620699999998</v>
      </c>
      <c r="G171" s="12">
        <f>IF([2]species_comp_Region2_forR!$G291&gt;49,[2]species_comp_Region2_forR!$AE291,[2]species_comp_Region2_forR!$AG291)</f>
        <v>3.8312099999999999E-4</v>
      </c>
      <c r="H171" s="10">
        <f t="shared" si="134"/>
        <v>7884.2573457910003</v>
      </c>
      <c r="I171" s="8">
        <f t="shared" si="141"/>
        <v>33228.838695248996</v>
      </c>
      <c r="J171">
        <f t="shared" si="135"/>
        <v>182.28779085624191</v>
      </c>
      <c r="K171" s="9">
        <f t="shared" si="136"/>
        <v>357.28407007823415</v>
      </c>
      <c r="M171" s="2">
        <f>'rockfish harvests'!O170</f>
        <v>31117.154090427939</v>
      </c>
      <c r="N171">
        <f>'rockfish harvests'!P170</f>
        <v>29413124.019685954</v>
      </c>
      <c r="O171">
        <f>IF([2]species_comp_Region2_forR!$D318&gt;49,[2]species_comp_Region2_forR!$N318,[2]species_comp_Region2_forR!$P318)</f>
        <v>0.324685055</v>
      </c>
      <c r="P171">
        <f>IF([2]species_comp_Region2_forR!$D318&gt;49,[2]species_comp_Region2_forR!$O318,[2]species_comp_Region2_forR!$Q318)</f>
        <v>4.8402800000000001E-4</v>
      </c>
      <c r="Q171" s="17">
        <f t="shared" si="131"/>
        <v>10103.27488729407</v>
      </c>
      <c r="R171" s="65">
        <f t="shared" si="142"/>
        <v>3555179.3955091592</v>
      </c>
      <c r="S171">
        <f t="shared" si="137"/>
        <v>1885.5183360310127</v>
      </c>
      <c r="T171" s="9">
        <f t="shared" si="138"/>
        <v>3695.6159386207851</v>
      </c>
      <c r="V171" s="17">
        <f t="shared" si="132"/>
        <v>17987.532233085069</v>
      </c>
      <c r="W171" s="58">
        <f t="shared" si="133"/>
        <v>3588408.2342044082</v>
      </c>
      <c r="X171">
        <f t="shared" si="139"/>
        <v>1894.3094346501071</v>
      </c>
      <c r="Y171" s="9">
        <f t="shared" si="140"/>
        <v>3712.8464919142098</v>
      </c>
      <c r="Z171" s="18">
        <f t="shared" si="130"/>
        <v>0.10531235803240649</v>
      </c>
    </row>
    <row r="172" spans="1:26">
      <c r="A172" t="str">
        <f>'rockfish harvests'!A171</f>
        <v>SC</v>
      </c>
      <c r="B172">
        <f>'rockfish harvests'!B171</f>
        <v>2013</v>
      </c>
      <c r="C172" t="str">
        <f>'rockfish harvests'!C171</f>
        <v>PWSI</v>
      </c>
      <c r="D172">
        <f>'rockfish harvests'!D171</f>
        <v>14209</v>
      </c>
      <c r="E172" s="12">
        <f>[1]logbook_harvest!$E215</f>
        <v>10875</v>
      </c>
      <c r="F172" s="12">
        <f>IF([2]species_comp_Region2_forR!$G292&gt;49,[2]species_comp_Region2_forR!$AD292,[2]species_comp_Region2_forR!$AF292)</f>
        <v>0.79206865900000001</v>
      </c>
      <c r="G172" s="12">
        <f>IF([2]species_comp_Region2_forR!$G292&gt;49,[2]species_comp_Region2_forR!$AE292,[2]species_comp_Region2_forR!$AG292)</f>
        <v>4.4512399999999998E-4</v>
      </c>
      <c r="H172" s="10">
        <f t="shared" si="134"/>
        <v>8613.7466666250002</v>
      </c>
      <c r="I172" s="8">
        <f t="shared" si="141"/>
        <v>52642.868062499998</v>
      </c>
      <c r="J172">
        <f t="shared" si="135"/>
        <v>229.44033660736292</v>
      </c>
      <c r="K172" s="9">
        <f t="shared" si="136"/>
        <v>449.70305975043129</v>
      </c>
      <c r="M172" s="2">
        <f>'rockfish harvests'!O171</f>
        <v>46247.943133398883</v>
      </c>
      <c r="N172">
        <f>'rockfish harvests'!P171</f>
        <v>49601334.787597425</v>
      </c>
      <c r="O172">
        <f>IF([2]species_comp_Region2_forR!$D319&gt;49,[2]species_comp_Region2_forR!$N319,[2]species_comp_Region2_forR!$P319)</f>
        <v>0.273217231</v>
      </c>
      <c r="P172">
        <f>IF([2]species_comp_Region2_forR!$D319&gt;49,[2]species_comp_Region2_forR!$O319,[2]species_comp_Region2_forR!$Q319)</f>
        <v>3.0549199999999998E-4</v>
      </c>
      <c r="Q172" s="17">
        <f t="shared" si="131"/>
        <v>12635.734962352706</v>
      </c>
      <c r="R172" s="65">
        <f t="shared" si="142"/>
        <v>4340878.891022265</v>
      </c>
      <c r="S172">
        <f t="shared" si="137"/>
        <v>2083.4775955172317</v>
      </c>
      <c r="T172" s="9">
        <f t="shared" si="138"/>
        <v>4083.6160872137743</v>
      </c>
      <c r="V172" s="17">
        <f t="shared" si="132"/>
        <v>21249.481628977708</v>
      </c>
      <c r="W172" s="58">
        <f t="shared" si="133"/>
        <v>4393521.7590847649</v>
      </c>
      <c r="X172">
        <f t="shared" si="139"/>
        <v>2096.0729374439156</v>
      </c>
      <c r="Y172" s="9">
        <f t="shared" si="140"/>
        <v>4108.3029573900749</v>
      </c>
      <c r="Z172" s="18">
        <f t="shared" si="130"/>
        <v>9.8641132712880941E-2</v>
      </c>
    </row>
    <row r="173" spans="1:26">
      <c r="A173" t="str">
        <f>'rockfish harvests'!A172</f>
        <v>SC</v>
      </c>
      <c r="B173">
        <f>'rockfish harvests'!B172</f>
        <v>2014</v>
      </c>
      <c r="C173" t="str">
        <f>'rockfish harvests'!C172</f>
        <v>PWSI</v>
      </c>
      <c r="D173">
        <f>'rockfish harvests'!D172</f>
        <v>14913</v>
      </c>
      <c r="E173" s="12">
        <f>[1]logbook_harvest!$E216</f>
        <v>10729</v>
      </c>
      <c r="F173" s="12">
        <f>IF([2]species_comp_Region2_forR!$G293&gt;49,[2]species_comp_Region2_forR!$AD293,[2]species_comp_Region2_forR!$AF293)</f>
        <v>0.78820150899999997</v>
      </c>
      <c r="G173" s="12">
        <f>IF([2]species_comp_Region2_forR!$G293&gt;49,[2]species_comp_Region2_forR!$AE293,[2]species_comp_Region2_forR!$AG293)</f>
        <v>3.2415500000000002E-4</v>
      </c>
      <c r="H173" s="10">
        <f t="shared" si="134"/>
        <v>8456.6139900609996</v>
      </c>
      <c r="I173" s="8">
        <f t="shared" si="141"/>
        <v>37313.949157355004</v>
      </c>
      <c r="J173">
        <f t="shared" si="135"/>
        <v>193.16818878209477</v>
      </c>
      <c r="K173" s="9">
        <f t="shared" si="136"/>
        <v>378.60965001290577</v>
      </c>
      <c r="M173" s="2">
        <f>'rockfish harvests'!O172</f>
        <v>37953.469599823133</v>
      </c>
      <c r="N173">
        <f>'rockfish harvests'!P172</f>
        <v>47097436.38695576</v>
      </c>
      <c r="O173">
        <f>IF([2]species_comp_Region2_forR!$D320&gt;49,[2]species_comp_Region2_forR!$N320,[2]species_comp_Region2_forR!$P320)</f>
        <v>0.150144051</v>
      </c>
      <c r="P173">
        <f>IF([2]species_comp_Region2_forR!$D320&gt;49,[2]species_comp_Region2_forR!$O320,[2]species_comp_Region2_forR!$Q320)</f>
        <v>2.5830100000000001E-4</v>
      </c>
      <c r="Q173" s="17">
        <f t="shared" si="131"/>
        <v>5698.4876752227938</v>
      </c>
      <c r="R173" s="65">
        <f t="shared" si="142"/>
        <v>1421637.0816630879</v>
      </c>
      <c r="S173">
        <f t="shared" si="137"/>
        <v>1192.3242351236042</v>
      </c>
      <c r="T173" s="9">
        <f t="shared" si="138"/>
        <v>2336.9555008422644</v>
      </c>
      <c r="V173" s="17">
        <f t="shared" si="132"/>
        <v>14155.101665283793</v>
      </c>
      <c r="W173" s="58">
        <f t="shared" si="133"/>
        <v>1458951.0308204428</v>
      </c>
      <c r="X173">
        <f t="shared" si="139"/>
        <v>1207.8704528302871</v>
      </c>
      <c r="Y173" s="9">
        <f t="shared" si="140"/>
        <v>2367.4260875473628</v>
      </c>
      <c r="Z173" s="18">
        <f t="shared" si="130"/>
        <v>8.533110403527934E-2</v>
      </c>
    </row>
    <row r="174" spans="1:26">
      <c r="A174" t="str">
        <f>'rockfish harvests'!A173</f>
        <v>SC</v>
      </c>
      <c r="B174">
        <f>'rockfish harvests'!B173</f>
        <v>2015</v>
      </c>
      <c r="C174" t="str">
        <f>'rockfish harvests'!C173</f>
        <v>PWSI</v>
      </c>
      <c r="D174">
        <f>'rockfish harvests'!D173</f>
        <v>20073</v>
      </c>
      <c r="E174" s="12">
        <f>[1]logbook_harvest!$E217</f>
        <v>14853</v>
      </c>
      <c r="F174" s="12">
        <f>IF([2]species_comp_Region2_forR!$G294&gt;49,[2]species_comp_Region2_forR!$AD294,[2]species_comp_Region2_forR!$AF294)</f>
        <v>0.84435566500000003</v>
      </c>
      <c r="G174" s="12">
        <f>IF([2]species_comp_Region2_forR!$G294&gt;49,[2]species_comp_Region2_forR!$AE294,[2]species_comp_Region2_forR!$AG294)</f>
        <v>3.74414E-4</v>
      </c>
      <c r="H174" s="10">
        <f t="shared" si="134"/>
        <v>12541.214692245001</v>
      </c>
      <c r="I174" s="8">
        <f t="shared" si="141"/>
        <v>82600.074972125993</v>
      </c>
      <c r="J174">
        <f t="shared" si="135"/>
        <v>287.40228769466324</v>
      </c>
      <c r="K174" s="9">
        <f t="shared" si="136"/>
        <v>563.30848388153993</v>
      </c>
      <c r="M174" s="2">
        <f>'rockfish harvests'!O173</f>
        <v>52130.446754112942</v>
      </c>
      <c r="N174">
        <f>'rockfish harvests'!P173</f>
        <v>59819505.590102598</v>
      </c>
      <c r="O174">
        <f>IF([2]species_comp_Region2_forR!$D321&gt;49,[2]species_comp_Region2_forR!$N321,[2]species_comp_Region2_forR!$P321)</f>
        <v>8.9524672999999999E-2</v>
      </c>
      <c r="P174">
        <f>IF([2]species_comp_Region2_forR!$D321&gt;49,[2]species_comp_Region2_forR!$O321,[2]species_comp_Region2_forR!$Q321)</f>
        <v>1.6567099999999999E-4</v>
      </c>
      <c r="Q174" s="17">
        <f t="shared" si="131"/>
        <v>4666.961199005872</v>
      </c>
      <c r="R174" s="65">
        <f t="shared" si="142"/>
        <v>919747.83714396029</v>
      </c>
      <c r="S174">
        <f t="shared" si="137"/>
        <v>959.03484667865973</v>
      </c>
      <c r="T174" s="9">
        <f t="shared" si="138"/>
        <v>1879.708299490173</v>
      </c>
      <c r="V174" s="17">
        <f t="shared" si="132"/>
        <v>17208.175891250874</v>
      </c>
      <c r="W174" s="58">
        <f t="shared" si="133"/>
        <v>1002347.9121160863</v>
      </c>
      <c r="X174">
        <f t="shared" si="139"/>
        <v>1001.1732677794021</v>
      </c>
      <c r="Y174" s="9">
        <f t="shared" si="140"/>
        <v>1962.299604847628</v>
      </c>
      <c r="Z174" s="18">
        <f t="shared" si="130"/>
        <v>5.8180092655167888E-2</v>
      </c>
    </row>
    <row r="175" spans="1:26">
      <c r="A175" t="str">
        <f>'rockfish harvests'!A174</f>
        <v>SC</v>
      </c>
      <c r="B175">
        <f>'rockfish harvests'!B174</f>
        <v>2016</v>
      </c>
      <c r="C175" t="str">
        <f>'rockfish harvests'!C174</f>
        <v>PWSI</v>
      </c>
      <c r="D175">
        <f>'rockfish harvests'!D174</f>
        <v>28893</v>
      </c>
      <c r="E175" s="12">
        <f>[1]logbook_harvest!$E218</f>
        <v>22198</v>
      </c>
      <c r="F175" s="12">
        <f>IF([2]species_comp_Region2_forR!$G295&gt;49,[2]species_comp_Region2_forR!$AD295,[2]species_comp_Region2_forR!$AF295)</f>
        <v>0.62289141199999998</v>
      </c>
      <c r="G175" s="12">
        <f>IF([2]species_comp_Region2_forR!$G295&gt;49,[2]species_comp_Region2_forR!$AE295,[2]species_comp_Region2_forR!$AG295)</f>
        <v>3.9412399999999998E-4</v>
      </c>
      <c r="H175" s="10">
        <f t="shared" si="134"/>
        <v>13826.943563576</v>
      </c>
      <c r="I175" s="8">
        <f t="shared" si="141"/>
        <v>194205.07552529598</v>
      </c>
      <c r="J175">
        <f t="shared" si="135"/>
        <v>440.68704941862768</v>
      </c>
      <c r="K175" s="9">
        <f t="shared" si="136"/>
        <v>863.74661686051024</v>
      </c>
      <c r="M175" s="2">
        <f>'rockfish harvests'!O174</f>
        <v>64825.548631333717</v>
      </c>
      <c r="N175">
        <f>'rockfish harvests'!P174</f>
        <v>114245520.83381788</v>
      </c>
      <c r="O175">
        <f>IF([2]species_comp_Region2_forR!$D322&gt;49,[2]species_comp_Region2_forR!$N322,[2]species_comp_Region2_forR!$P322)</f>
        <v>0.33847740799999998</v>
      </c>
      <c r="P175">
        <f>IF([2]species_comp_Region2_forR!$D322&gt;49,[2]species_comp_Region2_forR!$O322,[2]species_comp_Region2_forR!$Q322)</f>
        <v>1.777067E-3</v>
      </c>
      <c r="Q175" s="17">
        <f t="shared" si="131"/>
        <v>21941.983672911781</v>
      </c>
      <c r="R175" s="65">
        <f t="shared" si="142"/>
        <v>20353600.209166378</v>
      </c>
      <c r="S175">
        <f t="shared" si="137"/>
        <v>4511.4964489808008</v>
      </c>
      <c r="T175" s="9">
        <f t="shared" si="138"/>
        <v>8842.5330400023686</v>
      </c>
      <c r="V175" s="17">
        <f t="shared" si="132"/>
        <v>35768.927236487783</v>
      </c>
      <c r="W175" s="65">
        <f>R175+I175</f>
        <v>20547805.284691673</v>
      </c>
      <c r="X175">
        <f>SQRT(W175)</f>
        <v>4532.9687054613196</v>
      </c>
      <c r="Y175" s="9">
        <f t="shared" si="140"/>
        <v>8884.6186627041861</v>
      </c>
      <c r="Z175" s="18">
        <f t="shared" si="130"/>
        <v>0.12672923276371709</v>
      </c>
    </row>
    <row r="176" spans="1:26">
      <c r="A176" t="str">
        <f>'rockfish harvests'!A175</f>
        <v>SC</v>
      </c>
      <c r="B176">
        <f>'rockfish harvests'!B175</f>
        <v>2017</v>
      </c>
      <c r="C176" t="str">
        <f>'rockfish harvests'!C175</f>
        <v>PWSI</v>
      </c>
      <c r="D176">
        <f>'rockfish harvests'!D175</f>
        <v>16300</v>
      </c>
      <c r="E176" s="12">
        <f>[1]logbook_harvest!$E219</f>
        <v>11566</v>
      </c>
      <c r="F176" s="12">
        <f>IF([2]species_comp_Region2_forR!$G296&gt;49,[2]species_comp_Region2_forR!$AD296,[2]species_comp_Region2_forR!$AF296)</f>
        <v>0.71663333600000001</v>
      </c>
      <c r="G176" s="12">
        <f>IF([2]species_comp_Region2_forR!$G296&gt;49,[2]species_comp_Region2_forR!$AE296,[2]species_comp_Region2_forR!$AG296)</f>
        <v>5.8521599999999995E-4</v>
      </c>
      <c r="H176" s="10">
        <f t="shared" si="134"/>
        <v>8288.5811641759992</v>
      </c>
      <c r="I176" s="8">
        <f t="shared" si="141"/>
        <v>78285.723088895989</v>
      </c>
      <c r="J176">
        <f t="shared" si="135"/>
        <v>279.79585967075349</v>
      </c>
      <c r="K176" s="9">
        <f t="shared" si="136"/>
        <v>548.39988495467685</v>
      </c>
      <c r="M176" s="2">
        <f>'rockfish harvests'!O175</f>
        <v>33515.774784613517</v>
      </c>
      <c r="N176">
        <f>'rockfish harvests'!P175</f>
        <v>29331655.3806163</v>
      </c>
      <c r="O176">
        <f>IF([2]species_comp_Region2_forR!$D323&gt;49,[2]species_comp_Region2_forR!$N323,[2]species_comp_Region2_forR!$P323)</f>
        <v>0.54382908600000002</v>
      </c>
      <c r="P176">
        <f>IF([2]species_comp_Region2_forR!$D323&gt;49,[2]species_comp_Region2_forR!$O323,[2]species_comp_Region2_forR!$Q323)</f>
        <v>2.2349459999999998E-3</v>
      </c>
      <c r="Q176" s="17">
        <f t="shared" si="131"/>
        <v>18226.853167698217</v>
      </c>
      <c r="R176" s="65">
        <f t="shared" si="142"/>
        <v>11119815.449061608</v>
      </c>
      <c r="S176">
        <f t="shared" si="137"/>
        <v>3334.6387284174589</v>
      </c>
      <c r="T176" s="9">
        <f t="shared" si="138"/>
        <v>6535.8919076982193</v>
      </c>
      <c r="V176" s="17">
        <f t="shared" si="132"/>
        <v>26515.434331874218</v>
      </c>
      <c r="W176" s="58">
        <f t="shared" si="133"/>
        <v>11198101.172150504</v>
      </c>
      <c r="X176">
        <f t="shared" si="139"/>
        <v>3346.3564024398993</v>
      </c>
      <c r="Y176" s="9">
        <f t="shared" si="140"/>
        <v>6558.8585487822029</v>
      </c>
      <c r="Z176" s="18">
        <f t="shared" si="130"/>
        <v>0.12620409534145335</v>
      </c>
    </row>
    <row r="177" spans="1:26">
      <c r="A177" t="str">
        <f>'rockfish harvests'!A176</f>
        <v>SC</v>
      </c>
      <c r="B177">
        <f>'rockfish harvests'!B176</f>
        <v>2018</v>
      </c>
      <c r="C177" t="str">
        <f>'rockfish harvests'!C176</f>
        <v>PWSI</v>
      </c>
      <c r="D177">
        <f>'rockfish harvests'!D176</f>
        <v>12107</v>
      </c>
      <c r="E177" s="12">
        <f>[1]logbook_harvest!$E220</f>
        <v>8741</v>
      </c>
      <c r="F177" s="12">
        <f>IF([2]species_comp_Region2_forR!$G297&gt;49,[2]species_comp_Region2_forR!$AD297,[2]species_comp_Region2_forR!$AF297)</f>
        <v>0.90328051799999998</v>
      </c>
      <c r="G177" s="12">
        <f>IF([2]species_comp_Region2_forR!$G297&gt;49,[2]species_comp_Region2_forR!$AE297,[2]species_comp_Region2_forR!$AG297)</f>
        <v>2.9219000000000001E-4</v>
      </c>
      <c r="H177" s="10">
        <f t="shared" si="134"/>
        <v>7895.5750078379997</v>
      </c>
      <c r="I177" s="8">
        <f t="shared" si="141"/>
        <v>22324.800617389999</v>
      </c>
      <c r="J177">
        <f t="shared" si="135"/>
        <v>149.41486076488511</v>
      </c>
      <c r="K177" s="9">
        <f t="shared" si="136"/>
        <v>292.8531270991748</v>
      </c>
      <c r="M177" s="2">
        <f>'rockfish harvests'!O176</f>
        <v>22239.009039310491</v>
      </c>
      <c r="N177">
        <f>'rockfish harvests'!P176</f>
        <v>18423976.825865198</v>
      </c>
      <c r="O177">
        <f>IF([2]species_comp_Region2_forR!$D324&gt;49,[2]species_comp_Region2_forR!$N324,[2]species_comp_Region2_forR!$P324)</f>
        <v>0.33293387600000002</v>
      </c>
      <c r="P177">
        <f>IF([2]species_comp_Region2_forR!$D324&gt;49,[2]species_comp_Region2_forR!$O324,[2]species_comp_Region2_forR!$Q324)</f>
        <v>9.1394600000000001E-4</v>
      </c>
      <c r="Q177" s="17">
        <f t="shared" si="131"/>
        <v>7404.1194778566787</v>
      </c>
      <c r="R177" s="65">
        <f t="shared" si="142"/>
        <v>2477380.0541228475</v>
      </c>
      <c r="S177">
        <f t="shared" si="137"/>
        <v>1573.9695213449488</v>
      </c>
      <c r="T177" s="9">
        <f t="shared" si="138"/>
        <v>3084.9802618360995</v>
      </c>
      <c r="V177" s="17">
        <f t="shared" si="132"/>
        <v>15299.694485694679</v>
      </c>
      <c r="W177" s="58">
        <f t="shared" si="133"/>
        <v>2499704.8547402374</v>
      </c>
      <c r="X177">
        <f t="shared" si="139"/>
        <v>1581.0454942031988</v>
      </c>
      <c r="Y177" s="9">
        <f t="shared" si="140"/>
        <v>3098.8491686382695</v>
      </c>
      <c r="Z177" s="18">
        <f t="shared" si="130"/>
        <v>0.10333837029762179</v>
      </c>
    </row>
    <row r="178" spans="1:26">
      <c r="A178" t="str">
        <f>'rockfish harvests'!A177</f>
        <v>SC</v>
      </c>
      <c r="B178">
        <f>'rockfish harvests'!B177</f>
        <v>2019</v>
      </c>
      <c r="C178" t="str">
        <f>'rockfish harvests'!C177</f>
        <v>PWSI</v>
      </c>
      <c r="D178">
        <f>'rockfish harvests'!D177</f>
        <v>15083</v>
      </c>
      <c r="E178" s="12">
        <f>[1]logbook_harvest!$E221</f>
        <v>11420</v>
      </c>
      <c r="F178" s="12">
        <f>IF([2]species_comp_Region2_forR!$G298&gt;49,[2]species_comp_Region2_forR!$AD298,[2]species_comp_Region2_forR!$AF298)</f>
        <v>0.78596997499999999</v>
      </c>
      <c r="G178" s="12">
        <f>IF([2]species_comp_Region2_forR!$G298&gt;49,[2]species_comp_Region2_forR!$AE298,[2]species_comp_Region2_forR!$AG298)</f>
        <v>6.7831100000000002E-4</v>
      </c>
      <c r="H178" s="10">
        <f t="shared" ref="H178" si="143">E178*F178</f>
        <v>8975.7771145000006</v>
      </c>
      <c r="I178" s="8">
        <f t="shared" ref="I178" si="144">(E178^2)*G178</f>
        <v>88462.878700400004</v>
      </c>
      <c r="J178">
        <f t="shared" ref="J178" si="145">SQRT(I178)</f>
        <v>297.42709812725536</v>
      </c>
      <c r="K178" s="9">
        <f t="shared" ref="K178" si="146">(1.96*J178)</f>
        <v>582.95711232942051</v>
      </c>
      <c r="M178" s="2">
        <f>'rockfish harvests'!O177</f>
        <v>32001.722103820983</v>
      </c>
      <c r="N178">
        <f>'rockfish harvests'!P177</f>
        <v>26016565.548853625</v>
      </c>
      <c r="O178">
        <f>IF([2]species_comp_Region2_forR!$D325&gt;49,[2]species_comp_Region2_forR!$N325,[2]species_comp_Region2_forR!$P325)</f>
        <v>0.3079288</v>
      </c>
      <c r="P178">
        <f>IF([2]species_comp_Region2_forR!$D325&gt;49,[2]species_comp_Region2_forR!$O325,[2]species_comp_Region2_forR!$Q325)</f>
        <v>6.7439400000000004E-4</v>
      </c>
      <c r="Q178" s="17">
        <f t="shared" ref="Q178" si="147">M178*O178</f>
        <v>9854.25188536307</v>
      </c>
      <c r="R178" s="65">
        <f t="shared" ref="R178" si="148">(M178^2)*P178+(O178^2)*N178-(P178*N178)</f>
        <v>3140002.910752397</v>
      </c>
      <c r="S178">
        <f t="shared" ref="S178" si="149">SQRT(R178)</f>
        <v>1772.0053359830486</v>
      </c>
      <c r="T178" s="9">
        <f t="shared" ref="T178" si="150">(1.96*S178)</f>
        <v>3473.1304585267753</v>
      </c>
      <c r="V178" s="17">
        <f t="shared" ref="V178" si="151">Q178+H178</f>
        <v>18830.028999863069</v>
      </c>
      <c r="W178" s="58">
        <f t="shared" ref="W178" si="152">R178+I178</f>
        <v>3228465.7894527968</v>
      </c>
      <c r="X178">
        <f t="shared" ref="X178" si="153">SQRT(W178)</f>
        <v>1796.7931960726023</v>
      </c>
      <c r="Y178" s="9">
        <f t="shared" ref="Y178" si="154">(1.96*X178)</f>
        <v>3521.7146643023007</v>
      </c>
      <c r="Z178" s="18">
        <f t="shared" si="130"/>
        <v>9.5421690326959588E-2</v>
      </c>
    </row>
    <row r="179" spans="1:26">
      <c r="A179" t="str">
        <f>'rockfish harvests'!A178</f>
        <v>SC</v>
      </c>
      <c r="B179">
        <f>'rockfish harvests'!B178</f>
        <v>1998</v>
      </c>
      <c r="C179" t="str">
        <f>'rockfish harvests'!C178</f>
        <v>PWSO</v>
      </c>
      <c r="D179">
        <f>'rockfish harvests'!D178</f>
        <v>7091</v>
      </c>
      <c r="E179" s="12">
        <f>[1]logbook_harvest!$E222</f>
        <v>5439</v>
      </c>
      <c r="F179" s="12">
        <f>IF([2]species_comp_Region2_forR!$G331&gt;49,[2]species_comp_Region2_forR!$AD331,[2]species_comp_Region2_forR!$AF331)</f>
        <v>0.95001530899999997</v>
      </c>
      <c r="G179" s="12">
        <f>IF([2]species_comp_Region2_forR!$G331&gt;49,[2]species_comp_Region2_forR!$AE331,[2]species_comp_Region2_forR!$AG331)</f>
        <v>5.7212300000000001E-4</v>
      </c>
      <c r="H179" s="10">
        <f t="shared" si="134"/>
        <v>5167.1332656509994</v>
      </c>
      <c r="I179" s="8">
        <f t="shared" si="141"/>
        <v>16924.955086683</v>
      </c>
      <c r="J179">
        <f t="shared" si="135"/>
        <v>130.09594569656272</v>
      </c>
      <c r="K179" s="9">
        <f t="shared" si="136"/>
        <v>254.98805356526293</v>
      </c>
      <c r="M179" s="2">
        <f>'rockfish harvests'!O178</f>
        <v>1471.2039985303945</v>
      </c>
      <c r="N179">
        <f>'rockfish harvests'!P178</f>
        <v>494154.9077878145</v>
      </c>
      <c r="O179" s="42">
        <v>0.70942925999999995</v>
      </c>
      <c r="P179" s="42">
        <v>1.0326715E-2</v>
      </c>
      <c r="Q179" s="17">
        <f t="shared" si="131"/>
        <v>1043.7151639864587</v>
      </c>
      <c r="R179" s="65">
        <f t="shared" si="142"/>
        <v>265951.73230629502</v>
      </c>
      <c r="S179">
        <f t="shared" si="137"/>
        <v>515.70508268417814</v>
      </c>
      <c r="T179" s="9">
        <f t="shared" si="138"/>
        <v>1010.7819620609891</v>
      </c>
      <c r="V179" s="17">
        <f t="shared" si="132"/>
        <v>6210.8484296374581</v>
      </c>
      <c r="W179" s="58">
        <f t="shared" si="133"/>
        <v>282876.687392978</v>
      </c>
      <c r="X179">
        <f t="shared" si="139"/>
        <v>531.86153028112312</v>
      </c>
      <c r="Y179" s="9">
        <f t="shared" si="140"/>
        <v>1042.4485993510013</v>
      </c>
      <c r="Z179" s="18">
        <f>X179/V179</f>
        <v>8.563427948799085E-2</v>
      </c>
    </row>
    <row r="180" spans="1:26">
      <c r="A180" t="str">
        <f>'rockfish harvests'!A179</f>
        <v>SC</v>
      </c>
      <c r="B180">
        <f>'rockfish harvests'!B179</f>
        <v>1999</v>
      </c>
      <c r="C180" t="str">
        <f>'rockfish harvests'!C179</f>
        <v>PWSO</v>
      </c>
      <c r="D180">
        <f>'rockfish harvests'!D179</f>
        <v>4594</v>
      </c>
      <c r="E180" s="12">
        <f>[1]logbook_harvest!$E223</f>
        <v>3253</v>
      </c>
      <c r="F180" s="12">
        <f>IF([2]species_comp_Region2_forR!$G332&gt;49,[2]species_comp_Region2_forR!$AD332,[2]species_comp_Region2_forR!$AF332)</f>
        <v>0.98670537599999997</v>
      </c>
      <c r="G180" s="12">
        <f>IF([2]species_comp_Region2_forR!$G332&gt;49,[2]species_comp_Region2_forR!$AE332,[2]species_comp_Region2_forR!$AG332)</f>
        <v>8.4089000000000001E-5</v>
      </c>
      <c r="H180" s="10">
        <f t="shared" si="134"/>
        <v>3209.7525881279998</v>
      </c>
      <c r="I180" s="8">
        <f t="shared" si="141"/>
        <v>889.83055480100006</v>
      </c>
      <c r="J180">
        <f t="shared" si="135"/>
        <v>29.830027737181204</v>
      </c>
      <c r="K180" s="9">
        <f t="shared" si="136"/>
        <v>58.466854364875161</v>
      </c>
      <c r="M180" s="2">
        <f>'rockfish harvests'!O179</f>
        <v>953.13935541512274</v>
      </c>
      <c r="N180">
        <f>'rockfish harvests'!P179</f>
        <v>207410.20653889881</v>
      </c>
      <c r="O180" s="42">
        <v>0.70942925999999995</v>
      </c>
      <c r="P180" s="42">
        <v>1.0326715E-2</v>
      </c>
      <c r="Q180" s="17">
        <f t="shared" si="131"/>
        <v>676.1849475890275</v>
      </c>
      <c r="R180" s="65">
        <f t="shared" si="142"/>
        <v>111627.14941751069</v>
      </c>
      <c r="S180">
        <f t="shared" si="137"/>
        <v>334.10649412651452</v>
      </c>
      <c r="T180" s="9">
        <f t="shared" si="138"/>
        <v>654.8487284879684</v>
      </c>
      <c r="V180" s="17">
        <f t="shared" si="132"/>
        <v>3885.9375357170275</v>
      </c>
      <c r="W180" s="58">
        <f t="shared" si="133"/>
        <v>112516.97997231169</v>
      </c>
      <c r="X180">
        <f t="shared" si="139"/>
        <v>335.43550791815659</v>
      </c>
      <c r="Y180" s="9">
        <f t="shared" si="140"/>
        <v>657.45359551958688</v>
      </c>
      <c r="Z180" s="18">
        <f t="shared" ref="Z180:Z245" si="155">X180/V180</f>
        <v>8.6320355084210723E-2</v>
      </c>
    </row>
    <row r="181" spans="1:26">
      <c r="A181" t="str">
        <f>'rockfish harvests'!A180</f>
        <v>SC</v>
      </c>
      <c r="B181">
        <f>'rockfish harvests'!B180</f>
        <v>2000</v>
      </c>
      <c r="C181" t="str">
        <f>'rockfish harvests'!C180</f>
        <v>PWSO</v>
      </c>
      <c r="D181">
        <f>'rockfish harvests'!D180</f>
        <v>9244</v>
      </c>
      <c r="E181" s="12">
        <f>[1]logbook_harvest!$E224</f>
        <v>7038</v>
      </c>
      <c r="F181" s="12">
        <f>IF([2]species_comp_Region2_forR!$G333&gt;49,[2]species_comp_Region2_forR!$AD333,[2]species_comp_Region2_forR!$AF333)</f>
        <v>0.97999830700000001</v>
      </c>
      <c r="G181" s="12">
        <f>IF([2]species_comp_Region2_forR!$G333&gt;49,[2]species_comp_Region2_forR!$AE333,[2]species_comp_Region2_forR!$AG333)</f>
        <v>2.6851499999999999E-4</v>
      </c>
      <c r="H181" s="10">
        <f t="shared" si="134"/>
        <v>6897.2280846660005</v>
      </c>
      <c r="I181" s="8">
        <f t="shared" si="141"/>
        <v>13300.47271566</v>
      </c>
      <c r="J181">
        <f t="shared" si="135"/>
        <v>115.32767541080501</v>
      </c>
      <c r="K181" s="9">
        <f t="shared" si="136"/>
        <v>226.04224380517783</v>
      </c>
      <c r="M181" s="2">
        <f>'rockfish harvests'!O180</f>
        <v>1917.897301144405</v>
      </c>
      <c r="N181">
        <f>'rockfish harvests'!P180</f>
        <v>839784.81191828009</v>
      </c>
      <c r="O181" s="42">
        <v>0.70942925999999995</v>
      </c>
      <c r="P181" s="42">
        <v>1.0326715E-2</v>
      </c>
      <c r="Q181" s="17">
        <f t="shared" si="131"/>
        <v>1360.6124631068724</v>
      </c>
      <c r="R181" s="65">
        <f t="shared" si="142"/>
        <v>451968.04073852045</v>
      </c>
      <c r="S181">
        <f t="shared" si="137"/>
        <v>672.28568387146277</v>
      </c>
      <c r="T181" s="9">
        <f t="shared" si="138"/>
        <v>1317.6799403880671</v>
      </c>
      <c r="V181" s="17">
        <f t="shared" si="132"/>
        <v>8257.8405477728738</v>
      </c>
      <c r="W181" s="58">
        <f t="shared" si="133"/>
        <v>465268.51345418044</v>
      </c>
      <c r="X181">
        <f t="shared" si="139"/>
        <v>682.10594005196913</v>
      </c>
      <c r="Y181" s="9">
        <f t="shared" si="140"/>
        <v>1336.9276425018595</v>
      </c>
      <c r="Z181" s="18">
        <f t="shared" si="155"/>
        <v>8.2601006413950684E-2</v>
      </c>
    </row>
    <row r="182" spans="1:26">
      <c r="A182" t="str">
        <f>'rockfish harvests'!A181</f>
        <v>SC</v>
      </c>
      <c r="B182">
        <f>'rockfish harvests'!B181</f>
        <v>2001</v>
      </c>
      <c r="C182" t="str">
        <f>'rockfish harvests'!C181</f>
        <v>PWSO</v>
      </c>
      <c r="D182">
        <f>'rockfish harvests'!D181</f>
        <v>11235</v>
      </c>
      <c r="E182" s="12">
        <f>[1]logbook_harvest!$E225</f>
        <v>8211</v>
      </c>
      <c r="F182" s="12">
        <f>IF([2]species_comp_Region2_forR!$G334&gt;49,[2]species_comp_Region2_forR!$AD334,[2]species_comp_Region2_forR!$AF334)</f>
        <v>0.91102233300000002</v>
      </c>
      <c r="G182" s="12">
        <f>IF([2]species_comp_Region2_forR!$G334&gt;49,[2]species_comp_Region2_forR!$AE334,[2]species_comp_Region2_forR!$AG334)</f>
        <v>3.89715E-4</v>
      </c>
      <c r="H182" s="10">
        <f t="shared" si="134"/>
        <v>7480.4043762629999</v>
      </c>
      <c r="I182" s="8">
        <f t="shared" si="141"/>
        <v>26274.788341514999</v>
      </c>
      <c r="J182">
        <f t="shared" si="135"/>
        <v>162.09499789171471</v>
      </c>
      <c r="K182" s="9">
        <f t="shared" si="136"/>
        <v>317.70619586776081</v>
      </c>
      <c r="M182" s="2">
        <f>'rockfish harvests'!O181</f>
        <v>2330.979681778168</v>
      </c>
      <c r="N182">
        <f>'rockfish harvests'!P181</f>
        <v>1240492.9366742759</v>
      </c>
      <c r="O182" s="12">
        <f>IF([2]species_comp_Region2_forR!$D361&gt;49,[2]species_comp_Region2_forR!$N361,[2]species_comp_Region2_forR!$P361)</f>
        <v>0.65110920400000005</v>
      </c>
      <c r="P182" s="12">
        <f>IF([2]species_comp_Region2_forR!$D361&gt;49,[2]species_comp_Region2_forR!$O361,[2]species_comp_Region2_forR!$Q361)</f>
        <v>4.454235E-3</v>
      </c>
      <c r="Q182" s="17">
        <f t="shared" si="131"/>
        <v>1517.7223251427563</v>
      </c>
      <c r="R182" s="65">
        <f t="shared" si="142"/>
        <v>544575.02821637911</v>
      </c>
      <c r="S182">
        <f t="shared" si="137"/>
        <v>737.95326966982066</v>
      </c>
      <c r="T182" s="9">
        <f t="shared" si="138"/>
        <v>1446.3884085528484</v>
      </c>
      <c r="V182" s="17">
        <f t="shared" si="132"/>
        <v>8998.1267014057557</v>
      </c>
      <c r="W182" s="58">
        <f t="shared" si="133"/>
        <v>570849.81655789411</v>
      </c>
      <c r="X182">
        <f t="shared" si="139"/>
        <v>755.54603867527101</v>
      </c>
      <c r="Y182" s="9">
        <f t="shared" si="140"/>
        <v>1480.8702358035312</v>
      </c>
      <c r="Z182" s="18">
        <f t="shared" si="155"/>
        <v>8.3967037111983972E-2</v>
      </c>
    </row>
    <row r="183" spans="1:26">
      <c r="A183" t="str">
        <f>'rockfish harvests'!A182</f>
        <v>SC</v>
      </c>
      <c r="B183">
        <f>'rockfish harvests'!B182</f>
        <v>2002</v>
      </c>
      <c r="C183" t="str">
        <f>'rockfish harvests'!C182</f>
        <v>PWSO</v>
      </c>
      <c r="D183">
        <f>'rockfish harvests'!D182</f>
        <v>9018</v>
      </c>
      <c r="E183" s="12">
        <f>[1]logbook_harvest!$E226</f>
        <v>6632</v>
      </c>
      <c r="F183" s="12">
        <f>IF([2]species_comp_Region2_forR!$G335&gt;49,[2]species_comp_Region2_forR!$AD335,[2]species_comp_Region2_forR!$AF335)</f>
        <v>0.92577644299999995</v>
      </c>
      <c r="G183" s="12">
        <f>IF([2]species_comp_Region2_forR!$G335&gt;49,[2]species_comp_Region2_forR!$AE335,[2]species_comp_Region2_forR!$AG335)</f>
        <v>3.5238199999999999E-4</v>
      </c>
      <c r="H183" s="10">
        <f t="shared" si="134"/>
        <v>6139.7493699759998</v>
      </c>
      <c r="I183" s="8">
        <f t="shared" si="141"/>
        <v>15498.966915968</v>
      </c>
      <c r="J183">
        <f t="shared" si="135"/>
        <v>124.49484694543787</v>
      </c>
      <c r="K183" s="9">
        <f t="shared" si="136"/>
        <v>244.00990001305823</v>
      </c>
      <c r="M183" s="2">
        <f>'rockfish harvests'!O182</f>
        <v>1871.0079902336911</v>
      </c>
      <c r="N183">
        <f>'rockfish harvests'!P182</f>
        <v>799224.16063675296</v>
      </c>
      <c r="O183" s="42">
        <v>0.70942925999999995</v>
      </c>
      <c r="P183" s="42">
        <v>1.0326715E-2</v>
      </c>
      <c r="Q183" s="17">
        <f t="shared" si="131"/>
        <v>1327.3478139655747</v>
      </c>
      <c r="R183" s="65">
        <f t="shared" si="142"/>
        <v>430138.49841932196</v>
      </c>
      <c r="S183">
        <f t="shared" si="137"/>
        <v>655.84944798278354</v>
      </c>
      <c r="T183" s="9">
        <f t="shared" si="138"/>
        <v>1285.4649180462557</v>
      </c>
      <c r="V183" s="17">
        <f t="shared" si="132"/>
        <v>7467.0971839415743</v>
      </c>
      <c r="W183" s="58">
        <f t="shared" si="133"/>
        <v>445637.46533528995</v>
      </c>
      <c r="X183">
        <f t="shared" si="139"/>
        <v>667.56083268514931</v>
      </c>
      <c r="Y183" s="9">
        <f t="shared" si="140"/>
        <v>1308.4192320628927</v>
      </c>
      <c r="Z183" s="18">
        <f t="shared" si="155"/>
        <v>8.9400313969500433E-2</v>
      </c>
    </row>
    <row r="184" spans="1:26">
      <c r="A184" t="str">
        <f>'rockfish harvests'!A183</f>
        <v>SC</v>
      </c>
      <c r="B184">
        <f>'rockfish harvests'!B183</f>
        <v>2003</v>
      </c>
      <c r="C184" t="str">
        <f>'rockfish harvests'!C183</f>
        <v>PWSO</v>
      </c>
      <c r="D184">
        <f>'rockfish harvests'!D183</f>
        <v>9696</v>
      </c>
      <c r="E184" s="12">
        <f>[1]logbook_harvest!$E227</f>
        <v>7248</v>
      </c>
      <c r="F184" s="12">
        <f>IF([2]species_comp_Region2_forR!$G336&gt;49,[2]species_comp_Region2_forR!$AD336,[2]species_comp_Region2_forR!$AF336)</f>
        <v>0.96045200200000003</v>
      </c>
      <c r="G184" s="12">
        <f>IF([2]species_comp_Region2_forR!$G336&gt;49,[2]species_comp_Region2_forR!$AE336,[2]species_comp_Region2_forR!$AG336)</f>
        <v>1.22135E-4</v>
      </c>
      <c r="H184" s="10">
        <f t="shared" si="134"/>
        <v>6961.3561104959999</v>
      </c>
      <c r="I184" s="8">
        <f t="shared" si="141"/>
        <v>6416.1795110399999</v>
      </c>
      <c r="J184">
        <f t="shared" si="135"/>
        <v>80.101058114359518</v>
      </c>
      <c r="K184" s="9">
        <f t="shared" si="136"/>
        <v>156.99807390414466</v>
      </c>
      <c r="M184" s="2">
        <f>'rockfish harvests'!O183</f>
        <v>2011.675922965831</v>
      </c>
      <c r="N184">
        <f>'rockfish harvests'!P183</f>
        <v>923917.84611739591</v>
      </c>
      <c r="O184" s="12">
        <f>IF([2]species_comp_Region2_forR!$D363&gt;49,[2]species_comp_Region2_forR!$N363,[2]species_comp_Region2_forR!$P363)</f>
        <v>0.89012781799999996</v>
      </c>
      <c r="P184" s="12">
        <f>IF([2]species_comp_Region2_forR!$D363&gt;49,[2]species_comp_Region2_forR!$O363,[2]species_comp_Region2_forR!$Q363)</f>
        <v>1.6300049999999999E-3</v>
      </c>
      <c r="Q184" s="17">
        <f t="shared" si="131"/>
        <v>1790.6486998327111</v>
      </c>
      <c r="R184" s="65">
        <f t="shared" si="142"/>
        <v>737135.92589015199</v>
      </c>
      <c r="S184">
        <f t="shared" si="137"/>
        <v>858.56620355692553</v>
      </c>
      <c r="T184" s="9">
        <f t="shared" si="138"/>
        <v>1682.789758971574</v>
      </c>
      <c r="V184" s="17">
        <f t="shared" si="132"/>
        <v>8752.0048103287118</v>
      </c>
      <c r="W184" s="58">
        <f t="shared" si="133"/>
        <v>743552.10540119198</v>
      </c>
      <c r="X184">
        <f t="shared" si="139"/>
        <v>862.29467434351693</v>
      </c>
      <c r="Y184" s="9">
        <f t="shared" si="140"/>
        <v>1690.0975617132931</v>
      </c>
      <c r="Z184" s="18">
        <f t="shared" si="155"/>
        <v>9.852538852879475E-2</v>
      </c>
    </row>
    <row r="185" spans="1:26">
      <c r="A185" t="str">
        <f>'rockfish harvests'!A184</f>
        <v>SC</v>
      </c>
      <c r="B185">
        <f>'rockfish harvests'!B184</f>
        <v>2004</v>
      </c>
      <c r="C185" t="str">
        <f>'rockfish harvests'!C184</f>
        <v>PWSO</v>
      </c>
      <c r="D185">
        <f>'rockfish harvests'!D184</f>
        <v>12216</v>
      </c>
      <c r="E185" s="12">
        <f>[1]logbook_harvest!$E228</f>
        <v>9240</v>
      </c>
      <c r="F185" s="12">
        <f>IF([2]species_comp_Region2_forR!$G337&gt;49,[2]species_comp_Region2_forR!$AD337,[2]species_comp_Region2_forR!$AF337)</f>
        <v>0.92333540599999997</v>
      </c>
      <c r="G185" s="12">
        <f>IF([2]species_comp_Region2_forR!$G337&gt;49,[2]species_comp_Region2_forR!$AE337,[2]species_comp_Region2_forR!$AG337)</f>
        <v>1.8876599999999999E-4</v>
      </c>
      <c r="H185" s="10">
        <f t="shared" si="134"/>
        <v>8531.6191514399998</v>
      </c>
      <c r="I185" s="8">
        <f t="shared" si="141"/>
        <v>16116.388041599999</v>
      </c>
      <c r="J185">
        <f t="shared" si="135"/>
        <v>126.95033691014766</v>
      </c>
      <c r="K185" s="9">
        <f t="shared" si="136"/>
        <v>248.8226603438894</v>
      </c>
      <c r="M185" s="2">
        <f>'rockfish harvests'!O184</f>
        <v>2534.5124871029911</v>
      </c>
      <c r="N185">
        <f>'rockfish harvests'!P184</f>
        <v>1466581.4594766509</v>
      </c>
      <c r="O185" s="12">
        <f>IF([2]species_comp_Region2_forR!$D364&gt;49,[2]species_comp_Region2_forR!$N364,[2]species_comp_Region2_forR!$P364)</f>
        <v>0.70360321999999997</v>
      </c>
      <c r="P185" s="12">
        <f>IF([2]species_comp_Region2_forR!$D364&gt;49,[2]species_comp_Region2_forR!$O364,[2]species_comp_Region2_forR!$Q364)</f>
        <v>3.861958E-3</v>
      </c>
      <c r="Q185" s="17">
        <f t="shared" si="131"/>
        <v>1783.2911470558729</v>
      </c>
      <c r="R185" s="65">
        <f t="shared" si="142"/>
        <v>745186.52836255857</v>
      </c>
      <c r="S185">
        <f t="shared" si="137"/>
        <v>863.24187129828135</v>
      </c>
      <c r="T185" s="9">
        <f t="shared" si="138"/>
        <v>1691.9540677446314</v>
      </c>
      <c r="V185" s="17">
        <f t="shared" si="132"/>
        <v>10314.910298495874</v>
      </c>
      <c r="W185" s="58">
        <f t="shared" si="133"/>
        <v>761302.91640415858</v>
      </c>
      <c r="X185">
        <f t="shared" si="139"/>
        <v>872.5267425151842</v>
      </c>
      <c r="Y185" s="9">
        <f t="shared" si="140"/>
        <v>1710.152415329761</v>
      </c>
      <c r="Z185" s="18">
        <f t="shared" si="155"/>
        <v>8.4588883205549206E-2</v>
      </c>
    </row>
    <row r="186" spans="1:26">
      <c r="A186" t="str">
        <f>'rockfish harvests'!A185</f>
        <v>SC</v>
      </c>
      <c r="B186">
        <f>'rockfish harvests'!B185</f>
        <v>2005</v>
      </c>
      <c r="C186" t="str">
        <f>'rockfish harvests'!C185</f>
        <v>PWSO</v>
      </c>
      <c r="D186">
        <f>'rockfish harvests'!D185</f>
        <v>9664</v>
      </c>
      <c r="E186" s="12">
        <f>[1]logbook_harvest!$E229</f>
        <v>7477</v>
      </c>
      <c r="F186" s="12">
        <f>IF([2]species_comp_Region2_forR!$G338&gt;49,[2]species_comp_Region2_forR!$AD338,[2]species_comp_Region2_forR!$AF338)</f>
        <v>0.931865587</v>
      </c>
      <c r="G186" s="12">
        <f>IF([2]species_comp_Region2_forR!$G338&gt;49,[2]species_comp_Region2_forR!$AE338,[2]species_comp_Region2_forR!$AG338)</f>
        <v>2.7133399999999997E-4</v>
      </c>
      <c r="H186" s="10">
        <f t="shared" si="134"/>
        <v>6967.5589939989995</v>
      </c>
      <c r="I186" s="8">
        <f t="shared" si="141"/>
        <v>15169.070805685998</v>
      </c>
      <c r="J186">
        <f t="shared" si="135"/>
        <v>123.16278173898964</v>
      </c>
      <c r="K186" s="9">
        <f t="shared" si="136"/>
        <v>241.39905220841968</v>
      </c>
      <c r="M186" s="2">
        <f>'rockfish harvests'!O185</f>
        <v>2005.0367285005977</v>
      </c>
      <c r="N186">
        <f>'rockfish harvests'!P185</f>
        <v>917829.44196419709</v>
      </c>
      <c r="O186" s="12">
        <f>IF([2]species_comp_Region2_forR!$D365&gt;49,[2]species_comp_Region2_forR!$N365,[2]species_comp_Region2_forR!$P365)</f>
        <v>0.86423101300000005</v>
      </c>
      <c r="P186" s="12">
        <f>IF([2]species_comp_Region2_forR!$D365&gt;49,[2]species_comp_Region2_forR!$O365,[2]species_comp_Region2_forR!$Q365)</f>
        <v>2.0230309999999998E-3</v>
      </c>
      <c r="Q186" s="17">
        <f t="shared" si="131"/>
        <v>1732.8149229742776</v>
      </c>
      <c r="R186" s="65">
        <f t="shared" si="142"/>
        <v>691798.58059043321</v>
      </c>
      <c r="S186">
        <f t="shared" si="137"/>
        <v>831.74430000477503</v>
      </c>
      <c r="T186" s="9">
        <f t="shared" si="138"/>
        <v>1630.218828009359</v>
      </c>
      <c r="V186" s="17">
        <f t="shared" si="132"/>
        <v>8700.3739169732762</v>
      </c>
      <c r="W186" s="58">
        <f t="shared" si="133"/>
        <v>706967.65139611915</v>
      </c>
      <c r="X186">
        <f t="shared" si="139"/>
        <v>840.81368411564233</v>
      </c>
      <c r="Y186" s="9">
        <f t="shared" si="140"/>
        <v>1647.994820866659</v>
      </c>
      <c r="Z186" s="18">
        <f t="shared" si="155"/>
        <v>9.6641097513674251E-2</v>
      </c>
    </row>
    <row r="187" spans="1:26">
      <c r="A187" t="str">
        <f>'rockfish harvests'!A186</f>
        <v>SC</v>
      </c>
      <c r="B187">
        <f>'rockfish harvests'!B186</f>
        <v>2006</v>
      </c>
      <c r="C187" t="str">
        <f>'rockfish harvests'!C186</f>
        <v>PWSO</v>
      </c>
      <c r="D187">
        <f>'rockfish harvests'!D186</f>
        <v>9129</v>
      </c>
      <c r="E187" s="12">
        <f>[1]logbook_harvest!$E230</f>
        <v>6195</v>
      </c>
      <c r="F187" s="12">
        <f>IF([2]species_comp_Region2_forR!$G339&gt;49,[2]species_comp_Region2_forR!$AD339,[2]species_comp_Region2_forR!$AF339)</f>
        <v>0.96043807999999997</v>
      </c>
      <c r="G187" s="12">
        <f>IF([2]species_comp_Region2_forR!$G339&gt;49,[2]species_comp_Region2_forR!$AE339,[2]species_comp_Region2_forR!$AG339)</f>
        <v>1.2024299999999999E-4</v>
      </c>
      <c r="H187" s="10">
        <f t="shared" si="134"/>
        <v>5949.9139055999995</v>
      </c>
      <c r="I187" s="8">
        <f t="shared" si="141"/>
        <v>4614.6888600749999</v>
      </c>
      <c r="J187">
        <f t="shared" si="135"/>
        <v>67.931501235251673</v>
      </c>
      <c r="K187" s="9">
        <f t="shared" si="136"/>
        <v>133.14574242109327</v>
      </c>
      <c r="M187" s="2">
        <f>'rockfish harvests'!O186</f>
        <v>1894.0376960349713</v>
      </c>
      <c r="N187">
        <f>'rockfish harvests'!P186</f>
        <v>819020.09295315738</v>
      </c>
      <c r="O187" s="42">
        <v>0.70942925999999995</v>
      </c>
      <c r="P187" s="42">
        <v>1.0326715E-2</v>
      </c>
      <c r="Q187" s="17">
        <f t="shared" si="131"/>
        <v>1343.6857611101946</v>
      </c>
      <c r="R187" s="65">
        <f t="shared" si="142"/>
        <v>440792.57148263475</v>
      </c>
      <c r="S187">
        <f t="shared" si="137"/>
        <v>663.92211251217918</v>
      </c>
      <c r="T187" s="9">
        <f t="shared" si="138"/>
        <v>1301.2873405238711</v>
      </c>
      <c r="V187" s="17">
        <f t="shared" si="132"/>
        <v>7293.5996667101936</v>
      </c>
      <c r="W187" s="58">
        <f t="shared" si="133"/>
        <v>445407.26034270978</v>
      </c>
      <c r="X187">
        <f t="shared" si="139"/>
        <v>667.38838792918011</v>
      </c>
      <c r="Y187" s="9">
        <f t="shared" si="140"/>
        <v>1308.0812403411931</v>
      </c>
      <c r="Z187" s="18">
        <f t="shared" si="155"/>
        <v>9.1503293082468865E-2</v>
      </c>
    </row>
    <row r="188" spans="1:26">
      <c r="A188" t="str">
        <f>'rockfish harvests'!A187</f>
        <v>SC</v>
      </c>
      <c r="B188">
        <f>'rockfish harvests'!B187</f>
        <v>2007</v>
      </c>
      <c r="C188" t="str">
        <f>'rockfish harvests'!C187</f>
        <v>PWSO</v>
      </c>
      <c r="D188">
        <f>'rockfish harvests'!D187</f>
        <v>12198</v>
      </c>
      <c r="E188" s="12">
        <f>[1]logbook_harvest!$E231</f>
        <v>8339</v>
      </c>
      <c r="F188" s="12">
        <f>IF([2]species_comp_Region2_forR!$G340&gt;49,[2]species_comp_Region2_forR!$AD340,[2]species_comp_Region2_forR!$AF340)</f>
        <v>0.97732030299999995</v>
      </c>
      <c r="G188" s="12">
        <f>IF([2]species_comp_Region2_forR!$G340&gt;49,[2]species_comp_Region2_forR!$AE340,[2]species_comp_Region2_forR!$AG340)</f>
        <v>5.0605800000000003E-5</v>
      </c>
      <c r="H188" s="10">
        <f t="shared" si="134"/>
        <v>8149.8740067169992</v>
      </c>
      <c r="I188" s="8">
        <f t="shared" si="141"/>
        <v>3519.0727283418</v>
      </c>
      <c r="J188">
        <f t="shared" si="135"/>
        <v>59.321772801744558</v>
      </c>
      <c r="K188" s="9">
        <f t="shared" si="136"/>
        <v>116.27067469141933</v>
      </c>
      <c r="M188" s="2">
        <f>'rockfish harvests'!O187</f>
        <v>2530.7779402162978</v>
      </c>
      <c r="N188">
        <f>'rockfish harvests'!P187</f>
        <v>1462262.6943327789</v>
      </c>
      <c r="O188" s="42">
        <v>0.70942925999999995</v>
      </c>
      <c r="P188" s="42">
        <v>1.0326715E-2</v>
      </c>
      <c r="Q188" s="17">
        <f t="shared" si="131"/>
        <v>1795.4079213519722</v>
      </c>
      <c r="R188" s="65">
        <f t="shared" si="142"/>
        <v>786982.56460838241</v>
      </c>
      <c r="S188">
        <f t="shared" si="137"/>
        <v>887.1203777438451</v>
      </c>
      <c r="T188" s="9">
        <f t="shared" si="138"/>
        <v>1738.7559403779364</v>
      </c>
      <c r="V188" s="17">
        <f t="shared" si="132"/>
        <v>9945.281928068971</v>
      </c>
      <c r="W188" s="58">
        <f t="shared" si="133"/>
        <v>790501.6373367242</v>
      </c>
      <c r="X188">
        <f t="shared" si="139"/>
        <v>889.10158999786086</v>
      </c>
      <c r="Y188" s="9">
        <f t="shared" si="140"/>
        <v>1742.6391163958072</v>
      </c>
      <c r="Z188" s="18">
        <f t="shared" si="155"/>
        <v>8.9399334923680088E-2</v>
      </c>
    </row>
    <row r="189" spans="1:26">
      <c r="A189" t="str">
        <f>'rockfish harvests'!A188</f>
        <v>SC</v>
      </c>
      <c r="B189">
        <f>'rockfish harvests'!B188</f>
        <v>2008</v>
      </c>
      <c r="C189" t="str">
        <f>'rockfish harvests'!C188</f>
        <v>PWSO</v>
      </c>
      <c r="D189">
        <f>'rockfish harvests'!D188</f>
        <v>13387</v>
      </c>
      <c r="E189" s="12">
        <f>[1]logbook_harvest!$E232</f>
        <v>9818</v>
      </c>
      <c r="F189" s="12">
        <f>IF([2]species_comp_Region2_forR!$G341&gt;49,[2]species_comp_Region2_forR!$AD341,[2]species_comp_Region2_forR!$AF341)</f>
        <v>0.926579029</v>
      </c>
      <c r="G189" s="12">
        <f>IF([2]species_comp_Region2_forR!$G341&gt;49,[2]species_comp_Region2_forR!$AE341,[2]species_comp_Region2_forR!$AG341)</f>
        <v>1.895E-4</v>
      </c>
      <c r="H189" s="10">
        <f t="shared" si="134"/>
        <v>9097.1529067219999</v>
      </c>
      <c r="I189" s="8">
        <f t="shared" si="141"/>
        <v>18266.496997999999</v>
      </c>
      <c r="J189">
        <f t="shared" si="135"/>
        <v>135.15360519793765</v>
      </c>
      <c r="K189" s="9">
        <f t="shared" si="136"/>
        <v>264.90106618795778</v>
      </c>
      <c r="M189" s="2">
        <f>'rockfish harvests'!O188</f>
        <v>2777.4655095651397</v>
      </c>
      <c r="N189">
        <f>'rockfish harvests'!P188</f>
        <v>1761224.3005580062</v>
      </c>
      <c r="O189" s="42">
        <v>0.70942925999999995</v>
      </c>
      <c r="P189" s="42">
        <v>1.0326715E-2</v>
      </c>
      <c r="Q189" s="17">
        <f t="shared" si="131"/>
        <v>1970.4153011263197</v>
      </c>
      <c r="R189" s="65">
        <f t="shared" si="142"/>
        <v>947882.22545483941</v>
      </c>
      <c r="S189">
        <f t="shared" si="137"/>
        <v>973.59243292809106</v>
      </c>
      <c r="T189" s="9">
        <f t="shared" si="138"/>
        <v>1908.2411685390584</v>
      </c>
      <c r="V189" s="17">
        <f t="shared" si="132"/>
        <v>11067.568207848319</v>
      </c>
      <c r="W189" s="58">
        <f t="shared" si="133"/>
        <v>966148.72245283937</v>
      </c>
      <c r="X189">
        <f t="shared" si="139"/>
        <v>982.92864565686523</v>
      </c>
      <c r="Y189" s="9">
        <f t="shared" si="140"/>
        <v>1926.5401454874559</v>
      </c>
      <c r="Z189" s="18">
        <f t="shared" si="155"/>
        <v>8.8811618523375657E-2</v>
      </c>
    </row>
    <row r="190" spans="1:26">
      <c r="A190" t="str">
        <f>'rockfish harvests'!A189</f>
        <v>SC</v>
      </c>
      <c r="B190">
        <f>'rockfish harvests'!B189</f>
        <v>2009</v>
      </c>
      <c r="C190" t="str">
        <f>'rockfish harvests'!C189</f>
        <v>PWSO</v>
      </c>
      <c r="D190">
        <f>'rockfish harvests'!D189</f>
        <v>13724</v>
      </c>
      <c r="E190" s="12">
        <f>[1]logbook_harvest!$E233</f>
        <v>10348</v>
      </c>
      <c r="F190" s="12">
        <f>IF([2]species_comp_Region2_forR!$G342&gt;49,[2]species_comp_Region2_forR!$AD342,[2]species_comp_Region2_forR!$AF342)</f>
        <v>0.82006284399999996</v>
      </c>
      <c r="G190" s="12">
        <f>IF([2]species_comp_Region2_forR!$G342&gt;49,[2]species_comp_Region2_forR!$AE342,[2]species_comp_Region2_forR!$AG342)</f>
        <v>1.8869500000000001E-4</v>
      </c>
      <c r="H190" s="10">
        <f t="shared" si="134"/>
        <v>8486.0103097119991</v>
      </c>
      <c r="I190" s="8">
        <f t="shared" si="141"/>
        <v>20205.66891928</v>
      </c>
      <c r="J190">
        <f t="shared" si="135"/>
        <v>142.14664582493671</v>
      </c>
      <c r="K190" s="9">
        <f t="shared" si="136"/>
        <v>278.60742581687595</v>
      </c>
      <c r="M190" s="2">
        <f>'rockfish harvests'!O189</f>
        <v>2847.384526277132</v>
      </c>
      <c r="N190">
        <f>'rockfish harvests'!P189</f>
        <v>1851013.392635928</v>
      </c>
      <c r="O190" s="12">
        <f>IF([2]species_comp_Region2_forR!$D369&gt;49,[2]species_comp_Region2_forR!$N369,[2]species_comp_Region2_forR!$P369)</f>
        <v>0.65525882800000002</v>
      </c>
      <c r="P190" s="12">
        <f>IF([2]species_comp_Region2_forR!$D369&gt;49,[2]species_comp_Region2_forR!$O369,[2]species_comp_Region2_forR!$Q369)</f>
        <v>2.2817649999999998E-3</v>
      </c>
      <c r="Q190" s="17">
        <f t="shared" si="131"/>
        <v>1865.7738475536887</v>
      </c>
      <c r="R190" s="65">
        <f t="shared" si="142"/>
        <v>809034.81528029765</v>
      </c>
      <c r="S190">
        <f t="shared" si="137"/>
        <v>899.46362643538714</v>
      </c>
      <c r="T190" s="9">
        <f t="shared" si="138"/>
        <v>1762.9487078133589</v>
      </c>
      <c r="V190" s="17">
        <f t="shared" si="132"/>
        <v>10351.784157265687</v>
      </c>
      <c r="W190" s="58">
        <f t="shared" si="133"/>
        <v>829240.48419957771</v>
      </c>
      <c r="X190">
        <f t="shared" si="139"/>
        <v>910.62642406179805</v>
      </c>
      <c r="Y190" s="9">
        <f t="shared" si="140"/>
        <v>1784.8277911611242</v>
      </c>
      <c r="Z190" s="18">
        <f t="shared" si="155"/>
        <v>8.7968065236623927E-2</v>
      </c>
    </row>
    <row r="191" spans="1:26">
      <c r="A191" t="str">
        <f>'rockfish harvests'!A190</f>
        <v>SC</v>
      </c>
      <c r="B191">
        <f>'rockfish harvests'!B190</f>
        <v>2010</v>
      </c>
      <c r="C191" t="str">
        <f>'rockfish harvests'!C190</f>
        <v>PWSO</v>
      </c>
      <c r="D191">
        <f>'rockfish harvests'!D190</f>
        <v>13038</v>
      </c>
      <c r="E191" s="12">
        <f>[1]logbook_harvest!$E234</f>
        <v>8515</v>
      </c>
      <c r="F191" s="12">
        <f>IF([2]species_comp_Region2_forR!$G343&gt;49,[2]species_comp_Region2_forR!$AD343,[2]species_comp_Region2_forR!$AF343)</f>
        <v>0.89574330099999999</v>
      </c>
      <c r="G191" s="12">
        <f>IF([2]species_comp_Region2_forR!$G343&gt;49,[2]species_comp_Region2_forR!$AE343,[2]species_comp_Region2_forR!$AG343)</f>
        <v>2.0083300000000001E-4</v>
      </c>
      <c r="H191" s="10">
        <f t="shared" si="134"/>
        <v>7627.2542080149997</v>
      </c>
      <c r="I191" s="8">
        <f t="shared" si="141"/>
        <v>14561.441852425001</v>
      </c>
      <c r="J191">
        <f t="shared" si="135"/>
        <v>120.67079950188861</v>
      </c>
      <c r="K191" s="9">
        <f t="shared" si="136"/>
        <v>236.51476702370167</v>
      </c>
      <c r="M191" s="2">
        <f>'rockfish harvests'!O190</f>
        <v>2705.0567949286833</v>
      </c>
      <c r="N191">
        <f>'rockfish harvests'!P190</f>
        <v>1670590.8394394808</v>
      </c>
      <c r="O191" s="12">
        <f>IF([2]species_comp_Region2_forR!$D370&gt;49,[2]species_comp_Region2_forR!$N370,[2]species_comp_Region2_forR!$P370)</f>
        <v>0.71079927399999998</v>
      </c>
      <c r="P191" s="12">
        <f>IF([2]species_comp_Region2_forR!$D370&gt;49,[2]species_comp_Region2_forR!$O370,[2]species_comp_Region2_forR!$Q370)</f>
        <v>2.0153300000000001E-3</v>
      </c>
      <c r="Q191" s="17">
        <f t="shared" si="131"/>
        <v>1922.752405964075</v>
      </c>
      <c r="R191" s="65">
        <f t="shared" si="142"/>
        <v>855422.02574273292</v>
      </c>
      <c r="S191">
        <f t="shared" si="137"/>
        <v>924.89027767769994</v>
      </c>
      <c r="T191" s="9">
        <f t="shared" si="138"/>
        <v>1812.7849442482918</v>
      </c>
      <c r="V191" s="17">
        <f t="shared" si="132"/>
        <v>9550.0066139790742</v>
      </c>
      <c r="W191" s="58">
        <f t="shared" si="133"/>
        <v>869983.46759515791</v>
      </c>
      <c r="X191">
        <f t="shared" si="139"/>
        <v>932.72904296754791</v>
      </c>
      <c r="Y191" s="9">
        <f t="shared" si="140"/>
        <v>1828.1489242163939</v>
      </c>
      <c r="Z191" s="18">
        <f t="shared" si="155"/>
        <v>9.7667894973207783E-2</v>
      </c>
    </row>
    <row r="192" spans="1:26">
      <c r="A192" t="str">
        <f>'rockfish harvests'!A191</f>
        <v>SC</v>
      </c>
      <c r="B192">
        <f>'rockfish harvests'!B191</f>
        <v>2011</v>
      </c>
      <c r="C192" t="str">
        <f>'rockfish harvests'!C191</f>
        <v>PWSO</v>
      </c>
      <c r="D192">
        <f>'rockfish harvests'!D191</f>
        <v>15590</v>
      </c>
      <c r="E192" s="12">
        <f>[1]logbook_harvest!$E235</f>
        <v>11330</v>
      </c>
      <c r="F192" s="12">
        <f>IF([2]species_comp_Region2_forR!$G344&gt;49,[2]species_comp_Region2_forR!$AD344,[2]species_comp_Region2_forR!$AF344)</f>
        <v>0.92510807900000003</v>
      </c>
      <c r="G192" s="12">
        <f>IF([2]species_comp_Region2_forR!$G344&gt;49,[2]species_comp_Region2_forR!$AE344,[2]species_comp_Region2_forR!$AG344)</f>
        <v>1.2574099999999999E-4</v>
      </c>
      <c r="H192" s="10">
        <f t="shared" si="134"/>
        <v>10481.47453507</v>
      </c>
      <c r="I192" s="8">
        <f t="shared" si="141"/>
        <v>16141.233854899998</v>
      </c>
      <c r="J192">
        <f t="shared" si="135"/>
        <v>127.04815565327975</v>
      </c>
      <c r="K192" s="9">
        <f t="shared" si="136"/>
        <v>249.0143850804283</v>
      </c>
      <c r="M192" s="2">
        <f>'rockfish harvests'!O191</f>
        <v>3693.2731282159002</v>
      </c>
      <c r="N192">
        <f>'rockfish harvests'!P191</f>
        <v>1342172.6209808656</v>
      </c>
      <c r="O192" s="12">
        <f>IF([2]species_comp_Region2_forR!$D371&gt;49,[2]species_comp_Region2_forR!$N371,[2]species_comp_Region2_forR!$P371)</f>
        <v>0.820387388</v>
      </c>
      <c r="P192" s="12">
        <f>IF([2]species_comp_Region2_forR!$D371&gt;49,[2]species_comp_Region2_forR!$O371,[2]species_comp_Region2_forR!$Q371)</f>
        <v>1.067768E-3</v>
      </c>
      <c r="Q192" s="17">
        <f t="shared" si="131"/>
        <v>3029.9146948276316</v>
      </c>
      <c r="R192" s="65">
        <f t="shared" si="142"/>
        <v>916461.28693483456</v>
      </c>
      <c r="S192">
        <f t="shared" si="137"/>
        <v>957.31984568107362</v>
      </c>
      <c r="T192" s="9">
        <f t="shared" si="138"/>
        <v>1876.3468975349042</v>
      </c>
      <c r="V192" s="17">
        <f t="shared" si="132"/>
        <v>13511.389229897632</v>
      </c>
      <c r="W192" s="58">
        <f t="shared" si="133"/>
        <v>932602.52078973455</v>
      </c>
      <c r="X192">
        <f t="shared" si="139"/>
        <v>965.71347758521756</v>
      </c>
      <c r="Y192" s="9">
        <f t="shared" si="140"/>
        <v>1892.7984160670264</v>
      </c>
      <c r="Z192" s="18">
        <f t="shared" si="155"/>
        <v>7.1474032843959021E-2</v>
      </c>
    </row>
    <row r="193" spans="1:26">
      <c r="A193" t="str">
        <f>'rockfish harvests'!A192</f>
        <v>SC</v>
      </c>
      <c r="B193">
        <f>'rockfish harvests'!B192</f>
        <v>2012</v>
      </c>
      <c r="C193" t="str">
        <f>'rockfish harvests'!C192</f>
        <v>PWSO</v>
      </c>
      <c r="D193">
        <f>'rockfish harvests'!D192</f>
        <v>16566</v>
      </c>
      <c r="E193" s="12">
        <f>[1]logbook_harvest!$E236</f>
        <v>11401</v>
      </c>
      <c r="F193" s="12">
        <f>IF([2]species_comp_Region2_forR!$G345&gt;49,[2]species_comp_Region2_forR!$AD345,[2]species_comp_Region2_forR!$AF345)</f>
        <v>0.83521020599999996</v>
      </c>
      <c r="G193" s="12">
        <f>IF([2]species_comp_Region2_forR!$G345&gt;49,[2]species_comp_Region2_forR!$AE345,[2]species_comp_Region2_forR!$AG345)</f>
        <v>2.4446599999999999E-4</v>
      </c>
      <c r="H193" s="10">
        <f t="shared" si="134"/>
        <v>9522.2315586059995</v>
      </c>
      <c r="I193" s="8">
        <f t="shared" si="141"/>
        <v>31776.375429265998</v>
      </c>
      <c r="J193">
        <f t="shared" si="135"/>
        <v>178.25929268699008</v>
      </c>
      <c r="K193" s="9">
        <f t="shared" si="136"/>
        <v>349.38821366650058</v>
      </c>
      <c r="M193" s="2">
        <f>'rockfish harvests'!O192</f>
        <v>2004.0431802604508</v>
      </c>
      <c r="N193">
        <f>'rockfish harvests'!P192</f>
        <v>375586.44375818601</v>
      </c>
      <c r="O193" s="12">
        <f>IF([2]species_comp_Region2_forR!$D372&gt;49,[2]species_comp_Region2_forR!$N372,[2]species_comp_Region2_forR!$P372)</f>
        <v>0.72013129799999998</v>
      </c>
      <c r="P193" s="12">
        <f>IF([2]species_comp_Region2_forR!$D372&gt;49,[2]species_comp_Region2_forR!$O372,[2]species_comp_Region2_forR!$Q372)</f>
        <v>7.1979399999999995E-4</v>
      </c>
      <c r="Q193" s="17">
        <f t="shared" si="131"/>
        <v>1443.1742166490064</v>
      </c>
      <c r="R193" s="65">
        <f t="shared" si="142"/>
        <v>197395.51464300981</v>
      </c>
      <c r="S193">
        <f t="shared" si="137"/>
        <v>444.29215010284594</v>
      </c>
      <c r="T193" s="9">
        <f t="shared" si="138"/>
        <v>870.81261420157807</v>
      </c>
      <c r="V193" s="17">
        <f t="shared" si="132"/>
        <v>10965.405775255005</v>
      </c>
      <c r="W193" s="58">
        <f t="shared" si="133"/>
        <v>229171.8900722758</v>
      </c>
      <c r="X193">
        <f t="shared" si="139"/>
        <v>478.71900951630886</v>
      </c>
      <c r="Y193" s="9">
        <f t="shared" si="140"/>
        <v>938.28925865196538</v>
      </c>
      <c r="Z193" s="18">
        <f t="shared" si="155"/>
        <v>4.3657208800845865E-2</v>
      </c>
    </row>
    <row r="194" spans="1:26">
      <c r="A194" t="str">
        <f>'rockfish harvests'!A193</f>
        <v>SC</v>
      </c>
      <c r="B194">
        <f>'rockfish harvests'!B193</f>
        <v>2013</v>
      </c>
      <c r="C194" t="str">
        <f>'rockfish harvests'!C193</f>
        <v>PWSO</v>
      </c>
      <c r="D194">
        <f>'rockfish harvests'!D193</f>
        <v>19818</v>
      </c>
      <c r="E194" s="12">
        <f>[1]logbook_harvest!$E237</f>
        <v>14223</v>
      </c>
      <c r="F194" s="12">
        <f>IF([2]species_comp_Region2_forR!$G346&gt;49,[2]species_comp_Region2_forR!$AD346,[2]species_comp_Region2_forR!$AF346)</f>
        <v>0.70982587200000002</v>
      </c>
      <c r="G194" s="12">
        <f>IF([2]species_comp_Region2_forR!$G346&gt;49,[2]species_comp_Region2_forR!$AE346,[2]species_comp_Region2_forR!$AG346)</f>
        <v>3.4617300000000002E-4</v>
      </c>
      <c r="H194" s="10">
        <f t="shared" si="134"/>
        <v>10095.853377456</v>
      </c>
      <c r="I194" s="8">
        <f t="shared" si="141"/>
        <v>70028.627049117</v>
      </c>
      <c r="J194">
        <f t="shared" si="135"/>
        <v>264.62922561409766</v>
      </c>
      <c r="K194" s="9">
        <f t="shared" si="136"/>
        <v>518.6732822036314</v>
      </c>
      <c r="M194" s="2">
        <f>'rockfish harvests'!O193</f>
        <v>6885.7645042839649</v>
      </c>
      <c r="N194">
        <f>'rockfish harvests'!P193</f>
        <v>4343369.567205376</v>
      </c>
      <c r="O194" s="12">
        <f>IF([2]species_comp_Region2_forR!$D373&gt;49,[2]species_comp_Region2_forR!$N373,[2]species_comp_Region2_forR!$P373)</f>
        <v>0.59766794000000001</v>
      </c>
      <c r="P194" s="12">
        <f>IF([2]species_comp_Region2_forR!$D373&gt;49,[2]species_comp_Region2_forR!$O373,[2]species_comp_Region2_forR!$Q373)</f>
        <v>7.3760999999999998E-4</v>
      </c>
      <c r="Q194" s="17">
        <f t="shared" si="131"/>
        <v>4115.4006866005184</v>
      </c>
      <c r="R194" s="65">
        <f t="shared" si="142"/>
        <v>1583251.012889124</v>
      </c>
      <c r="S194">
        <f t="shared" si="137"/>
        <v>1258.2730279590055</v>
      </c>
      <c r="T194" s="9">
        <f t="shared" si="138"/>
        <v>2466.215134799651</v>
      </c>
      <c r="V194" s="17">
        <f t="shared" si="132"/>
        <v>14211.254064056518</v>
      </c>
      <c r="W194" s="58">
        <f t="shared" si="133"/>
        <v>1653279.6399382409</v>
      </c>
      <c r="X194">
        <f t="shared" si="139"/>
        <v>1285.7992222498196</v>
      </c>
      <c r="Y194" s="9">
        <f t="shared" si="140"/>
        <v>2520.1664756096466</v>
      </c>
      <c r="Z194" s="18">
        <f t="shared" si="155"/>
        <v>9.0477533963867221E-2</v>
      </c>
    </row>
    <row r="195" spans="1:26">
      <c r="A195" t="str">
        <f>'rockfish harvests'!A194</f>
        <v>SC</v>
      </c>
      <c r="B195">
        <f>'rockfish harvests'!B194</f>
        <v>2014</v>
      </c>
      <c r="C195" t="str">
        <f>'rockfish harvests'!C194</f>
        <v>PWSO</v>
      </c>
      <c r="D195">
        <f>'rockfish harvests'!D194</f>
        <v>21309</v>
      </c>
      <c r="E195" s="12">
        <f>[1]logbook_harvest!$E238</f>
        <v>15752</v>
      </c>
      <c r="F195" s="12">
        <f>IF([2]species_comp_Region2_forR!$G347&gt;49,[2]species_comp_Region2_forR!$AD347,[2]species_comp_Region2_forR!$AF347)</f>
        <v>0.75754714099999998</v>
      </c>
      <c r="G195" s="12">
        <f>IF([2]species_comp_Region2_forR!$G347&gt;49,[2]species_comp_Region2_forR!$AE347,[2]species_comp_Region2_forR!$AG347)</f>
        <v>1.8837899999999999E-4</v>
      </c>
      <c r="H195" s="10">
        <f t="shared" si="134"/>
        <v>11932.882565032</v>
      </c>
      <c r="I195" s="8">
        <f t="shared" si="141"/>
        <v>46741.634318015997</v>
      </c>
      <c r="J195">
        <f t="shared" si="135"/>
        <v>216.19813671263682</v>
      </c>
      <c r="K195" s="9">
        <f t="shared" si="136"/>
        <v>423.74834795676816</v>
      </c>
      <c r="M195" s="2">
        <f>'rockfish harvests'!O194</f>
        <v>7356.7256448320622</v>
      </c>
      <c r="N195">
        <f>'rockfish harvests'!P194</f>
        <v>3862984.9469756186</v>
      </c>
      <c r="O195" s="12">
        <f>IF([2]species_comp_Region2_forR!$D374&gt;49,[2]species_comp_Region2_forR!$N374,[2]species_comp_Region2_forR!$P374)</f>
        <v>0.74516604200000003</v>
      </c>
      <c r="P195" s="12">
        <f>IF([2]species_comp_Region2_forR!$D374&gt;49,[2]species_comp_Region2_forR!$O374,[2]species_comp_Region2_forR!$Q374)</f>
        <v>7.1121200000000002E-4</v>
      </c>
      <c r="Q195" s="17">
        <f t="shared" si="131"/>
        <v>5481.9821308394057</v>
      </c>
      <c r="R195" s="65">
        <f t="shared" si="142"/>
        <v>2180753.4357127692</v>
      </c>
      <c r="S195">
        <f t="shared" si="137"/>
        <v>1476.737429508973</v>
      </c>
      <c r="T195" s="9">
        <f t="shared" si="138"/>
        <v>2894.405361837587</v>
      </c>
      <c r="V195" s="17">
        <f t="shared" si="132"/>
        <v>17414.864695871405</v>
      </c>
      <c r="W195" s="58">
        <f t="shared" si="133"/>
        <v>2227495.0700307852</v>
      </c>
      <c r="X195">
        <f t="shared" si="139"/>
        <v>1492.4795040571864</v>
      </c>
      <c r="Y195" s="9">
        <f t="shared" si="140"/>
        <v>2925.2598279520853</v>
      </c>
      <c r="Z195" s="18">
        <f t="shared" si="155"/>
        <v>8.570146998678739E-2</v>
      </c>
    </row>
    <row r="196" spans="1:26">
      <c r="A196" t="str">
        <f>'rockfish harvests'!A195</f>
        <v>SC</v>
      </c>
      <c r="B196">
        <f>'rockfish harvests'!B195</f>
        <v>2015</v>
      </c>
      <c r="C196" t="str">
        <f>'rockfish harvests'!C195</f>
        <v>PWSO</v>
      </c>
      <c r="D196">
        <f>'rockfish harvests'!D195</f>
        <v>24516</v>
      </c>
      <c r="E196" s="12">
        <f>[1]logbook_harvest!$E239</f>
        <v>18386</v>
      </c>
      <c r="F196" s="12">
        <f>IF([2]species_comp_Region2_forR!$G348&gt;49,[2]species_comp_Region2_forR!$AD348,[2]species_comp_Region2_forR!$AF348)</f>
        <v>0.69841151400000001</v>
      </c>
      <c r="G196" s="12">
        <f>IF([2]species_comp_Region2_forR!$G348&gt;49,[2]species_comp_Region2_forR!$AE348,[2]species_comp_Region2_forR!$AG348)</f>
        <v>2.3377700000000001E-4</v>
      </c>
      <c r="H196" s="10">
        <f t="shared" si="134"/>
        <v>12840.994096404</v>
      </c>
      <c r="I196" s="8">
        <f t="shared" si="141"/>
        <v>79027.14502989201</v>
      </c>
      <c r="J196">
        <f t="shared" si="135"/>
        <v>281.11767114482865</v>
      </c>
      <c r="K196" s="9">
        <f t="shared" si="136"/>
        <v>550.99063544386411</v>
      </c>
      <c r="M196" s="2">
        <f>'rockfish harvests'!O195</f>
        <v>2612.963774691143</v>
      </c>
      <c r="N196">
        <f>'rockfish harvests'!P195</f>
        <v>501421.42786728247</v>
      </c>
      <c r="O196" s="12">
        <f>IF([2]species_comp_Region2_forR!$D375&gt;49,[2]species_comp_Region2_forR!$N375,[2]species_comp_Region2_forR!$P375)</f>
        <v>0.73094164299999997</v>
      </c>
      <c r="P196" s="12">
        <f>IF([2]species_comp_Region2_forR!$D375&gt;49,[2]species_comp_Region2_forR!$O375,[2]species_comp_Region2_forR!$Q375)</f>
        <v>9.8332999999999992E-4</v>
      </c>
      <c r="Q196" s="17">
        <f t="shared" si="131"/>
        <v>1909.9240345722258</v>
      </c>
      <c r="R196" s="65">
        <f t="shared" si="142"/>
        <v>274117.97828569735</v>
      </c>
      <c r="S196">
        <f t="shared" si="137"/>
        <v>523.56277396860196</v>
      </c>
      <c r="T196" s="9">
        <f t="shared" si="138"/>
        <v>1026.1830369784598</v>
      </c>
      <c r="V196" s="17">
        <f t="shared" si="132"/>
        <v>14750.918130976226</v>
      </c>
      <c r="W196" s="58">
        <f t="shared" si="133"/>
        <v>353145.12331558939</v>
      </c>
      <c r="X196">
        <f t="shared" si="139"/>
        <v>594.260147844014</v>
      </c>
      <c r="Y196" s="9">
        <f t="shared" si="140"/>
        <v>1164.7498897742673</v>
      </c>
      <c r="Z196" s="18">
        <f t="shared" si="155"/>
        <v>4.0286315913861385E-2</v>
      </c>
    </row>
    <row r="197" spans="1:26">
      <c r="A197" t="str">
        <f>'rockfish harvests'!A196</f>
        <v>SC</v>
      </c>
      <c r="B197">
        <f>'rockfish harvests'!B196</f>
        <v>2016</v>
      </c>
      <c r="C197" t="str">
        <f>'rockfish harvests'!C196</f>
        <v>PWSO</v>
      </c>
      <c r="D197">
        <f>'rockfish harvests'!D196</f>
        <v>29349</v>
      </c>
      <c r="E197" s="12">
        <f>[1]logbook_harvest!$E240</f>
        <v>21660</v>
      </c>
      <c r="F197" s="12">
        <f>IF([2]species_comp_Region2_forR!$G349&gt;49,[2]species_comp_Region2_forR!$AD349,[2]species_comp_Region2_forR!$AF349)</f>
        <v>0.85681116099999999</v>
      </c>
      <c r="G197" s="12">
        <f>IF([2]species_comp_Region2_forR!$G349&gt;49,[2]species_comp_Region2_forR!$AE349,[2]species_comp_Region2_forR!$AG349)</f>
        <v>1.48171E-4</v>
      </c>
      <c r="H197" s="10">
        <f t="shared" si="134"/>
        <v>18558.52974726</v>
      </c>
      <c r="I197" s="8">
        <f t="shared" si="141"/>
        <v>69515.254407600005</v>
      </c>
      <c r="J197">
        <f t="shared" si="135"/>
        <v>263.65745657500378</v>
      </c>
      <c r="K197" s="9">
        <f t="shared" si="136"/>
        <v>516.7686148870074</v>
      </c>
      <c r="M197" s="2">
        <f>'rockfish harvests'!O196</f>
        <v>3728.736072598942</v>
      </c>
      <c r="N197">
        <f>'rockfish harvests'!P196</f>
        <v>690520.60458105023</v>
      </c>
      <c r="O197" s="12">
        <f>IF([2]species_comp_Region2_forR!$D376&gt;49,[2]species_comp_Region2_forR!$N376,[2]species_comp_Region2_forR!$P376)</f>
        <v>0.52053716800000005</v>
      </c>
      <c r="P197" s="12">
        <f>IF([2]species_comp_Region2_forR!$D376&gt;49,[2]species_comp_Region2_forR!$O376,[2]species_comp_Region2_forR!$Q376)</f>
        <v>1.1242260000000001E-3</v>
      </c>
      <c r="Q197" s="17">
        <f t="shared" si="131"/>
        <v>1940.9457154500958</v>
      </c>
      <c r="R197" s="65">
        <f t="shared" si="142"/>
        <v>201957.07760448355</v>
      </c>
      <c r="S197">
        <f t="shared" si="137"/>
        <v>449.39634800973135</v>
      </c>
      <c r="T197" s="9">
        <f t="shared" si="138"/>
        <v>880.81684209907348</v>
      </c>
      <c r="V197" s="17">
        <f t="shared" si="132"/>
        <v>20499.475462710096</v>
      </c>
      <c r="W197" s="58">
        <f t="shared" si="133"/>
        <v>271472.33201208356</v>
      </c>
      <c r="X197">
        <f t="shared" si="139"/>
        <v>521.03006824182762</v>
      </c>
      <c r="Y197" s="9">
        <f t="shared" si="140"/>
        <v>1021.2189337539821</v>
      </c>
      <c r="Z197" s="18">
        <f t="shared" si="155"/>
        <v>2.5416751232957929E-2</v>
      </c>
    </row>
    <row r="198" spans="1:26">
      <c r="A198" t="str">
        <f>'rockfish harvests'!A197</f>
        <v>SC</v>
      </c>
      <c r="B198">
        <f>'rockfish harvests'!B197</f>
        <v>2017</v>
      </c>
      <c r="C198" t="str">
        <f>'rockfish harvests'!C197</f>
        <v>PWSO</v>
      </c>
      <c r="D198">
        <f>'rockfish harvests'!D197</f>
        <v>28647</v>
      </c>
      <c r="E198" s="12">
        <f>[1]logbook_harvest!$E241</f>
        <v>20918</v>
      </c>
      <c r="F198" s="12">
        <f>IF([2]species_comp_Region2_forR!$G350&gt;49,[2]species_comp_Region2_forR!$AD350,[2]species_comp_Region2_forR!$AF350)</f>
        <v>0.86899805100000005</v>
      </c>
      <c r="G198" s="12">
        <f>IF([2]species_comp_Region2_forR!$G350&gt;49,[2]species_comp_Region2_forR!$AE350,[2]species_comp_Region2_forR!$AG350)</f>
        <v>1.7871299999999999E-4</v>
      </c>
      <c r="H198" s="10">
        <f t="shared" si="134"/>
        <v>18177.701230818002</v>
      </c>
      <c r="I198" s="8">
        <f t="shared" si="141"/>
        <v>78198.147094211992</v>
      </c>
      <c r="J198">
        <f t="shared" si="135"/>
        <v>279.639316073781</v>
      </c>
      <c r="K198" s="9">
        <f t="shared" si="136"/>
        <v>548.09305950461078</v>
      </c>
      <c r="M198" s="2">
        <f>'rockfish harvests'!O197</f>
        <v>7308.8621616433084</v>
      </c>
      <c r="N198">
        <f>'rockfish harvests'!P197</f>
        <v>5936209.9806912215</v>
      </c>
      <c r="O198" s="12">
        <f>IF([2]species_comp_Region2_forR!$D377&gt;49,[2]species_comp_Region2_forR!$N377,[2]species_comp_Region2_forR!$P377)</f>
        <v>0.68874964000000005</v>
      </c>
      <c r="P198" s="12">
        <f>IF([2]species_comp_Region2_forR!$D377&gt;49,[2]species_comp_Region2_forR!$O377,[2]species_comp_Region2_forR!$Q377)</f>
        <v>1.5422560000000001E-3</v>
      </c>
      <c r="Q198" s="17">
        <f t="shared" si="131"/>
        <v>5033.9761826414506</v>
      </c>
      <c r="R198" s="65">
        <f t="shared" si="142"/>
        <v>2889227.2777990373</v>
      </c>
      <c r="S198">
        <f t="shared" si="137"/>
        <v>1699.7727135705636</v>
      </c>
      <c r="T198" s="9">
        <f t="shared" si="138"/>
        <v>3331.5545185983046</v>
      </c>
      <c r="V198" s="17">
        <f t="shared" si="132"/>
        <v>23211.677413459453</v>
      </c>
      <c r="W198" s="58">
        <f t="shared" si="133"/>
        <v>2967425.4248932493</v>
      </c>
      <c r="X198">
        <f t="shared" si="139"/>
        <v>1722.6216720142729</v>
      </c>
      <c r="Y198" s="9">
        <f t="shared" si="140"/>
        <v>3376.338477147975</v>
      </c>
      <c r="Z198" s="18">
        <f t="shared" si="155"/>
        <v>7.4213579713777983E-2</v>
      </c>
    </row>
    <row r="199" spans="1:26">
      <c r="A199" t="str">
        <f>'rockfish harvests'!A198</f>
        <v>SC</v>
      </c>
      <c r="B199">
        <f>'rockfish harvests'!B198</f>
        <v>2018</v>
      </c>
      <c r="C199" t="str">
        <f>'rockfish harvests'!C198</f>
        <v>PWSO</v>
      </c>
      <c r="D199">
        <f>'rockfish harvests'!D198</f>
        <v>27142</v>
      </c>
      <c r="E199" s="12">
        <f>[1]logbook_harvest!$E242</f>
        <v>21809</v>
      </c>
      <c r="F199" s="12">
        <f>IF([2]species_comp_Region2_forR!$G351&gt;49,[2]species_comp_Region2_forR!$AD351,[2]species_comp_Region2_forR!$AF351)</f>
        <v>0.87260955100000004</v>
      </c>
      <c r="G199" s="12">
        <f>IF([2]species_comp_Region2_forR!$G351&gt;49,[2]species_comp_Region2_forR!$AE351,[2]species_comp_Region2_forR!$AG351)</f>
        <v>1.7423499999999999E-4</v>
      </c>
      <c r="H199" s="10">
        <f t="shared" si="134"/>
        <v>19030.741697759</v>
      </c>
      <c r="I199" s="8">
        <f t="shared" si="141"/>
        <v>82871.825327034996</v>
      </c>
      <c r="J199">
        <f t="shared" si="135"/>
        <v>287.87466947794314</v>
      </c>
      <c r="K199" s="9">
        <f t="shared" si="136"/>
        <v>564.23435217676854</v>
      </c>
      <c r="M199" s="2">
        <f>'rockfish harvests'!O198</f>
        <v>4727.7448574203227</v>
      </c>
      <c r="N199">
        <f>'rockfish harvests'!P198</f>
        <v>2237274.0611776323</v>
      </c>
      <c r="O199" s="12">
        <f>IF([2]species_comp_Region2_forR!$D378&gt;49,[2]species_comp_Region2_forR!$N378,[2]species_comp_Region2_forR!$P378)</f>
        <v>0.63329915599999997</v>
      </c>
      <c r="P199" s="12">
        <f>IF([2]species_comp_Region2_forR!$D378&gt;49,[2]species_comp_Region2_forR!$O378,[2]species_comp_Region2_forR!$Q378)</f>
        <v>2.0734939999999999E-3</v>
      </c>
      <c r="Q199" s="17">
        <f t="shared" si="131"/>
        <v>2994.0768279876306</v>
      </c>
      <c r="R199" s="65">
        <f t="shared" si="142"/>
        <v>939005.50759736169</v>
      </c>
      <c r="S199">
        <f t="shared" si="137"/>
        <v>969.02296546437003</v>
      </c>
      <c r="T199" s="9">
        <f t="shared" si="138"/>
        <v>1899.2850123101653</v>
      </c>
      <c r="V199" s="17">
        <f t="shared" si="132"/>
        <v>22024.818525746632</v>
      </c>
      <c r="W199" s="58">
        <f t="shared" si="133"/>
        <v>1021877.3329243967</v>
      </c>
      <c r="X199">
        <f t="shared" si="139"/>
        <v>1010.8794848667159</v>
      </c>
      <c r="Y199" s="9">
        <f t="shared" si="140"/>
        <v>1981.323790338763</v>
      </c>
      <c r="Z199" s="18">
        <f t="shared" si="155"/>
        <v>4.5897290081414986E-2</v>
      </c>
    </row>
    <row r="200" spans="1:26">
      <c r="A200" t="str">
        <f>'rockfish harvests'!A199</f>
        <v>SC</v>
      </c>
      <c r="B200">
        <f>'rockfish harvests'!B199</f>
        <v>2019</v>
      </c>
      <c r="C200" t="str">
        <f>'rockfish harvests'!C199</f>
        <v>PWSO</v>
      </c>
      <c r="D200">
        <f>'rockfish harvests'!D199</f>
        <v>33682</v>
      </c>
      <c r="E200" s="12">
        <f>[1]logbook_harvest!$E243</f>
        <v>26059</v>
      </c>
      <c r="F200" s="12">
        <f>IF([2]species_comp_Region2_forR!$G352&gt;49,[2]species_comp_Region2_forR!$AD352,[2]species_comp_Region2_forR!$AF352)</f>
        <v>0.79008593699999996</v>
      </c>
      <c r="G200" s="12">
        <f>IF([2]species_comp_Region2_forR!$G352&gt;49,[2]species_comp_Region2_forR!$AE352,[2]species_comp_Region2_forR!$AG352)</f>
        <v>1.7513199999999999E-4</v>
      </c>
      <c r="H200" s="10">
        <f t="shared" ref="H200" si="156">E200*F200</f>
        <v>20588.849432282997</v>
      </c>
      <c r="I200" s="8">
        <f t="shared" ref="I200" si="157">(E200^2)*G200</f>
        <v>118927.146610492</v>
      </c>
      <c r="J200">
        <f t="shared" ref="J200" si="158">SQRT(I200)</f>
        <v>344.85815433376661</v>
      </c>
      <c r="K200" s="9">
        <f t="shared" ref="K200" si="159">(1.96*J200)</f>
        <v>675.92198249418254</v>
      </c>
      <c r="M200" s="2">
        <f>'rockfish harvests'!O199</f>
        <v>6995.3520303194382</v>
      </c>
      <c r="N200">
        <f>'rockfish harvests'!P199</f>
        <v>5326815.9562128652</v>
      </c>
      <c r="O200" s="12">
        <f>IF([2]species_comp_Region2_forR!$D379&gt;49,[2]species_comp_Region2_forR!$N379,[2]species_comp_Region2_forR!$P379)</f>
        <v>0.57068481599999998</v>
      </c>
      <c r="P200" s="12">
        <f>IF([2]species_comp_Region2_forR!$D379&gt;49,[2]species_comp_Region2_forR!$O379,[2]species_comp_Region2_forR!$Q379)</f>
        <v>1.0000149999999999E-3</v>
      </c>
      <c r="Q200" s="17">
        <f t="shared" ref="Q200" si="160">M200*O200</f>
        <v>3992.1411862780751</v>
      </c>
      <c r="R200" s="65">
        <f t="shared" ref="R200" si="161">(M200^2)*P200+(O200^2)*N200-(P200*N200)</f>
        <v>1778452.3837273575</v>
      </c>
      <c r="S200">
        <f t="shared" ref="S200" si="162">SQRT(R200)</f>
        <v>1333.5862865699232</v>
      </c>
      <c r="T200" s="9">
        <f t="shared" ref="T200" si="163">(1.96*S200)</f>
        <v>2613.8291216770494</v>
      </c>
      <c r="V200" s="17">
        <f t="shared" ref="V200" si="164">Q200+H200</f>
        <v>24580.990618561074</v>
      </c>
      <c r="W200" s="58">
        <f t="shared" ref="W200" si="165">R200+I200</f>
        <v>1897379.5303378494</v>
      </c>
      <c r="X200">
        <f t="shared" ref="X200" si="166">SQRT(W200)</f>
        <v>1377.454002984437</v>
      </c>
      <c r="Y200" s="9">
        <f t="shared" ref="Y200" si="167">(1.96*X200)</f>
        <v>2699.8098458494965</v>
      </c>
      <c r="Z200" s="18">
        <f t="shared" si="155"/>
        <v>5.6037367425880849E-2</v>
      </c>
    </row>
    <row r="201" spans="1:26">
      <c r="A201" t="str">
        <f>'rockfish harvests'!A200</f>
        <v>SE</v>
      </c>
      <c r="B201" s="12">
        <f>'rockfish harvests'!B200</f>
        <v>1998</v>
      </c>
      <c r="C201" s="12" t="str">
        <f>'rockfish harvests'!C200</f>
        <v>CSEO</v>
      </c>
      <c r="D201">
        <f>'rockfish harvests'!D200</f>
        <v>9366</v>
      </c>
      <c r="E201" s="12">
        <f>[1]logbook_harvest!$E332</f>
        <v>4464</v>
      </c>
      <c r="F201" s="42">
        <v>0.96489930700000004</v>
      </c>
      <c r="G201" s="42">
        <v>4.2331399999999999E-4</v>
      </c>
      <c r="H201" s="10">
        <f t="shared" ref="H201:H206" si="168">E201*F201</f>
        <v>4307.3105064480005</v>
      </c>
      <c r="I201" s="8">
        <f t="shared" ref="I201:I207" si="169">(E201^2)*G201</f>
        <v>8435.5033789440004</v>
      </c>
      <c r="J201">
        <f t="shared" ref="J201:J206" si="170">SQRT(I201)</f>
        <v>91.84499648290047</v>
      </c>
      <c r="K201" s="9">
        <f t="shared" ref="K201:K206" si="171">(1.96*J201)</f>
        <v>180.01619310648491</v>
      </c>
      <c r="M201" s="2">
        <f>'rockfish harvests'!O200</f>
        <v>1419.5566561478372</v>
      </c>
      <c r="N201">
        <f>'rockfish harvests'!P200</f>
        <v>224247.08472663842</v>
      </c>
      <c r="O201" s="42">
        <v>0.56494793700000001</v>
      </c>
      <c r="P201" s="42">
        <v>1.0198659999999999E-3</v>
      </c>
      <c r="Q201" s="17">
        <f>M201*O201</f>
        <v>801.97560434533898</v>
      </c>
      <c r="R201" s="65">
        <f t="shared" si="142"/>
        <v>73398.555422641613</v>
      </c>
      <c r="S201">
        <f t="shared" ref="S201:S206" si="172">SQRT(R201)</f>
        <v>270.92167765360085</v>
      </c>
      <c r="T201" s="9">
        <f t="shared" ref="T201:T206" si="173">(1.96*S201)</f>
        <v>531.00648820105766</v>
      </c>
      <c r="V201" s="17">
        <f t="shared" ref="V201:W205" si="174">Q201+H201</f>
        <v>5109.2861107933395</v>
      </c>
      <c r="W201" s="58">
        <f t="shared" si="174"/>
        <v>81834.058801585619</v>
      </c>
      <c r="X201">
        <f t="shared" ref="X201:X206" si="175">SQRT(W201)</f>
        <v>286.06652862854406</v>
      </c>
      <c r="Y201" s="9">
        <f t="shared" ref="Y201:Y206" si="176">(1.96*X201)</f>
        <v>560.69039611194637</v>
      </c>
      <c r="Z201" s="18">
        <f t="shared" si="155"/>
        <v>5.5989530127160049E-2</v>
      </c>
    </row>
    <row r="202" spans="1:26">
      <c r="A202" t="str">
        <f>'rockfish harvests'!A201</f>
        <v>SE</v>
      </c>
      <c r="B202" s="12">
        <f>'rockfish harvests'!B201</f>
        <v>1999</v>
      </c>
      <c r="C202" s="12" t="str">
        <f>'rockfish harvests'!C201</f>
        <v>CSEO</v>
      </c>
      <c r="D202">
        <f>'rockfish harvests'!D201</f>
        <v>9636</v>
      </c>
      <c r="E202" s="12">
        <f>[1]logbook_harvest!$E333</f>
        <v>3836</v>
      </c>
      <c r="F202" s="42">
        <v>0.96489930700000004</v>
      </c>
      <c r="G202" s="42">
        <v>4.2331399999999999E-4</v>
      </c>
      <c r="H202" s="10">
        <f t="shared" si="168"/>
        <v>3701.3537416520003</v>
      </c>
      <c r="I202" s="8">
        <f t="shared" si="169"/>
        <v>6229.0214853440002</v>
      </c>
      <c r="J202">
        <f t="shared" si="170"/>
        <v>78.924150203496012</v>
      </c>
      <c r="K202" s="9">
        <f t="shared" si="171"/>
        <v>154.69133439885218</v>
      </c>
      <c r="M202" s="2">
        <f>'rockfish harvests'!O201</f>
        <v>1460.4791734615155</v>
      </c>
      <c r="N202">
        <f>'rockfish harvests'!P201</f>
        <v>237362.48582500662</v>
      </c>
      <c r="O202" s="42">
        <v>0.56494793700000001</v>
      </c>
      <c r="P202" s="42">
        <v>1.0198659999999999E-3</v>
      </c>
      <c r="Q202" s="17">
        <f>M202*O202</f>
        <v>825.0946960785484</v>
      </c>
      <c r="R202" s="65">
        <f t="shared" si="142"/>
        <v>77691.371516916566</v>
      </c>
      <c r="S202">
        <f t="shared" si="172"/>
        <v>278.731719610303</v>
      </c>
      <c r="T202" s="9">
        <f t="shared" si="173"/>
        <v>546.31417043619388</v>
      </c>
      <c r="V202" s="17">
        <f t="shared" si="174"/>
        <v>4526.4484377305489</v>
      </c>
      <c r="W202" s="58">
        <f t="shared" si="174"/>
        <v>83920.393002260564</v>
      </c>
      <c r="X202">
        <f t="shared" si="175"/>
        <v>289.690167251601</v>
      </c>
      <c r="Y202" s="9">
        <f t="shared" si="176"/>
        <v>567.79272781313796</v>
      </c>
      <c r="Z202" s="18">
        <f t="shared" si="155"/>
        <v>6.3999440452445447E-2</v>
      </c>
    </row>
    <row r="203" spans="1:26">
      <c r="A203" t="str">
        <f>'rockfish harvests'!A202</f>
        <v>SE</v>
      </c>
      <c r="B203" s="12">
        <f>'rockfish harvests'!B202</f>
        <v>2000</v>
      </c>
      <c r="C203" s="12" t="str">
        <f>'rockfish harvests'!C202</f>
        <v>CSEO</v>
      </c>
      <c r="D203">
        <f>'rockfish harvests'!D202</f>
        <v>16855</v>
      </c>
      <c r="E203" s="12">
        <f>[1]logbook_harvest!$E334</f>
        <v>5777</v>
      </c>
      <c r="F203" s="42">
        <v>0.96489930700000004</v>
      </c>
      <c r="G203" s="42">
        <v>4.2331399999999999E-4</v>
      </c>
      <c r="H203" s="10">
        <f t="shared" si="168"/>
        <v>5574.2232965390003</v>
      </c>
      <c r="I203" s="8">
        <f t="shared" si="169"/>
        <v>14127.566717906</v>
      </c>
      <c r="J203">
        <f t="shared" si="170"/>
        <v>118.85944101292922</v>
      </c>
      <c r="K203" s="9">
        <f t="shared" si="171"/>
        <v>232.96450438534129</v>
      </c>
      <c r="M203" s="2">
        <f>'rockfish harvests'!O202</f>
        <v>2554.6260345261362</v>
      </c>
      <c r="N203">
        <f>'rockfish harvests'!P202</f>
        <v>726233.05564746587</v>
      </c>
      <c r="O203" s="42">
        <v>0.56494793700000001</v>
      </c>
      <c r="P203" s="42">
        <v>1.0198659999999999E-3</v>
      </c>
      <c r="Q203" s="17">
        <f>M203*O203</f>
        <v>1443.2307080120315</v>
      </c>
      <c r="R203" s="65">
        <f t="shared" si="142"/>
        <v>237704.12556165029</v>
      </c>
      <c r="S203">
        <f t="shared" si="172"/>
        <v>487.54910066746129</v>
      </c>
      <c r="T203" s="9">
        <f t="shared" si="173"/>
        <v>955.59623730822409</v>
      </c>
      <c r="V203" s="17">
        <f t="shared" si="174"/>
        <v>7017.4540045510321</v>
      </c>
      <c r="W203" s="58">
        <f t="shared" si="174"/>
        <v>251831.6922795563</v>
      </c>
      <c r="X203">
        <f t="shared" si="175"/>
        <v>501.82834941796216</v>
      </c>
      <c r="Y203" s="9">
        <f t="shared" si="176"/>
        <v>983.58356485920581</v>
      </c>
      <c r="Z203" s="18">
        <f t="shared" si="155"/>
        <v>7.1511455449869879E-2</v>
      </c>
    </row>
    <row r="204" spans="1:26">
      <c r="A204" t="str">
        <f>'rockfish harvests'!A203</f>
        <v>SE</v>
      </c>
      <c r="B204" s="12">
        <f>'rockfish harvests'!B203</f>
        <v>2001</v>
      </c>
      <c r="C204" s="12" t="str">
        <f>'rockfish harvests'!C203</f>
        <v>CSEO</v>
      </c>
      <c r="D204">
        <f>'rockfish harvests'!D203</f>
        <v>15083</v>
      </c>
      <c r="E204" s="12">
        <f>[1]logbook_harvest!$E335</f>
        <v>4037</v>
      </c>
      <c r="F204" s="42">
        <v>0.96489930700000004</v>
      </c>
      <c r="G204" s="42">
        <v>4.2331399999999999E-4</v>
      </c>
      <c r="H204" s="10">
        <f t="shared" si="168"/>
        <v>3895.2985023589999</v>
      </c>
      <c r="I204" s="8">
        <f t="shared" si="169"/>
        <v>6898.9044608659997</v>
      </c>
      <c r="J204">
        <f t="shared" si="170"/>
        <v>83.059643996744896</v>
      </c>
      <c r="K204" s="9">
        <f t="shared" si="171"/>
        <v>162.79690223361999</v>
      </c>
      <c r="M204" s="2">
        <f>'rockfish harvests'!O203</f>
        <v>2286.0530690452506</v>
      </c>
      <c r="N204">
        <f>'rockfish harvests'!P203</f>
        <v>581559.24091147329</v>
      </c>
      <c r="O204" s="42">
        <v>0.56494793700000001</v>
      </c>
      <c r="P204" s="42">
        <v>1.0198659999999999E-3</v>
      </c>
      <c r="Q204" s="17">
        <f>M204*O204</f>
        <v>1291.5009652296328</v>
      </c>
      <c r="R204" s="65">
        <f t="shared" si="142"/>
        <v>190350.78305532821</v>
      </c>
      <c r="S204">
        <f t="shared" si="172"/>
        <v>436.29208456643835</v>
      </c>
      <c r="T204" s="9">
        <f t="shared" si="173"/>
        <v>855.13248575021919</v>
      </c>
      <c r="V204" s="17">
        <f t="shared" si="174"/>
        <v>5186.799467588633</v>
      </c>
      <c r="W204" s="58">
        <f t="shared" si="174"/>
        <v>197249.68751619422</v>
      </c>
      <c r="X204">
        <f t="shared" si="175"/>
        <v>444.12800802943536</v>
      </c>
      <c r="Y204" s="9">
        <f t="shared" si="176"/>
        <v>870.49089573769334</v>
      </c>
      <c r="Z204" s="18">
        <f t="shared" si="155"/>
        <v>8.5626600913474779E-2</v>
      </c>
    </row>
    <row r="205" spans="1:26">
      <c r="A205" t="str">
        <f>'rockfish harvests'!A204</f>
        <v>SE</v>
      </c>
      <c r="B205" s="12">
        <f>'rockfish harvests'!B204</f>
        <v>2002</v>
      </c>
      <c r="C205" s="12" t="str">
        <f>'rockfish harvests'!C204</f>
        <v>CSEO</v>
      </c>
      <c r="D205">
        <f>'rockfish harvests'!D204</f>
        <v>14004</v>
      </c>
      <c r="E205" s="12">
        <f>[1]logbook_harvest!$E336</f>
        <v>5206</v>
      </c>
      <c r="F205" s="42">
        <v>0.96489930700000004</v>
      </c>
      <c r="G205" s="42">
        <v>4.2331399999999999E-4</v>
      </c>
      <c r="H205" s="10">
        <f t="shared" si="168"/>
        <v>5023.2657922420003</v>
      </c>
      <c r="I205" s="8">
        <f t="shared" si="169"/>
        <v>11472.840592904</v>
      </c>
      <c r="J205">
        <f t="shared" si="170"/>
        <v>107.11134670474459</v>
      </c>
      <c r="K205" s="9">
        <f t="shared" si="171"/>
        <v>209.9382395412994</v>
      </c>
      <c r="M205" s="2">
        <f>'rockfish harvests'!O204</f>
        <v>2122.5145646694764</v>
      </c>
      <c r="N205">
        <f>'rockfish harvests'!P204</f>
        <v>501328.85623143055</v>
      </c>
      <c r="O205" s="42">
        <v>0.56494793700000001</v>
      </c>
      <c r="P205" s="42">
        <v>1.0198659999999999E-3</v>
      </c>
      <c r="Q205" s="17">
        <f>M205*O205</f>
        <v>1199.1102245624738</v>
      </c>
      <c r="R205" s="65">
        <f t="shared" si="142"/>
        <v>164090.48922053201</v>
      </c>
      <c r="S205">
        <f t="shared" si="172"/>
        <v>405.08084282095098</v>
      </c>
      <c r="T205" s="9">
        <f t="shared" si="173"/>
        <v>793.95845192906393</v>
      </c>
      <c r="V205" s="17">
        <f t="shared" si="174"/>
        <v>6222.3760168044737</v>
      </c>
      <c r="W205" s="58">
        <f t="shared" si="174"/>
        <v>175563.32981343599</v>
      </c>
      <c r="X205">
        <f t="shared" si="175"/>
        <v>419.00278019774044</v>
      </c>
      <c r="Y205" s="9">
        <f t="shared" si="176"/>
        <v>821.24544918757124</v>
      </c>
      <c r="Z205" s="18">
        <f t="shared" si="155"/>
        <v>6.7338068137663118E-2</v>
      </c>
    </row>
    <row r="206" spans="1:26">
      <c r="A206" t="str">
        <f>'rockfish harvests'!A205</f>
        <v>SE</v>
      </c>
      <c r="B206" s="12">
        <f>'rockfish harvests'!B205</f>
        <v>2003</v>
      </c>
      <c r="C206" s="12" t="str">
        <f>'rockfish harvests'!C205</f>
        <v>CSEO</v>
      </c>
      <c r="D206">
        <f>'rockfish harvests'!D205</f>
        <v>15272</v>
      </c>
      <c r="E206" s="12">
        <f>[1]logbook_harvest!$E337</f>
        <v>6711</v>
      </c>
      <c r="F206" s="42">
        <v>0.96489930700000004</v>
      </c>
      <c r="G206" s="42">
        <v>4.2331399999999999E-4</v>
      </c>
      <c r="H206" s="10">
        <f t="shared" si="168"/>
        <v>6475.4392492770003</v>
      </c>
      <c r="I206" s="8">
        <f t="shared" si="169"/>
        <v>19065.013164593998</v>
      </c>
      <c r="J206">
        <f t="shared" si="170"/>
        <v>138.0761136641454</v>
      </c>
      <c r="K206" s="9">
        <f t="shared" si="171"/>
        <v>270.62918278172498</v>
      </c>
      <c r="M206" s="2">
        <f>'rockfish harvests'!O205</f>
        <v>2314.6988311648274</v>
      </c>
      <c r="N206">
        <f>'rockfish harvests'!P205</f>
        <v>596225.20240177307</v>
      </c>
      <c r="O206" s="42">
        <v>0.56494793700000001</v>
      </c>
      <c r="P206" s="42">
        <v>1.0198659999999999E-3</v>
      </c>
      <c r="Q206" s="17">
        <f t="shared" ref="Q206:Q250" si="177">M206*O206</f>
        <v>1307.6843294428807</v>
      </c>
      <c r="R206" s="65">
        <f t="shared" si="142"/>
        <v>195151.11474563458</v>
      </c>
      <c r="S206">
        <f t="shared" si="172"/>
        <v>441.75911393612989</v>
      </c>
      <c r="T206" s="9">
        <f t="shared" si="173"/>
        <v>865.84786331481462</v>
      </c>
      <c r="V206" s="17">
        <f t="shared" ref="V206:V250" si="178">Q206+H206</f>
        <v>7783.1235787198812</v>
      </c>
      <c r="W206" s="58">
        <f t="shared" ref="W206:W250" si="179">R206+I206</f>
        <v>214216.12791022856</v>
      </c>
      <c r="X206">
        <f t="shared" si="175"/>
        <v>462.83488190739098</v>
      </c>
      <c r="Y206" s="9">
        <f t="shared" si="176"/>
        <v>907.15636853848628</v>
      </c>
      <c r="Z206" s="18">
        <f t="shared" si="155"/>
        <v>5.9466469628317933E-2</v>
      </c>
    </row>
    <row r="207" spans="1:26">
      <c r="A207" t="str">
        <f>'rockfish harvests'!A206</f>
        <v>SE</v>
      </c>
      <c r="B207" s="12">
        <f>'rockfish harvests'!B206</f>
        <v>2004</v>
      </c>
      <c r="C207" s="12" t="str">
        <f>'rockfish harvests'!C206</f>
        <v>CSEO</v>
      </c>
      <c r="D207">
        <f>'rockfish harvests'!D206</f>
        <v>21796</v>
      </c>
      <c r="E207" s="12">
        <f>[1]logbook_harvest!$E338</f>
        <v>9789</v>
      </c>
      <c r="F207" s="42">
        <v>0.96489930700000004</v>
      </c>
      <c r="G207" s="42">
        <v>4.2331399999999999E-4</v>
      </c>
      <c r="H207" s="10">
        <f t="shared" ref="H207:H251" si="180">E207*F207</f>
        <v>9445.3993162229999</v>
      </c>
      <c r="I207" s="8">
        <f t="shared" si="169"/>
        <v>40563.861282594</v>
      </c>
      <c r="J207">
        <f t="shared" ref="J207:J251" si="181">SQRT(I207)</f>
        <v>201.40472011001629</v>
      </c>
      <c r="K207" s="9">
        <f t="shared" ref="K207:K251" si="182">(1.96*J207)</f>
        <v>394.75325141563189</v>
      </c>
      <c r="M207" s="2">
        <f>'rockfish harvests'!O206</f>
        <v>3303.5081013664603</v>
      </c>
      <c r="N207">
        <f>'rockfish harvests'!P206</f>
        <v>1214428.9103843591</v>
      </c>
      <c r="O207" s="42">
        <v>0.56494793700000001</v>
      </c>
      <c r="P207" s="42">
        <v>1.0198659999999999E-3</v>
      </c>
      <c r="Q207" s="17">
        <f t="shared" si="177"/>
        <v>1866.3100867297687</v>
      </c>
      <c r="R207" s="65">
        <f t="shared" si="142"/>
        <v>397496.03788323398</v>
      </c>
      <c r="S207">
        <f t="shared" ref="S207:S251" si="183">SQRT(R207)</f>
        <v>630.47286847511054</v>
      </c>
      <c r="T207" s="9">
        <f t="shared" ref="T207:T251" si="184">(1.96*S207)</f>
        <v>1235.7268222112166</v>
      </c>
      <c r="V207" s="17">
        <f t="shared" si="178"/>
        <v>11311.709402952769</v>
      </c>
      <c r="W207" s="58">
        <f t="shared" si="179"/>
        <v>438059.89916582796</v>
      </c>
      <c r="X207">
        <f t="shared" ref="X207:X251" si="185">SQRT(W207)</f>
        <v>661.86093642534001</v>
      </c>
      <c r="Y207" s="9">
        <f t="shared" ref="Y207:Y251" si="186">(1.96*X207)</f>
        <v>1297.2474353936664</v>
      </c>
      <c r="Z207" s="18">
        <f t="shared" si="155"/>
        <v>5.8511133273329151E-2</v>
      </c>
    </row>
    <row r="208" spans="1:26">
      <c r="A208" t="str">
        <f>'rockfish harvests'!A207</f>
        <v>SE</v>
      </c>
      <c r="B208" s="12">
        <f>'rockfish harvests'!B207</f>
        <v>2005</v>
      </c>
      <c r="C208" s="12" t="str">
        <f>'rockfish harvests'!C207</f>
        <v>CSEO</v>
      </c>
      <c r="D208">
        <f>'rockfish harvests'!D207</f>
        <v>27304</v>
      </c>
      <c r="E208" s="12">
        <f>[1]logbook_harvest!$E339</f>
        <v>12886</v>
      </c>
      <c r="F208" s="42">
        <v>0.96489930700000004</v>
      </c>
      <c r="G208" s="42">
        <v>4.2331399999999999E-4</v>
      </c>
      <c r="H208" s="10">
        <f t="shared" si="180"/>
        <v>12433.692470002001</v>
      </c>
      <c r="I208" s="8">
        <f t="shared" ref="I208:I252" si="187">(E208^2)*G208</f>
        <v>70290.864692743999</v>
      </c>
      <c r="J208">
        <f t="shared" si="181"/>
        <v>265.1242438796271</v>
      </c>
      <c r="K208" s="9">
        <f t="shared" si="182"/>
        <v>519.64351800406916</v>
      </c>
      <c r="M208" s="2">
        <f>'rockfish harvests'!O207</f>
        <v>4138.3274545655077</v>
      </c>
      <c r="N208">
        <f>'rockfish harvests'!P207</f>
        <v>1905772.4719131205</v>
      </c>
      <c r="O208" s="42">
        <v>0.56494793700000001</v>
      </c>
      <c r="P208" s="42">
        <v>1.0198659999999999E-3</v>
      </c>
      <c r="Q208" s="17">
        <f t="shared" si="177"/>
        <v>2337.9395580872447</v>
      </c>
      <c r="R208" s="65">
        <f t="shared" si="142"/>
        <v>623780.44545451947</v>
      </c>
      <c r="S208">
        <f t="shared" si="183"/>
        <v>789.79772439183409</v>
      </c>
      <c r="T208" s="9">
        <f t="shared" si="184"/>
        <v>1548.0035398079947</v>
      </c>
      <c r="V208" s="17">
        <f t="shared" si="178"/>
        <v>14771.632028089245</v>
      </c>
      <c r="W208" s="58">
        <f t="shared" si="179"/>
        <v>694071.31014726346</v>
      </c>
      <c r="X208">
        <f t="shared" si="185"/>
        <v>833.10942267343455</v>
      </c>
      <c r="Y208" s="9">
        <f t="shared" si="186"/>
        <v>1632.8944684399316</v>
      </c>
      <c r="Z208" s="18">
        <f t="shared" si="155"/>
        <v>5.6399280803178777E-2</v>
      </c>
    </row>
    <row r="209" spans="1:26">
      <c r="A209" t="str">
        <f>'rockfish harvests'!A208</f>
        <v>SE</v>
      </c>
      <c r="B209" s="12">
        <f>'rockfish harvests'!B208</f>
        <v>2006</v>
      </c>
      <c r="C209" s="12" t="str">
        <f>'rockfish harvests'!C208</f>
        <v>CSEO</v>
      </c>
      <c r="D209">
        <f>'rockfish harvests'!D208</f>
        <v>33748</v>
      </c>
      <c r="E209" s="12">
        <f>[1]logbook_harvest!$E340</f>
        <v>20139</v>
      </c>
      <c r="F209" s="12">
        <f>IF([3]species_comp_Region1_forR!$G10&gt;49,[3]species_comp_Region1_forR!$AD10,[3]species_comp_Region1_forR!$AF10)</f>
        <v>0.99</v>
      </c>
      <c r="G209" s="12">
        <f>IF([3]species_comp_Region1_forR!$G10&gt;49,[3]species_comp_Region1_forR!$AE10,[3]species_comp_Region1_forR!$AG10)</f>
        <v>3.2036300000000001E-6</v>
      </c>
      <c r="H209" s="10">
        <f t="shared" si="180"/>
        <v>19937.61</v>
      </c>
      <c r="I209" s="8">
        <f t="shared" si="187"/>
        <v>1299.3260801352301</v>
      </c>
      <c r="J209">
        <f t="shared" si="181"/>
        <v>36.046165956107316</v>
      </c>
      <c r="K209" s="9">
        <f t="shared" si="182"/>
        <v>70.650485273970332</v>
      </c>
      <c r="M209" s="2">
        <f>'rockfish harvests'!O208</f>
        <v>5115.01153445198</v>
      </c>
      <c r="N209">
        <f>'rockfish harvests'!P208</f>
        <v>2911485.1530098896</v>
      </c>
      <c r="O209" s="12">
        <f>IF([3]species_comp_Region1_forR!$D32&gt;49,[3]species_comp_Region1_forR!$N32,[3]species_comp_Region1_forR!$P32)</f>
        <v>0.53667953700000004</v>
      </c>
      <c r="P209" s="12">
        <f>IF([3]species_comp_Region1_forR!$D32&gt;49,[3]species_comp_Region1_forR!$O32,[3]species_comp_Region1_forR!$Q32)</f>
        <v>4.8095700000000001E-4</v>
      </c>
      <c r="Q209" s="17">
        <f t="shared" si="177"/>
        <v>2745.1220220593482</v>
      </c>
      <c r="R209" s="65">
        <f t="shared" si="142"/>
        <v>849763.4378927768</v>
      </c>
      <c r="S209">
        <f t="shared" si="183"/>
        <v>921.82614298617978</v>
      </c>
      <c r="T209" s="9">
        <f t="shared" si="184"/>
        <v>1806.7792402529124</v>
      </c>
      <c r="V209" s="17">
        <f t="shared" si="178"/>
        <v>22682.73202205935</v>
      </c>
      <c r="W209" s="58">
        <f t="shared" si="179"/>
        <v>851062.76397291198</v>
      </c>
      <c r="X209">
        <f t="shared" si="185"/>
        <v>922.53063037110701</v>
      </c>
      <c r="Y209" s="9">
        <f t="shared" si="186"/>
        <v>1808.1600355273697</v>
      </c>
      <c r="Z209" s="18">
        <f t="shared" si="155"/>
        <v>4.067105450410162E-2</v>
      </c>
    </row>
    <row r="210" spans="1:26">
      <c r="A210" t="str">
        <f>'rockfish harvests'!A209</f>
        <v>SE</v>
      </c>
      <c r="B210" s="12">
        <f>'rockfish harvests'!B209</f>
        <v>2007</v>
      </c>
      <c r="C210" s="12" t="str">
        <f>'rockfish harvests'!C209</f>
        <v>CSEO</v>
      </c>
      <c r="D210">
        <f>'rockfish harvests'!D209</f>
        <v>38443</v>
      </c>
      <c r="E210" s="12">
        <f>[1]logbook_harvest!$E341</f>
        <v>24055</v>
      </c>
      <c r="F210" s="12">
        <f>IF([3]species_comp_Region1_forR!$G11&gt;49,[3]species_comp_Region1_forR!$AD11,[3]species_comp_Region1_forR!$AF11)</f>
        <v>0.98786477900000003</v>
      </c>
      <c r="G210" s="12">
        <f>IF([3]species_comp_Region1_forR!$G11&gt;49,[3]species_comp_Region1_forR!$AE11,[3]species_comp_Region1_forR!$AG11)</f>
        <v>3.46473E-6</v>
      </c>
      <c r="H210" s="10">
        <f t="shared" si="180"/>
        <v>23763.087258845</v>
      </c>
      <c r="I210" s="8">
        <f t="shared" si="187"/>
        <v>2004.8418480082501</v>
      </c>
      <c r="J210">
        <f t="shared" si="181"/>
        <v>44.775460332734156</v>
      </c>
      <c r="K210" s="9">
        <f t="shared" si="182"/>
        <v>87.759902252158938</v>
      </c>
      <c r="M210" s="2">
        <f>'rockfish harvests'!O209</f>
        <v>5826.6086410731732</v>
      </c>
      <c r="N210">
        <f>'rockfish harvests'!P209</f>
        <v>3777922.4788372577</v>
      </c>
      <c r="O210" s="12">
        <f>IF([3]species_comp_Region1_forR!$D33&gt;49,[3]species_comp_Region1_forR!$N33,[3]species_comp_Region1_forR!$P33)</f>
        <v>0.56741573000000001</v>
      </c>
      <c r="P210" s="12">
        <f>IF([3]species_comp_Region1_forR!$D33&gt;49,[3]species_comp_Region1_forR!$O33,[3]species_comp_Region1_forR!$Q33)</f>
        <v>6.9142300000000004E-4</v>
      </c>
      <c r="Q210" s="17">
        <f t="shared" si="177"/>
        <v>3306.1093954988428</v>
      </c>
      <c r="R210" s="65">
        <f t="shared" si="142"/>
        <v>1237203.4598339598</v>
      </c>
      <c r="S210">
        <f t="shared" si="183"/>
        <v>1112.296480185908</v>
      </c>
      <c r="T210" s="9">
        <f t="shared" si="184"/>
        <v>2180.1011011643795</v>
      </c>
      <c r="V210" s="17">
        <f t="shared" si="178"/>
        <v>27069.196654343843</v>
      </c>
      <c r="W210" s="58">
        <f t="shared" si="179"/>
        <v>1239208.3016819682</v>
      </c>
      <c r="X210">
        <f t="shared" si="185"/>
        <v>1113.1973327680803</v>
      </c>
      <c r="Y210" s="9">
        <f t="shared" si="186"/>
        <v>2181.8667722254372</v>
      </c>
      <c r="Z210" s="18">
        <f t="shared" si="155"/>
        <v>4.1124136300862237E-2</v>
      </c>
    </row>
    <row r="211" spans="1:26">
      <c r="A211" t="str">
        <f>'rockfish harvests'!A210</f>
        <v>SE</v>
      </c>
      <c r="B211" s="12">
        <f>'rockfish harvests'!B210</f>
        <v>2008</v>
      </c>
      <c r="C211" s="12" t="str">
        <f>'rockfish harvests'!C210</f>
        <v>CSEO</v>
      </c>
      <c r="D211">
        <f>'rockfish harvests'!D210</f>
        <v>52901</v>
      </c>
      <c r="E211" s="12">
        <f>[1]logbook_harvest!$E342</f>
        <v>37625</v>
      </c>
      <c r="F211" s="12">
        <f>IF([3]species_comp_Region1_forR!$G12&gt;49,[3]species_comp_Region1_forR!$AD12,[3]species_comp_Region1_forR!$AF12)</f>
        <v>0.98654377900000001</v>
      </c>
      <c r="G211" s="12">
        <f>IF([3]species_comp_Region1_forR!$G12&gt;49,[3]species_comp_Region1_forR!$AE12,[3]species_comp_Region1_forR!$AG12)</f>
        <v>2.4474800000000002E-6</v>
      </c>
      <c r="H211" s="10">
        <f t="shared" si="180"/>
        <v>37118.709684875001</v>
      </c>
      <c r="I211" s="8">
        <f t="shared" si="187"/>
        <v>3464.7521168750004</v>
      </c>
      <c r="J211">
        <f t="shared" si="181"/>
        <v>58.862145024412762</v>
      </c>
      <c r="K211" s="9">
        <f t="shared" si="182"/>
        <v>115.369804247849</v>
      </c>
      <c r="M211" s="2">
        <f>'rockfish harvests'!O210</f>
        <v>8017.9336607812002</v>
      </c>
      <c r="N211">
        <f>'rockfish harvests'!P210</f>
        <v>7153955.9598475369</v>
      </c>
      <c r="O211" s="12">
        <f>IF([3]species_comp_Region1_forR!$D34&gt;49,[3]species_comp_Region1_forR!$N34,[3]species_comp_Region1_forR!$P34)</f>
        <v>0.577946768</v>
      </c>
      <c r="P211" s="12">
        <f>IF([3]species_comp_Region1_forR!$D34&gt;49,[3]species_comp_Region1_forR!$O34,[3]species_comp_Region1_forR!$Q34)</f>
        <v>4.6461799999999998E-4</v>
      </c>
      <c r="Q211" s="17">
        <f t="shared" si="177"/>
        <v>4633.9388452869034</v>
      </c>
      <c r="R211" s="65">
        <f t="shared" si="142"/>
        <v>2416127.177498173</v>
      </c>
      <c r="S211">
        <f t="shared" si="183"/>
        <v>1554.3896478998349</v>
      </c>
      <c r="T211" s="9">
        <f t="shared" si="184"/>
        <v>3046.6037098836764</v>
      </c>
      <c r="V211" s="17">
        <f t="shared" si="178"/>
        <v>41752.648530161903</v>
      </c>
      <c r="W211" s="58">
        <f t="shared" si="179"/>
        <v>2419591.9296150478</v>
      </c>
      <c r="X211">
        <f t="shared" si="185"/>
        <v>1555.5037542915311</v>
      </c>
      <c r="Y211" s="9">
        <f t="shared" si="186"/>
        <v>3048.7873584114009</v>
      </c>
      <c r="Z211" s="18">
        <f t="shared" si="155"/>
        <v>3.7255211562635192E-2</v>
      </c>
    </row>
    <row r="212" spans="1:26">
      <c r="A212" t="str">
        <f>'rockfish harvests'!A211</f>
        <v>SE</v>
      </c>
      <c r="B212" s="12">
        <f>'rockfish harvests'!B211</f>
        <v>2009</v>
      </c>
      <c r="C212" s="12" t="str">
        <f>'rockfish harvests'!C211</f>
        <v>CSEO</v>
      </c>
      <c r="D212">
        <f>'rockfish harvests'!D211</f>
        <v>31717</v>
      </c>
      <c r="E212" s="12">
        <f>[1]logbook_harvest!$E343</f>
        <v>22290</v>
      </c>
      <c r="F212" s="12">
        <f>IF([3]species_comp_Region1_forR!$G13&gt;49,[3]species_comp_Region1_forR!$AD13,[3]species_comp_Region1_forR!$AF13)</f>
        <v>0.96443757200000002</v>
      </c>
      <c r="G212" s="12">
        <f>IF([3]species_comp_Region1_forR!$G13&gt;49,[3]species_comp_Region1_forR!$AE13,[3]species_comp_Region1_forR!$AG13)</f>
        <v>1.32629E-5</v>
      </c>
      <c r="H212" s="10">
        <f t="shared" si="180"/>
        <v>21497.313479880002</v>
      </c>
      <c r="I212" s="8">
        <f t="shared" si="187"/>
        <v>6589.5936138899997</v>
      </c>
      <c r="J212">
        <f t="shared" si="181"/>
        <v>81.176311901256014</v>
      </c>
      <c r="K212" s="9">
        <f t="shared" si="182"/>
        <v>159.10557132646179</v>
      </c>
      <c r="M212" s="2">
        <f>'rockfish harvests'!O211</f>
        <v>4807.1832653257516</v>
      </c>
      <c r="N212">
        <f>'rockfish harvests'!P211</f>
        <v>2571595.7734261826</v>
      </c>
      <c r="O212" s="12">
        <f>IF([3]species_comp_Region1_forR!$D35&gt;49,[3]species_comp_Region1_forR!$N35,[3]species_comp_Region1_forR!$P35)</f>
        <v>0.58461538499999999</v>
      </c>
      <c r="P212" s="12">
        <f>IF([3]species_comp_Region1_forR!$D35&gt;49,[3]species_comp_Region1_forR!$O35,[3]species_comp_Region1_forR!$Q35)</f>
        <v>6.2426799999999998E-4</v>
      </c>
      <c r="Q212" s="17">
        <f t="shared" si="177"/>
        <v>2810.3532954239713</v>
      </c>
      <c r="R212" s="65">
        <f t="shared" si="142"/>
        <v>891728.37812798622</v>
      </c>
      <c r="S212">
        <f t="shared" si="183"/>
        <v>944.31370747648589</v>
      </c>
      <c r="T212" s="9">
        <f t="shared" si="184"/>
        <v>1850.8548666539123</v>
      </c>
      <c r="V212" s="17">
        <f t="shared" si="178"/>
        <v>24307.666775303973</v>
      </c>
      <c r="W212" s="58">
        <f t="shared" si="179"/>
        <v>898317.97174187622</v>
      </c>
      <c r="X212">
        <f t="shared" si="185"/>
        <v>947.79637672966248</v>
      </c>
      <c r="Y212" s="9">
        <f t="shared" si="186"/>
        <v>1857.6808983901385</v>
      </c>
      <c r="Z212" s="18">
        <f t="shared" si="155"/>
        <v>3.8991664049492468E-2</v>
      </c>
    </row>
    <row r="213" spans="1:26">
      <c r="A213" t="str">
        <f>'rockfish harvests'!A212</f>
        <v>SE</v>
      </c>
      <c r="B213" s="12">
        <f>'rockfish harvests'!B212</f>
        <v>2010</v>
      </c>
      <c r="C213" s="12" t="str">
        <f>'rockfish harvests'!C212</f>
        <v>CSEO</v>
      </c>
      <c r="D213">
        <f>'rockfish harvests'!D212</f>
        <v>43813</v>
      </c>
      <c r="E213" s="12">
        <f>[1]logbook_harvest!$E344</f>
        <v>30785</v>
      </c>
      <c r="F213" s="12">
        <f>IF([3]species_comp_Region1_forR!$G14&gt;49,[3]species_comp_Region1_forR!$AD14,[3]species_comp_Region1_forR!$AF14)</f>
        <v>0.96323676300000005</v>
      </c>
      <c r="G213" s="12">
        <f>IF([3]species_comp_Region1_forR!$G14&gt;49,[3]species_comp_Region1_forR!$AE14,[3]species_comp_Region1_forR!$AG14)</f>
        <v>7.0766799999999998E-6</v>
      </c>
      <c r="H213" s="10">
        <f t="shared" si="180"/>
        <v>29653.243748955003</v>
      </c>
      <c r="I213" s="8">
        <f t="shared" si="187"/>
        <v>6706.6844551329996</v>
      </c>
      <c r="J213">
        <f t="shared" si="181"/>
        <v>81.894349348004468</v>
      </c>
      <c r="K213" s="9">
        <f t="shared" si="182"/>
        <v>160.51292472208874</v>
      </c>
      <c r="M213" s="2">
        <f>'rockfish harvests'!O212</f>
        <v>6640.5120409785595</v>
      </c>
      <c r="N213">
        <f>'rockfish harvests'!P212</f>
        <v>4907095.1826566225</v>
      </c>
      <c r="O213" s="12">
        <f>IF([3]species_comp_Region1_forR!$D36&gt;49,[3]species_comp_Region1_forR!$N36,[3]species_comp_Region1_forR!$P36)</f>
        <v>0.58745874600000003</v>
      </c>
      <c r="P213" s="12">
        <f>IF([3]species_comp_Region1_forR!$D36&gt;49,[3]species_comp_Region1_forR!$O36,[3]species_comp_Region1_forR!$Q36)</f>
        <v>2.6690600000000002E-4</v>
      </c>
      <c r="Q213" s="17">
        <f t="shared" si="177"/>
        <v>3901.0268763911654</v>
      </c>
      <c r="R213" s="65">
        <f t="shared" si="142"/>
        <v>1703936.576793178</v>
      </c>
      <c r="S213">
        <f t="shared" si="183"/>
        <v>1305.3492164142046</v>
      </c>
      <c r="T213" s="9">
        <f t="shared" si="184"/>
        <v>2558.484464171841</v>
      </c>
      <c r="V213" s="17">
        <f t="shared" si="178"/>
        <v>33554.270625346166</v>
      </c>
      <c r="W213" s="58">
        <f t="shared" si="179"/>
        <v>1710643.261248311</v>
      </c>
      <c r="X213">
        <f t="shared" si="185"/>
        <v>1307.9156170213394</v>
      </c>
      <c r="Y213" s="9">
        <f t="shared" si="186"/>
        <v>2563.514609361825</v>
      </c>
      <c r="Z213" s="18">
        <f t="shared" si="155"/>
        <v>3.8979110338144808E-2</v>
      </c>
    </row>
    <row r="214" spans="1:26">
      <c r="A214" t="str">
        <f>'rockfish harvests'!A213</f>
        <v>SE</v>
      </c>
      <c r="B214" s="12">
        <f>'rockfish harvests'!B213</f>
        <v>2011</v>
      </c>
      <c r="C214" s="12" t="str">
        <f>'rockfish harvests'!C213</f>
        <v>CSEO</v>
      </c>
      <c r="D214">
        <f>'rockfish harvests'!D213</f>
        <v>58843</v>
      </c>
      <c r="E214" s="12">
        <f>[1]logbook_harvest!$E345</f>
        <v>46504</v>
      </c>
      <c r="F214" s="12">
        <f>IF([3]species_comp_Region1_forR!$G15&gt;49,[3]species_comp_Region1_forR!$AD15,[3]species_comp_Region1_forR!$AF15)</f>
        <v>0.98026697600000001</v>
      </c>
      <c r="G214" s="12">
        <f>IF([3]species_comp_Region1_forR!$G15&gt;49,[3]species_comp_Region1_forR!$AE15,[3]species_comp_Region1_forR!$AG15)</f>
        <v>2.8070899999999999E-6</v>
      </c>
      <c r="H214" s="10">
        <f t="shared" si="180"/>
        <v>45586.335451904</v>
      </c>
      <c r="I214" s="8">
        <f t="shared" si="187"/>
        <v>6070.6746348934403</v>
      </c>
      <c r="J214">
        <f t="shared" si="181"/>
        <v>77.914534169777596</v>
      </c>
      <c r="K214" s="9">
        <f t="shared" si="182"/>
        <v>152.71248697276408</v>
      </c>
      <c r="M214" s="2">
        <f>'rockfish harvests'!O213</f>
        <v>9637.9680383923114</v>
      </c>
      <c r="N214">
        <f>'rockfish harvests'!P213</f>
        <v>7141508.8030922944</v>
      </c>
      <c r="O214" s="12">
        <f>IF([3]species_comp_Region1_forR!$D37&gt;49,[3]species_comp_Region1_forR!$N37,[3]species_comp_Region1_forR!$P37)</f>
        <v>0.53781512600000003</v>
      </c>
      <c r="P214" s="12">
        <f>IF([3]species_comp_Region1_forR!$D37&gt;49,[3]species_comp_Region1_forR!$O37,[3]species_comp_Region1_forR!$Q37)</f>
        <v>3.4862599999999999E-4</v>
      </c>
      <c r="Q214" s="17">
        <f t="shared" si="177"/>
        <v>5183.4449949519339</v>
      </c>
      <c r="R214" s="65">
        <f t="shared" si="142"/>
        <v>2095540.8002346565</v>
      </c>
      <c r="S214">
        <f t="shared" si="183"/>
        <v>1447.5982868996</v>
      </c>
      <c r="T214" s="9">
        <f t="shared" si="184"/>
        <v>2837.2926423232161</v>
      </c>
      <c r="V214" s="17">
        <f t="shared" si="178"/>
        <v>50769.780446855933</v>
      </c>
      <c r="W214" s="58">
        <f t="shared" si="179"/>
        <v>2101611.4748695502</v>
      </c>
      <c r="X214">
        <f t="shared" si="185"/>
        <v>1449.693579646937</v>
      </c>
      <c r="Y214" s="9">
        <f t="shared" si="186"/>
        <v>2841.3994161079963</v>
      </c>
      <c r="Z214" s="18">
        <f t="shared" si="155"/>
        <v>2.8554261351679992E-2</v>
      </c>
    </row>
    <row r="215" spans="1:26">
      <c r="A215" t="str">
        <f>'rockfish harvests'!A214</f>
        <v>SE</v>
      </c>
      <c r="B215" s="12">
        <f>'rockfish harvests'!B214</f>
        <v>2012</v>
      </c>
      <c r="C215" s="12" t="str">
        <f>'rockfish harvests'!C214</f>
        <v>CSEO</v>
      </c>
      <c r="D215">
        <f>'rockfish harvests'!D214</f>
        <v>57675</v>
      </c>
      <c r="E215" s="12">
        <f>[1]logbook_harvest!$E346</f>
        <v>43380</v>
      </c>
      <c r="F215" s="12">
        <f>IF([3]species_comp_Region1_forR!$G16&gt;49,[3]species_comp_Region1_forR!$AD16,[3]species_comp_Region1_forR!$AF16)</f>
        <v>0.97152855100000002</v>
      </c>
      <c r="G215" s="12">
        <f>IF([3]species_comp_Region1_forR!$G16&gt;49,[3]species_comp_Region1_forR!$AE16,[3]species_comp_Region1_forR!$AG16)</f>
        <v>4.4003900000000004E-6</v>
      </c>
      <c r="H215" s="10">
        <f t="shared" si="180"/>
        <v>42144.908542379999</v>
      </c>
      <c r="I215" s="8">
        <f t="shared" si="187"/>
        <v>8280.7612715160012</v>
      </c>
      <c r="J215">
        <f t="shared" si="181"/>
        <v>90.998688295579299</v>
      </c>
      <c r="K215" s="9">
        <f t="shared" si="182"/>
        <v>178.35742905933543</v>
      </c>
      <c r="M215" s="2">
        <f>'rockfish harvests'!O214</f>
        <v>6152.5876396981548</v>
      </c>
      <c r="N215">
        <f>'rockfish harvests'!P214</f>
        <v>1027468.7062518544</v>
      </c>
      <c r="O215" s="12">
        <f>IF([3]species_comp_Region1_forR!$D38&gt;49,[3]species_comp_Region1_forR!$N38,[3]species_comp_Region1_forR!$P38)</f>
        <v>0.58744394600000005</v>
      </c>
      <c r="P215" s="12">
        <f>IF([3]species_comp_Region1_forR!$D38&gt;49,[3]species_comp_Region1_forR!$O38,[3]species_comp_Region1_forR!$Q38)</f>
        <v>3.6280500000000001E-4</v>
      </c>
      <c r="Q215" s="17">
        <f t="shared" si="177"/>
        <v>3614.3003611751105</v>
      </c>
      <c r="R215" s="65">
        <f t="shared" si="142"/>
        <v>367930.5473407011</v>
      </c>
      <c r="S215">
        <f t="shared" si="183"/>
        <v>606.57278816371343</v>
      </c>
      <c r="T215" s="9">
        <f t="shared" si="184"/>
        <v>1188.8826648008783</v>
      </c>
      <c r="V215" s="17">
        <f t="shared" si="178"/>
        <v>45759.208903555111</v>
      </c>
      <c r="W215" s="58">
        <f t="shared" si="179"/>
        <v>376211.30861221708</v>
      </c>
      <c r="X215">
        <f t="shared" si="185"/>
        <v>613.36066764361169</v>
      </c>
      <c r="Y215" s="9">
        <f t="shared" si="186"/>
        <v>1202.186908581479</v>
      </c>
      <c r="Z215" s="18">
        <f t="shared" si="155"/>
        <v>1.3404092473197425E-2</v>
      </c>
    </row>
    <row r="216" spans="1:26">
      <c r="A216" t="str">
        <f>'rockfish harvests'!A215</f>
        <v>SE</v>
      </c>
      <c r="B216" s="12">
        <f>'rockfish harvests'!B215</f>
        <v>2013</v>
      </c>
      <c r="C216" s="12" t="str">
        <f>'rockfish harvests'!C215</f>
        <v>CSEO</v>
      </c>
      <c r="D216">
        <f>'rockfish harvests'!D215</f>
        <v>60735</v>
      </c>
      <c r="E216" s="12">
        <f>[1]logbook_harvest!$E347</f>
        <v>48283</v>
      </c>
      <c r="F216" s="12">
        <f>IF([3]species_comp_Region1_forR!$G17&gt;49,[3]species_comp_Region1_forR!$AD17,[3]species_comp_Region1_forR!$AF17)</f>
        <v>0.98436396699999995</v>
      </c>
      <c r="G216" s="12">
        <f>IF([3]species_comp_Region1_forR!$G17&gt;49,[3]species_comp_Region1_forR!$AE17,[3]species_comp_Region1_forR!$AG17)</f>
        <v>1.5528199999999999E-6</v>
      </c>
      <c r="H216" s="10">
        <f t="shared" si="180"/>
        <v>47528.045418661</v>
      </c>
      <c r="I216" s="8">
        <f t="shared" si="187"/>
        <v>3620.0086575609798</v>
      </c>
      <c r="J216">
        <f t="shared" si="181"/>
        <v>60.166507772688455</v>
      </c>
      <c r="K216" s="9">
        <f t="shared" si="182"/>
        <v>117.92635523446937</v>
      </c>
      <c r="M216" s="2">
        <f>'rockfish harvests'!O215</f>
        <v>9629.9871638141776</v>
      </c>
      <c r="N216">
        <f>'rockfish harvests'!P215</f>
        <v>3833914.1323344847</v>
      </c>
      <c r="O216" s="12">
        <f>IF([3]species_comp_Region1_forR!$D39&gt;49,[3]species_comp_Region1_forR!$N39,[3]species_comp_Region1_forR!$P39)</f>
        <v>0.60239651400000005</v>
      </c>
      <c r="P216" s="12">
        <f>IF([3]species_comp_Region1_forR!$D39&gt;49,[3]species_comp_Region1_forR!$O39,[3]species_comp_Region1_forR!$Q39)</f>
        <v>2.6119400000000002E-4</v>
      </c>
      <c r="Q216" s="17">
        <f t="shared" si="177"/>
        <v>5801.0706973464085</v>
      </c>
      <c r="R216" s="65">
        <f t="shared" si="142"/>
        <v>1414477.6034689052</v>
      </c>
      <c r="S216">
        <f t="shared" si="183"/>
        <v>1189.3181254268789</v>
      </c>
      <c r="T216" s="9">
        <f t="shared" si="184"/>
        <v>2331.0635258366824</v>
      </c>
      <c r="V216" s="17">
        <f t="shared" si="178"/>
        <v>53329.116116007412</v>
      </c>
      <c r="W216" s="58">
        <f t="shared" si="179"/>
        <v>1418097.6121264661</v>
      </c>
      <c r="X216">
        <f t="shared" si="185"/>
        <v>1190.8390370350085</v>
      </c>
      <c r="Y216" s="9">
        <f t="shared" si="186"/>
        <v>2334.0445125886167</v>
      </c>
      <c r="Z216" s="18">
        <f t="shared" si="155"/>
        <v>2.2329997640398974E-2</v>
      </c>
    </row>
    <row r="217" spans="1:26">
      <c r="A217" t="str">
        <f>'rockfish harvests'!A216</f>
        <v>SE</v>
      </c>
      <c r="B217" s="12">
        <f>'rockfish harvests'!B216</f>
        <v>2014</v>
      </c>
      <c r="C217" s="12" t="str">
        <f>'rockfish harvests'!C216</f>
        <v>CSEO</v>
      </c>
      <c r="D217">
        <f>'rockfish harvests'!D216</f>
        <v>73709</v>
      </c>
      <c r="E217" s="12">
        <f>[1]logbook_harvest!$E348</f>
        <v>60201</v>
      </c>
      <c r="F217" s="12">
        <f>IF([3]species_comp_Region1_forR!$G18&gt;49,[3]species_comp_Region1_forR!$AD18,[3]species_comp_Region1_forR!$AF18)</f>
        <v>0.95826043500000002</v>
      </c>
      <c r="G217" s="12">
        <f>IF([3]species_comp_Region1_forR!$G18&gt;49,[3]species_comp_Region1_forR!$AE18,[3]species_comp_Region1_forR!$AG18)</f>
        <v>4.99905E-6</v>
      </c>
      <c r="H217" s="10">
        <f t="shared" si="180"/>
        <v>57688.236447435003</v>
      </c>
      <c r="I217" s="8">
        <f t="shared" si="187"/>
        <v>18117.359052619049</v>
      </c>
      <c r="J217">
        <f t="shared" si="181"/>
        <v>134.60073942077381</v>
      </c>
      <c r="K217" s="9">
        <f t="shared" si="182"/>
        <v>263.81744926471663</v>
      </c>
      <c r="M217" s="2">
        <f>'rockfish harvests'!O216</f>
        <v>12999.052896462119</v>
      </c>
      <c r="N217">
        <f>'rockfish harvests'!P216</f>
        <v>10006306.818414057</v>
      </c>
      <c r="O217" s="12">
        <f>IF([3]species_comp_Region1_forR!$D40&gt;49,[3]species_comp_Region1_forR!$N40,[3]species_comp_Region1_forR!$P40)</f>
        <v>0.57264150899999999</v>
      </c>
      <c r="P217" s="12">
        <f>IF([3]species_comp_Region1_forR!$D40&gt;49,[3]species_comp_Region1_forR!$O40,[3]species_comp_Region1_forR!$Q40)</f>
        <v>2.31089E-4</v>
      </c>
      <c r="Q217" s="17">
        <f t="shared" si="177"/>
        <v>7443.7972662008888</v>
      </c>
      <c r="R217" s="65">
        <f t="shared" si="142"/>
        <v>3317987.1027325117</v>
      </c>
      <c r="S217">
        <f t="shared" si="183"/>
        <v>1821.5342716327111</v>
      </c>
      <c r="T217" s="9">
        <f t="shared" si="184"/>
        <v>3570.2071724001139</v>
      </c>
      <c r="V217" s="17">
        <f t="shared" si="178"/>
        <v>65132.033713635894</v>
      </c>
      <c r="W217" s="58">
        <f t="shared" si="179"/>
        <v>3336104.4617851307</v>
      </c>
      <c r="X217">
        <f t="shared" si="185"/>
        <v>1826.5006054707812</v>
      </c>
      <c r="Y217" s="9">
        <f t="shared" si="186"/>
        <v>3579.9411867227313</v>
      </c>
      <c r="Z217" s="18">
        <f t="shared" si="155"/>
        <v>2.8043045815232839E-2</v>
      </c>
    </row>
    <row r="218" spans="1:26">
      <c r="A218" t="str">
        <f>'rockfish harvests'!A217</f>
        <v>SE</v>
      </c>
      <c r="B218" s="12">
        <f>'rockfish harvests'!B217</f>
        <v>2015</v>
      </c>
      <c r="C218" s="12" t="str">
        <f>'rockfish harvests'!C217</f>
        <v>CSEO</v>
      </c>
      <c r="D218">
        <f>'rockfish harvests'!D217</f>
        <v>80105</v>
      </c>
      <c r="E218" s="12">
        <f>[1]logbook_harvest!$E349</f>
        <v>63217</v>
      </c>
      <c r="F218" s="12">
        <f>IF([3]species_comp_Region1_forR!$G19&gt;49,[3]species_comp_Region1_forR!$AD19,[3]species_comp_Region1_forR!$AF19)</f>
        <v>0.97065390699999998</v>
      </c>
      <c r="G218" s="12">
        <f>IF([3]species_comp_Region1_forR!$G19&gt;49,[3]species_comp_Region1_forR!$AE19,[3]species_comp_Region1_forR!$AG19)</f>
        <v>3.0290199999999998E-6</v>
      </c>
      <c r="H218" s="10">
        <f t="shared" si="180"/>
        <v>61361.828038818996</v>
      </c>
      <c r="I218" s="8">
        <f t="shared" si="187"/>
        <v>12105.142478362779</v>
      </c>
      <c r="J218">
        <f t="shared" si="181"/>
        <v>110.02337241860376</v>
      </c>
      <c r="K218" s="9">
        <f t="shared" si="182"/>
        <v>215.64580994046335</v>
      </c>
      <c r="M218" s="2">
        <f>'rockfish harvests'!O217</f>
        <v>8154.5459903117735</v>
      </c>
      <c r="N218">
        <f>'rockfish harvests'!P217</f>
        <v>3137762.110543259</v>
      </c>
      <c r="O218" s="12">
        <f>IF([3]species_comp_Region1_forR!$D41&gt;49,[3]species_comp_Region1_forR!$N41,[3]species_comp_Region1_forR!$P41)</f>
        <v>0.58013120900000004</v>
      </c>
      <c r="P218" s="12">
        <f>IF([3]species_comp_Region1_forR!$D41&gt;49,[3]species_comp_Region1_forR!$O41,[3]species_comp_Region1_forR!$Q41)</f>
        <v>2.2849799999999999E-4</v>
      </c>
      <c r="Q218" s="17">
        <f t="shared" si="177"/>
        <v>4730.7066242056717</v>
      </c>
      <c r="R218" s="65">
        <f t="shared" si="142"/>
        <v>1070498.1754356346</v>
      </c>
      <c r="S218">
        <f t="shared" si="183"/>
        <v>1034.6488174427275</v>
      </c>
      <c r="T218" s="9">
        <f t="shared" si="184"/>
        <v>2027.9116821877458</v>
      </c>
      <c r="V218" s="17">
        <f t="shared" si="178"/>
        <v>66092.534663024664</v>
      </c>
      <c r="W218" s="58">
        <f t="shared" si="179"/>
        <v>1082603.3179139975</v>
      </c>
      <c r="X218">
        <f t="shared" si="185"/>
        <v>1040.4822525704114</v>
      </c>
      <c r="Y218" s="9">
        <f t="shared" si="186"/>
        <v>2039.3452150380065</v>
      </c>
      <c r="Z218" s="18">
        <f t="shared" si="155"/>
        <v>1.5742810559094916E-2</v>
      </c>
    </row>
    <row r="219" spans="1:26">
      <c r="A219" t="str">
        <f>'rockfish harvests'!A218</f>
        <v>SE</v>
      </c>
      <c r="B219" s="12">
        <f>'rockfish harvests'!B218</f>
        <v>2016</v>
      </c>
      <c r="C219" s="12" t="str">
        <f>'rockfish harvests'!C218</f>
        <v>CSEO</v>
      </c>
      <c r="D219">
        <f>'rockfish harvests'!D218</f>
        <v>54908</v>
      </c>
      <c r="E219" s="12">
        <f>[1]logbook_harvest!$E350</f>
        <v>42288</v>
      </c>
      <c r="F219" s="12">
        <f>IF([3]species_comp_Region1_forR!$G20&gt;49,[3]species_comp_Region1_forR!$AD20,[3]species_comp_Region1_forR!$AF20)</f>
        <v>0.94855967100000005</v>
      </c>
      <c r="G219" s="12">
        <f>IF([3]species_comp_Region1_forR!$G20&gt;49,[3]species_comp_Region1_forR!$AE20,[3]species_comp_Region1_forR!$AG20)</f>
        <v>6.6942299999999998E-6</v>
      </c>
      <c r="H219" s="10">
        <f t="shared" si="180"/>
        <v>40112.691367248</v>
      </c>
      <c r="I219" s="8">
        <f t="shared" si="187"/>
        <v>11971.123778373119</v>
      </c>
      <c r="J219">
        <f t="shared" si="181"/>
        <v>109.4126307990678</v>
      </c>
      <c r="K219" s="9">
        <f t="shared" si="182"/>
        <v>214.44875636617289</v>
      </c>
      <c r="M219" s="2">
        <f>'rockfish harvests'!O218</f>
        <v>8439.7721422199611</v>
      </c>
      <c r="N219">
        <f>'rockfish harvests'!P218</f>
        <v>2423165.6191606135</v>
      </c>
      <c r="O219" s="12">
        <f>IF([3]species_comp_Region1_forR!$D42&gt;49,[3]species_comp_Region1_forR!$N42,[3]species_comp_Region1_forR!$P42)</f>
        <v>0.511945392</v>
      </c>
      <c r="P219" s="12">
        <f>IF([3]species_comp_Region1_forR!$D42&gt;49,[3]species_comp_Region1_forR!$O42,[3]species_comp_Region1_forR!$Q42)</f>
        <v>2.1337099999999999E-4</v>
      </c>
      <c r="Q219" s="17">
        <f t="shared" si="177"/>
        <v>4320.7024577394777</v>
      </c>
      <c r="R219" s="65">
        <f t="shared" si="142"/>
        <v>649764.16581501579</v>
      </c>
      <c r="S219">
        <f t="shared" si="183"/>
        <v>806.07950340832747</v>
      </c>
      <c r="T219" s="9">
        <f t="shared" si="184"/>
        <v>1579.9158266803217</v>
      </c>
      <c r="V219" s="17">
        <f t="shared" si="178"/>
        <v>44433.393824987477</v>
      </c>
      <c r="W219" s="58">
        <f t="shared" si="179"/>
        <v>661735.28959338891</v>
      </c>
      <c r="X219">
        <f t="shared" si="185"/>
        <v>813.47113630010801</v>
      </c>
      <c r="Y219" s="9">
        <f t="shared" si="186"/>
        <v>1594.4034271482117</v>
      </c>
      <c r="Z219" s="18">
        <f t="shared" si="155"/>
        <v>1.8307652562038732E-2</v>
      </c>
    </row>
    <row r="220" spans="1:26">
      <c r="A220" t="str">
        <f>'rockfish harvests'!A219</f>
        <v>SE</v>
      </c>
      <c r="B220" s="12">
        <f>'rockfish harvests'!B219</f>
        <v>2017</v>
      </c>
      <c r="C220" s="12" t="str">
        <f>'rockfish harvests'!C219</f>
        <v>CSEO</v>
      </c>
      <c r="D220">
        <f>'rockfish harvests'!D219</f>
        <v>57388</v>
      </c>
      <c r="E220" s="12">
        <f>[1]logbook_harvest!$E351</f>
        <v>46059</v>
      </c>
      <c r="F220" s="12">
        <f>IF([3]species_comp_Region1_forR!$G21&gt;49,[3]species_comp_Region1_forR!$AD21,[3]species_comp_Region1_forR!$AF21)</f>
        <v>0.93487873499999996</v>
      </c>
      <c r="G220" s="12">
        <f>IF([3]species_comp_Region1_forR!$G21&gt;49,[3]species_comp_Region1_forR!$AE21,[3]species_comp_Region1_forR!$AG21)</f>
        <v>8.1587399999999997E-6</v>
      </c>
      <c r="H220" s="10">
        <f t="shared" si="180"/>
        <v>43059.579655365</v>
      </c>
      <c r="I220" s="8">
        <f t="shared" si="187"/>
        <v>17308.20788129394</v>
      </c>
      <c r="J220">
        <f t="shared" si="181"/>
        <v>131.56066236263004</v>
      </c>
      <c r="K220" s="9">
        <f t="shared" si="182"/>
        <v>257.85889823075485</v>
      </c>
      <c r="M220" s="2">
        <f>'rockfish harvests'!O219</f>
        <v>14552.082903438393</v>
      </c>
      <c r="N220">
        <f>'rockfish harvests'!P219</f>
        <v>13249322.287968032</v>
      </c>
      <c r="O220" s="12">
        <f>IF([3]species_comp_Region1_forR!$D43&gt;49,[3]species_comp_Region1_forR!$N43,[3]species_comp_Region1_forR!$P43)</f>
        <v>0.503926702</v>
      </c>
      <c r="P220" s="12">
        <f>IF([3]species_comp_Region1_forR!$D43&gt;49,[3]species_comp_Region1_forR!$O43,[3]species_comp_Region1_forR!$Q43)</f>
        <v>3.2763399999999999E-4</v>
      </c>
      <c r="Q220" s="17">
        <f t="shared" si="177"/>
        <v>7333.1831447602945</v>
      </c>
      <c r="R220" s="65">
        <f t="shared" si="142"/>
        <v>3429600.8720285972</v>
      </c>
      <c r="S220">
        <f t="shared" si="183"/>
        <v>1851.9181601865125</v>
      </c>
      <c r="T220" s="9">
        <f t="shared" si="184"/>
        <v>3629.7595939655644</v>
      </c>
      <c r="V220" s="17">
        <f t="shared" si="178"/>
        <v>50392.762800125296</v>
      </c>
      <c r="W220" s="58">
        <f t="shared" si="179"/>
        <v>3446909.0799098909</v>
      </c>
      <c r="X220">
        <f t="shared" si="185"/>
        <v>1856.5853279367182</v>
      </c>
      <c r="Y220" s="9">
        <f t="shared" si="186"/>
        <v>3638.9072427559677</v>
      </c>
      <c r="Z220" s="18">
        <f t="shared" si="155"/>
        <v>3.6842300853806374E-2</v>
      </c>
    </row>
    <row r="221" spans="1:26">
      <c r="A221" t="str">
        <f>'rockfish harvests'!A220</f>
        <v>SE</v>
      </c>
      <c r="B221" s="12">
        <f>'rockfish harvests'!B220</f>
        <v>2018</v>
      </c>
      <c r="C221" s="12" t="str">
        <f>'rockfish harvests'!C220</f>
        <v>CSEO</v>
      </c>
      <c r="D221">
        <f>'rockfish harvests'!D220</f>
        <v>55460</v>
      </c>
      <c r="E221" s="12">
        <f>[1]logbook_harvest!$E352</f>
        <v>44943</v>
      </c>
      <c r="F221" s="12">
        <f>IF([3]species_comp_Region1_forR!$G22&gt;49,[3]species_comp_Region1_forR!$AD22,[3]species_comp_Region1_forR!$AF22)</f>
        <v>0.93213771700000003</v>
      </c>
      <c r="G221" s="12">
        <f>IF([3]species_comp_Region1_forR!$G22&gt;49,[3]species_comp_Region1_forR!$AE22,[3]species_comp_Region1_forR!$AG22)</f>
        <v>7.0036500000000003E-6</v>
      </c>
      <c r="H221" s="10">
        <f t="shared" si="180"/>
        <v>41893.065415131001</v>
      </c>
      <c r="I221" s="8">
        <f t="shared" si="187"/>
        <v>14146.485280358851</v>
      </c>
      <c r="J221">
        <f t="shared" si="181"/>
        <v>118.93899814761704</v>
      </c>
      <c r="K221" s="9">
        <f t="shared" si="182"/>
        <v>233.12043636932941</v>
      </c>
      <c r="M221" s="2">
        <f>'rockfish harvests'!O220</f>
        <v>6239.0473207200412</v>
      </c>
      <c r="N221">
        <f>'rockfish harvests'!P220</f>
        <v>1305580.4963851175</v>
      </c>
      <c r="O221" s="12">
        <f>IF([3]species_comp_Region1_forR!$D44&gt;49,[3]species_comp_Region1_forR!$N44,[3]species_comp_Region1_forR!$P44)</f>
        <v>0.60050890599999995</v>
      </c>
      <c r="P221" s="12">
        <f>IF([3]species_comp_Region1_forR!$D44&gt;49,[3]species_comp_Region1_forR!$O44,[3]species_comp_Region1_forR!$Q44)</f>
        <v>3.0560199999999998E-4</v>
      </c>
      <c r="Q221" s="17">
        <f t="shared" si="177"/>
        <v>3746.6034810478227</v>
      </c>
      <c r="R221" s="65">
        <f t="shared" si="142"/>
        <v>482303.40538838774</v>
      </c>
      <c r="S221">
        <f t="shared" si="183"/>
        <v>694.48067315684727</v>
      </c>
      <c r="T221" s="9">
        <f t="shared" si="184"/>
        <v>1361.1821193874207</v>
      </c>
      <c r="V221" s="17">
        <f t="shared" si="178"/>
        <v>45639.668896178824</v>
      </c>
      <c r="W221" s="58">
        <f t="shared" si="179"/>
        <v>496449.89066874661</v>
      </c>
      <c r="X221">
        <f t="shared" si="185"/>
        <v>704.59200298381654</v>
      </c>
      <c r="Y221" s="9">
        <f t="shared" si="186"/>
        <v>1381.0003258482805</v>
      </c>
      <c r="Z221" s="18">
        <f t="shared" si="155"/>
        <v>1.5438148874099488E-2</v>
      </c>
    </row>
    <row r="222" spans="1:26">
      <c r="A222" t="str">
        <f>'rockfish harvests'!A221</f>
        <v>SE</v>
      </c>
      <c r="B222" s="12">
        <f>'rockfish harvests'!B221</f>
        <v>2019</v>
      </c>
      <c r="C222" s="12" t="str">
        <f>'rockfish harvests'!C221</f>
        <v>CSEO</v>
      </c>
      <c r="D222">
        <f>'rockfish harvests'!D221</f>
        <v>59842</v>
      </c>
      <c r="E222" s="12">
        <f>[1]logbook_harvest!$E353</f>
        <v>51062</v>
      </c>
      <c r="F222" s="12">
        <v>0.93164001254311701</v>
      </c>
      <c r="G222" s="12">
        <v>9.9869687269527644E-6</v>
      </c>
      <c r="H222" s="10">
        <f t="shared" ref="H222" si="188">E222*F222</f>
        <v>47571.402320476642</v>
      </c>
      <c r="I222" s="8">
        <f t="shared" ref="I222" si="189">(E222^2)*G222</f>
        <v>26039.301638941175</v>
      </c>
      <c r="J222">
        <f t="shared" ref="J222" si="190">SQRT(I222)</f>
        <v>161.36697815520117</v>
      </c>
      <c r="K222" s="9">
        <f t="shared" ref="K222" si="191">(1.96*J222)</f>
        <v>316.27927718419426</v>
      </c>
      <c r="M222" s="2">
        <f>'rockfish harvests'!O221</f>
        <v>9834.2503043694014</v>
      </c>
      <c r="N222">
        <f>'rockfish harvests'!P221</f>
        <v>3923387.5515685715</v>
      </c>
      <c r="O222" s="12">
        <v>0.58120805369127515</v>
      </c>
      <c r="P222" s="12">
        <v>3.2715759679526209E-4</v>
      </c>
      <c r="Q222" s="17">
        <f t="shared" ref="Q222" si="192">M222*O222</f>
        <v>5715.7454789153699</v>
      </c>
      <c r="R222" s="65">
        <f t="shared" ref="R222" si="193">(M222^2)*P222+(O222^2)*N222-(P222*N222)</f>
        <v>1355687.9631621486</v>
      </c>
      <c r="S222">
        <f t="shared" ref="S222" si="194">SQRT(R222)</f>
        <v>1164.3401406642943</v>
      </c>
      <c r="T222" s="9">
        <f t="shared" ref="T222" si="195">(1.96*S222)</f>
        <v>2282.1066757020167</v>
      </c>
      <c r="V222" s="17">
        <f t="shared" ref="V222" si="196">Q222+H222</f>
        <v>53287.147799392013</v>
      </c>
      <c r="W222" s="58">
        <f t="shared" ref="W222" si="197">R222+I222</f>
        <v>1381727.2648010899</v>
      </c>
      <c r="X222">
        <f t="shared" ref="X222" si="198">SQRT(W222)</f>
        <v>1175.4689552689556</v>
      </c>
      <c r="Y222" s="9">
        <f t="shared" ref="Y222" si="199">(1.96*X222)</f>
        <v>2303.9191523271529</v>
      </c>
      <c r="Z222" s="18">
        <f t="shared" si="155"/>
        <v>2.2059145662931639E-2</v>
      </c>
    </row>
    <row r="223" spans="1:26">
      <c r="A223" t="str">
        <f>'rockfish harvests'!A222</f>
        <v>SE</v>
      </c>
      <c r="B223" s="12">
        <f>'rockfish harvests'!B222</f>
        <v>1998</v>
      </c>
      <c r="C223" s="12" t="str">
        <f>'rockfish harvests'!C222</f>
        <v>EWYKT</v>
      </c>
      <c r="D223">
        <f>'rockfish harvests'!D222</f>
        <v>1305</v>
      </c>
      <c r="E223" s="12">
        <f>[1]logbook_harvest!$E552</f>
        <v>699</v>
      </c>
      <c r="F223" s="42">
        <v>0.98779804699999996</v>
      </c>
      <c r="G223" s="42">
        <v>2.0975599999999999E-4</v>
      </c>
      <c r="H223" s="10">
        <f t="shared" si="180"/>
        <v>690.47083485299993</v>
      </c>
      <c r="I223" s="8">
        <f t="shared" si="187"/>
        <v>102.48699135599999</v>
      </c>
      <c r="J223">
        <f t="shared" si="181"/>
        <v>10.123585894138499</v>
      </c>
      <c r="K223" s="9">
        <f t="shared" si="182"/>
        <v>19.842228352511459</v>
      </c>
      <c r="M223" s="2">
        <f>'rockfish harvests'!O222</f>
        <v>340.03895326402039</v>
      </c>
      <c r="N223">
        <f>'rockfish harvests'!P222</f>
        <v>27091.93854220381</v>
      </c>
      <c r="O223" s="42">
        <v>0.86861137799999999</v>
      </c>
      <c r="P223" s="42">
        <v>5.2692640000000001E-3</v>
      </c>
      <c r="Q223" s="17">
        <f t="shared" si="177"/>
        <v>295.36170376833837</v>
      </c>
      <c r="R223" s="65">
        <f t="shared" si="142"/>
        <v>20906.992842886113</v>
      </c>
      <c r="S223">
        <f t="shared" si="183"/>
        <v>144.59250617817685</v>
      </c>
      <c r="T223" s="9">
        <f t="shared" si="184"/>
        <v>283.40131210922664</v>
      </c>
      <c r="V223" s="17">
        <f t="shared" si="178"/>
        <v>985.83253862133824</v>
      </c>
      <c r="W223" s="58">
        <f t="shared" si="179"/>
        <v>21009.479834242113</v>
      </c>
      <c r="X223">
        <f t="shared" si="185"/>
        <v>144.94647230699377</v>
      </c>
      <c r="Y223" s="9">
        <f t="shared" si="186"/>
        <v>284.09508572170779</v>
      </c>
      <c r="Z223" s="18">
        <f t="shared" si="155"/>
        <v>0.14702950717136778</v>
      </c>
    </row>
    <row r="224" spans="1:26">
      <c r="A224" t="str">
        <f>'rockfish harvests'!A223</f>
        <v>SE</v>
      </c>
      <c r="B224" s="12">
        <f>'rockfish harvests'!B223</f>
        <v>1999</v>
      </c>
      <c r="C224" s="12" t="str">
        <f>'rockfish harvests'!C223</f>
        <v>EWYKT</v>
      </c>
      <c r="D224">
        <f>'rockfish harvests'!D223</f>
        <v>663</v>
      </c>
      <c r="E224" s="12">
        <f>[1]logbook_harvest!$E553</f>
        <v>547</v>
      </c>
      <c r="F224" s="42">
        <v>0.98779804699999996</v>
      </c>
      <c r="G224" s="42">
        <v>2.0975599999999999E-4</v>
      </c>
      <c r="H224" s="10">
        <f t="shared" si="180"/>
        <v>540.32553170899996</v>
      </c>
      <c r="I224" s="8">
        <f t="shared" si="187"/>
        <v>62.760883004</v>
      </c>
      <c r="J224">
        <f t="shared" si="181"/>
        <v>7.9221766582171087</v>
      </c>
      <c r="K224" s="9">
        <f t="shared" si="182"/>
        <v>15.527466250105533</v>
      </c>
      <c r="M224" s="2">
        <f>'rockfish harvests'!O223</f>
        <v>172.7554222329851</v>
      </c>
      <c r="N224">
        <f>'rockfish harvests'!P223</f>
        <v>6992.7196212962144</v>
      </c>
      <c r="O224" s="42">
        <v>0.86861137799999999</v>
      </c>
      <c r="P224" s="42">
        <v>5.2692640000000001E-3</v>
      </c>
      <c r="Q224" s="17">
        <f t="shared" si="177"/>
        <v>150.05732536276503</v>
      </c>
      <c r="R224" s="65">
        <f t="shared" si="142"/>
        <v>5396.3188661086042</v>
      </c>
      <c r="S224">
        <f t="shared" si="183"/>
        <v>73.459641069832387</v>
      </c>
      <c r="T224" s="9">
        <f t="shared" si="184"/>
        <v>143.98089649687148</v>
      </c>
      <c r="V224" s="17">
        <f t="shared" si="178"/>
        <v>690.38285707176499</v>
      </c>
      <c r="W224" s="58">
        <f t="shared" si="179"/>
        <v>5459.0797491126041</v>
      </c>
      <c r="X224">
        <f t="shared" si="185"/>
        <v>73.885585530011227</v>
      </c>
      <c r="Y224" s="9">
        <f t="shared" si="186"/>
        <v>144.81574763882199</v>
      </c>
      <c r="Z224" s="18">
        <f t="shared" si="155"/>
        <v>0.10702117639970724</v>
      </c>
    </row>
    <row r="225" spans="1:26">
      <c r="A225" t="str">
        <f>'rockfish harvests'!A224</f>
        <v>SE</v>
      </c>
      <c r="B225" s="12">
        <f>'rockfish harvests'!B224</f>
        <v>2000</v>
      </c>
      <c r="C225" s="12" t="str">
        <f>'rockfish harvests'!C224</f>
        <v>EWYKT</v>
      </c>
      <c r="D225">
        <f>'rockfish harvests'!D224</f>
        <v>1199</v>
      </c>
      <c r="E225" s="12">
        <f>[1]logbook_harvest!$E554</f>
        <v>1057</v>
      </c>
      <c r="F225" s="42">
        <v>0.98779804699999996</v>
      </c>
      <c r="G225" s="42">
        <v>2.0975599999999999E-4</v>
      </c>
      <c r="H225" s="10">
        <f t="shared" si="180"/>
        <v>1044.1025356789999</v>
      </c>
      <c r="I225" s="8">
        <f t="shared" si="187"/>
        <v>234.34968124399998</v>
      </c>
      <c r="J225">
        <f t="shared" si="181"/>
        <v>15.308483962953353</v>
      </c>
      <c r="K225" s="9">
        <f t="shared" si="182"/>
        <v>30.004628567388572</v>
      </c>
      <c r="M225" s="2">
        <f>'rockfish harvests'!O224</f>
        <v>312.41893100655966</v>
      </c>
      <c r="N225">
        <f>'rockfish harvests'!P224</f>
        <v>22869.539754384543</v>
      </c>
      <c r="O225" s="42">
        <v>0.86861137799999999</v>
      </c>
      <c r="P225" s="42">
        <v>5.2692640000000001E-3</v>
      </c>
      <c r="Q225" s="17">
        <f t="shared" si="177"/>
        <v>271.37063817489474</v>
      </c>
      <c r="R225" s="65">
        <f t="shared" si="142"/>
        <v>17648.545275569013</v>
      </c>
      <c r="S225">
        <f t="shared" si="183"/>
        <v>132.84782751542841</v>
      </c>
      <c r="T225" s="9">
        <f t="shared" si="184"/>
        <v>260.38174193023968</v>
      </c>
      <c r="V225" s="17">
        <f t="shared" si="178"/>
        <v>1315.4731738538947</v>
      </c>
      <c r="W225" s="58">
        <f t="shared" si="179"/>
        <v>17882.894956813012</v>
      </c>
      <c r="X225">
        <f t="shared" si="185"/>
        <v>133.72694177619186</v>
      </c>
      <c r="Y225" s="9">
        <f t="shared" si="186"/>
        <v>262.10480588133606</v>
      </c>
      <c r="Z225" s="18">
        <f t="shared" si="155"/>
        <v>0.10165691283875963</v>
      </c>
    </row>
    <row r="226" spans="1:26">
      <c r="A226" t="str">
        <f>'rockfish harvests'!A225</f>
        <v>SE</v>
      </c>
      <c r="B226" s="12">
        <f>'rockfish harvests'!B225</f>
        <v>2001</v>
      </c>
      <c r="C226" s="12" t="str">
        <f>'rockfish harvests'!C225</f>
        <v>EWYKT</v>
      </c>
      <c r="D226">
        <f>'rockfish harvests'!D225</f>
        <v>1043</v>
      </c>
      <c r="E226" s="12">
        <f>[1]logbook_harvest!$E555</f>
        <v>891</v>
      </c>
      <c r="F226" s="42">
        <v>0.98779804699999996</v>
      </c>
      <c r="G226" s="42">
        <v>2.0975599999999999E-4</v>
      </c>
      <c r="H226" s="10">
        <f t="shared" si="180"/>
        <v>880.12805987699994</v>
      </c>
      <c r="I226" s="8">
        <f t="shared" si="187"/>
        <v>166.52130303599998</v>
      </c>
      <c r="J226">
        <f t="shared" si="181"/>
        <v>12.904313350039201</v>
      </c>
      <c r="K226" s="9">
        <f t="shared" si="182"/>
        <v>25.292454166076833</v>
      </c>
      <c r="M226" s="2">
        <f>'rockfish harvests'!O225</f>
        <v>271.77059636350441</v>
      </c>
      <c r="N226">
        <f>'rockfish harvests'!P225</f>
        <v>17305.640405277591</v>
      </c>
      <c r="O226" s="42">
        <v>0.86861137799999999</v>
      </c>
      <c r="P226" s="42">
        <v>5.2692640000000001E-3</v>
      </c>
      <c r="Q226" s="17">
        <f t="shared" si="177"/>
        <v>236.06303220718536</v>
      </c>
      <c r="R226" s="65">
        <f t="shared" si="142"/>
        <v>13354.854601160177</v>
      </c>
      <c r="S226">
        <f t="shared" si="183"/>
        <v>115.56320608723253</v>
      </c>
      <c r="T226" s="9">
        <f t="shared" si="184"/>
        <v>226.50388393097575</v>
      </c>
      <c r="V226" s="17">
        <f t="shared" si="178"/>
        <v>1116.1910920841854</v>
      </c>
      <c r="W226" s="58">
        <f t="shared" si="179"/>
        <v>13521.375904196177</v>
      </c>
      <c r="X226">
        <f t="shared" si="185"/>
        <v>116.28145124737726</v>
      </c>
      <c r="Y226" s="9">
        <f t="shared" si="186"/>
        <v>227.91164444485943</v>
      </c>
      <c r="Z226" s="18">
        <f t="shared" si="155"/>
        <v>0.10417701061406345</v>
      </c>
    </row>
    <row r="227" spans="1:26">
      <c r="A227" t="str">
        <f>'rockfish harvests'!A226</f>
        <v>SE</v>
      </c>
      <c r="B227" s="12">
        <f>'rockfish harvests'!B226</f>
        <v>2002</v>
      </c>
      <c r="C227" s="12" t="str">
        <f>'rockfish harvests'!C226</f>
        <v>EWYKT</v>
      </c>
      <c r="D227">
        <f>'rockfish harvests'!D226</f>
        <v>893</v>
      </c>
      <c r="E227" s="12">
        <f>[1]logbook_harvest!$E556</f>
        <v>791</v>
      </c>
      <c r="F227" s="42">
        <v>0.98779804699999996</v>
      </c>
      <c r="G227" s="42">
        <v>2.0975599999999999E-4</v>
      </c>
      <c r="H227" s="10">
        <f t="shared" si="180"/>
        <v>781.34825517699994</v>
      </c>
      <c r="I227" s="8">
        <f t="shared" si="187"/>
        <v>131.24034383599999</v>
      </c>
      <c r="J227">
        <f t="shared" si="181"/>
        <v>11.456017800090919</v>
      </c>
      <c r="K227" s="9">
        <f t="shared" si="182"/>
        <v>22.453794888178201</v>
      </c>
      <c r="M227" s="2">
        <f>'rockfish harvests'!O226</f>
        <v>232.6856592067204</v>
      </c>
      <c r="N227">
        <f>'rockfish harvests'!P226</f>
        <v>12685.920229322461</v>
      </c>
      <c r="O227" s="42">
        <v>0.86861137799999999</v>
      </c>
      <c r="P227" s="42">
        <v>5.2692640000000001E-3</v>
      </c>
      <c r="Q227" s="17">
        <f t="shared" si="177"/>
        <v>202.11341108438779</v>
      </c>
      <c r="R227" s="65">
        <f t="shared" si="142"/>
        <v>9789.7920086708564</v>
      </c>
      <c r="S227">
        <f t="shared" si="183"/>
        <v>98.943377790890366</v>
      </c>
      <c r="T227" s="9">
        <f t="shared" si="184"/>
        <v>193.9290204701451</v>
      </c>
      <c r="V227" s="17">
        <f t="shared" si="178"/>
        <v>983.46166626138779</v>
      </c>
      <c r="W227" s="58">
        <f t="shared" si="179"/>
        <v>9921.0323525068561</v>
      </c>
      <c r="X227">
        <f t="shared" si="185"/>
        <v>99.604379183381567</v>
      </c>
      <c r="Y227" s="9">
        <f t="shared" si="186"/>
        <v>195.22458319942785</v>
      </c>
      <c r="Z227" s="18">
        <f t="shared" si="155"/>
        <v>0.10127937122554645</v>
      </c>
    </row>
    <row r="228" spans="1:26">
      <c r="A228" t="str">
        <f>'rockfish harvests'!A227</f>
        <v>SE</v>
      </c>
      <c r="B228" s="12">
        <f>'rockfish harvests'!B227</f>
        <v>2003</v>
      </c>
      <c r="C228" s="12" t="str">
        <f>'rockfish harvests'!C227</f>
        <v>EWYKT</v>
      </c>
      <c r="D228">
        <f>'rockfish harvests'!D227</f>
        <v>1627</v>
      </c>
      <c r="E228" s="12">
        <f>[1]logbook_harvest!$E557</f>
        <v>1184</v>
      </c>
      <c r="F228" s="42">
        <v>0.98779804699999996</v>
      </c>
      <c r="G228" s="42">
        <v>2.0975599999999999E-4</v>
      </c>
      <c r="H228" s="10">
        <f t="shared" si="180"/>
        <v>1169.552887648</v>
      </c>
      <c r="I228" s="8">
        <f t="shared" si="187"/>
        <v>294.04770713599999</v>
      </c>
      <c r="J228">
        <f t="shared" si="181"/>
        <v>17.147819311387671</v>
      </c>
      <c r="K228" s="9">
        <f t="shared" si="182"/>
        <v>33.609725850319833</v>
      </c>
      <c r="M228" s="2">
        <f>'rockfish harvests'!O227</f>
        <v>423.94128502725016</v>
      </c>
      <c r="N228">
        <f>'rockfish harvests'!P227</f>
        <v>42110.865184765593</v>
      </c>
      <c r="O228" s="42">
        <v>0.86861137799999999</v>
      </c>
      <c r="P228" s="42">
        <v>5.2692640000000001E-3</v>
      </c>
      <c r="Q228" s="17">
        <f t="shared" si="177"/>
        <v>368.24022377861053</v>
      </c>
      <c r="R228" s="65">
        <f t="shared" si="142"/>
        <v>32497.178289923089</v>
      </c>
      <c r="S228">
        <f t="shared" si="183"/>
        <v>180.26973758765803</v>
      </c>
      <c r="T228" s="9">
        <f t="shared" si="184"/>
        <v>353.32868567180975</v>
      </c>
      <c r="V228" s="17">
        <f t="shared" si="178"/>
        <v>1537.7931114266105</v>
      </c>
      <c r="W228" s="58">
        <f t="shared" si="179"/>
        <v>32791.225997059089</v>
      </c>
      <c r="X228">
        <f t="shared" si="185"/>
        <v>181.0834779792433</v>
      </c>
      <c r="Y228" s="9">
        <f t="shared" si="186"/>
        <v>354.92361683931688</v>
      </c>
      <c r="Z228" s="18">
        <f t="shared" si="155"/>
        <v>0.11775542277676883</v>
      </c>
    </row>
    <row r="229" spans="1:26">
      <c r="A229" t="str">
        <f>'rockfish harvests'!A228</f>
        <v>SE</v>
      </c>
      <c r="B229" s="12">
        <f>'rockfish harvests'!B228</f>
        <v>2004</v>
      </c>
      <c r="C229" s="12" t="str">
        <f>'rockfish harvests'!C228</f>
        <v>EWYKT</v>
      </c>
      <c r="D229">
        <f>'rockfish harvests'!D228</f>
        <v>1501</v>
      </c>
      <c r="E229" s="12">
        <f>[1]logbook_harvest!$E558</f>
        <v>1123</v>
      </c>
      <c r="F229" s="42">
        <v>0.98779804699999996</v>
      </c>
      <c r="G229" s="42">
        <v>2.0975599999999999E-4</v>
      </c>
      <c r="H229" s="10">
        <f t="shared" si="180"/>
        <v>1109.2972067809999</v>
      </c>
      <c r="I229" s="8">
        <f t="shared" si="187"/>
        <v>264.52937452399999</v>
      </c>
      <c r="J229">
        <f t="shared" si="181"/>
        <v>16.264359025919219</v>
      </c>
      <c r="K229" s="9">
        <f t="shared" si="182"/>
        <v>31.878143690801668</v>
      </c>
      <c r="M229" s="2">
        <f>'rockfish harvests'!O228</f>
        <v>391.10993781555135</v>
      </c>
      <c r="N229">
        <f>'rockfish harvests'!P228</f>
        <v>35841.026777365994</v>
      </c>
      <c r="O229" s="42">
        <v>0.86861137799999999</v>
      </c>
      <c r="P229" s="42">
        <v>5.2692640000000001E-3</v>
      </c>
      <c r="Q229" s="17">
        <f t="shared" si="177"/>
        <v>339.72254203546038</v>
      </c>
      <c r="R229" s="65">
        <f t="shared" ref="R229:R295" si="200">(M229^2)*P229+(O229^2)*N229-(P229*N229)</f>
        <v>27658.710695389233</v>
      </c>
      <c r="S229">
        <f t="shared" si="183"/>
        <v>166.30908181873062</v>
      </c>
      <c r="T229" s="9">
        <f t="shared" si="184"/>
        <v>325.96580036471198</v>
      </c>
      <c r="V229" s="17">
        <f t="shared" si="178"/>
        <v>1449.0197488164604</v>
      </c>
      <c r="W229" s="58">
        <f t="shared" si="179"/>
        <v>27923.240069913234</v>
      </c>
      <c r="X229">
        <f t="shared" si="185"/>
        <v>167.10248373352573</v>
      </c>
      <c r="Y229" s="9">
        <f t="shared" si="186"/>
        <v>327.52086811771045</v>
      </c>
      <c r="Z229" s="18">
        <f t="shared" si="155"/>
        <v>0.11532105333278775</v>
      </c>
    </row>
    <row r="230" spans="1:26">
      <c r="A230" t="str">
        <f>'rockfish harvests'!A229</f>
        <v>SE</v>
      </c>
      <c r="B230" s="12">
        <f>'rockfish harvests'!B229</f>
        <v>2005</v>
      </c>
      <c r="C230" s="12" t="str">
        <f>'rockfish harvests'!C229</f>
        <v>EWYKT</v>
      </c>
      <c r="D230">
        <f>'rockfish harvests'!D229</f>
        <v>1676</v>
      </c>
      <c r="E230" s="12">
        <f>[1]logbook_harvest!$E559</f>
        <v>1392</v>
      </c>
      <c r="F230" s="42">
        <v>0.98779804699999996</v>
      </c>
      <c r="G230" s="42">
        <v>2.0975599999999999E-4</v>
      </c>
      <c r="H230" s="10">
        <f t="shared" si="180"/>
        <v>1375.0148814239999</v>
      </c>
      <c r="I230" s="8">
        <f t="shared" si="187"/>
        <v>406.43664998399998</v>
      </c>
      <c r="J230">
        <f t="shared" si="181"/>
        <v>20.160274055280102</v>
      </c>
      <c r="K230" s="9">
        <f t="shared" si="182"/>
        <v>39.514137148349</v>
      </c>
      <c r="M230" s="2">
        <f>'rockfish harvests'!O229</f>
        <v>436.70903116513273</v>
      </c>
      <c r="N230">
        <f>'rockfish harvests'!P229</f>
        <v>44685.54786836687</v>
      </c>
      <c r="O230" s="42">
        <v>0.86861137799999999</v>
      </c>
      <c r="P230" s="42">
        <v>5.2692640000000001E-3</v>
      </c>
      <c r="Q230" s="17">
        <f t="shared" si="177"/>
        <v>379.33043334539087</v>
      </c>
      <c r="R230" s="65">
        <f t="shared" si="200"/>
        <v>34484.074589532654</v>
      </c>
      <c r="S230">
        <f t="shared" si="183"/>
        <v>185.69888149779646</v>
      </c>
      <c r="T230" s="9">
        <f t="shared" si="184"/>
        <v>363.96980773568106</v>
      </c>
      <c r="V230" s="17">
        <f t="shared" si="178"/>
        <v>1754.3453147693908</v>
      </c>
      <c r="W230" s="58">
        <f t="shared" si="179"/>
        <v>34890.511239516658</v>
      </c>
      <c r="X230">
        <f t="shared" si="185"/>
        <v>186.79001911107738</v>
      </c>
      <c r="Y230" s="9">
        <f t="shared" si="186"/>
        <v>366.10843745771166</v>
      </c>
      <c r="Z230" s="18">
        <f t="shared" si="155"/>
        <v>0.10647277792948703</v>
      </c>
    </row>
    <row r="231" spans="1:26">
      <c r="A231" t="str">
        <f>'rockfish harvests'!A230</f>
        <v>SE</v>
      </c>
      <c r="B231" s="12">
        <f>'rockfish harvests'!B230</f>
        <v>2006</v>
      </c>
      <c r="C231" s="12" t="str">
        <f>'rockfish harvests'!C230</f>
        <v>EWYKT</v>
      </c>
      <c r="D231">
        <f>'rockfish harvests'!D230</f>
        <v>2529</v>
      </c>
      <c r="E231" s="12">
        <f>[1]logbook_harvest!$E560</f>
        <v>2089</v>
      </c>
      <c r="F231" s="12">
        <f>IF([3]species_comp_Region1_forR!$G318&gt;49,[3]species_comp_Region1_forR!$AD318,[3]species_comp_Region1_forR!$AF318)</f>
        <v>0.99932341000000002</v>
      </c>
      <c r="G231" s="12">
        <f>IF([3]species_comp_Region1_forR!$G318&gt;49,[3]species_comp_Region1_forR!$AE318,[3]species_comp_Region1_forR!$AG318)</f>
        <v>4.5777400000000001E-7</v>
      </c>
      <c r="H231" s="10">
        <f t="shared" si="180"/>
        <v>2087.58660349</v>
      </c>
      <c r="I231" s="8">
        <f t="shared" si="187"/>
        <v>1.997689571854</v>
      </c>
      <c r="J231">
        <f t="shared" si="181"/>
        <v>1.4133964666200352</v>
      </c>
      <c r="K231" s="9">
        <f t="shared" si="182"/>
        <v>2.770257074575269</v>
      </c>
      <c r="M231" s="2">
        <f>'rockfish harvests'!O230</f>
        <v>658.97204046337765</v>
      </c>
      <c r="N231">
        <f>'rockfish harvests'!P230</f>
        <v>101745.85299552699</v>
      </c>
      <c r="O231" s="12">
        <f>IF([3]species_comp_Region1_forR!$D340&gt;49,[3]species_comp_Region1_forR!$N340,[3]species_comp_Region1_forR!$P340)</f>
        <v>0.91249999999999998</v>
      </c>
      <c r="P231" s="12">
        <f>IF([3]species_comp_Region1_forR!$D340&gt;49,[3]species_comp_Region1_forR!$O340,[3]species_comp_Region1_forR!$Q340)</f>
        <v>5.0216200000000001E-4</v>
      </c>
      <c r="Q231" s="17">
        <f t="shared" si="177"/>
        <v>601.31198692283215</v>
      </c>
      <c r="R231" s="65">
        <f t="shared" si="200"/>
        <v>84886.288418183613</v>
      </c>
      <c r="S231">
        <f t="shared" si="183"/>
        <v>291.3525157231075</v>
      </c>
      <c r="T231" s="9">
        <f t="shared" si="184"/>
        <v>571.05093081729069</v>
      </c>
      <c r="V231" s="17">
        <f t="shared" si="178"/>
        <v>2688.8985904128322</v>
      </c>
      <c r="W231" s="58">
        <f t="shared" si="179"/>
        <v>84888.28610775547</v>
      </c>
      <c r="X231">
        <f t="shared" si="185"/>
        <v>291.35594400621977</v>
      </c>
      <c r="Y231" s="9">
        <f t="shared" si="186"/>
        <v>571.0576502521908</v>
      </c>
      <c r="Z231" s="18">
        <f t="shared" si="155"/>
        <v>0.10835512542013988</v>
      </c>
    </row>
    <row r="232" spans="1:26">
      <c r="A232" t="str">
        <f>'rockfish harvests'!A231</f>
        <v>SE</v>
      </c>
      <c r="B232" s="12">
        <f>'rockfish harvests'!B231</f>
        <v>2007</v>
      </c>
      <c r="C232" s="12" t="str">
        <f>'rockfish harvests'!C231</f>
        <v>EWYKT</v>
      </c>
      <c r="D232">
        <f>'rockfish harvests'!D231</f>
        <v>2290</v>
      </c>
      <c r="E232" s="12">
        <f>[1]logbook_harvest!$E561</f>
        <v>1956</v>
      </c>
      <c r="F232" s="12">
        <f>IF([3]species_comp_Region1_forR!$G319&gt;49,[3]species_comp_Region1_forR!$AD319,[3]species_comp_Region1_forR!$AF319)</f>
        <v>1</v>
      </c>
      <c r="G232" s="12">
        <f>IF([3]species_comp_Region1_forR!$G319&gt;49,[3]species_comp_Region1_forR!$AE319,[3]species_comp_Region1_forR!$AG319)</f>
        <v>0</v>
      </c>
      <c r="H232" s="10">
        <f t="shared" si="180"/>
        <v>1956</v>
      </c>
      <c r="I232" s="8">
        <f t="shared" si="187"/>
        <v>0</v>
      </c>
      <c r="J232">
        <f t="shared" si="181"/>
        <v>0</v>
      </c>
      <c r="K232" s="9">
        <f t="shared" si="182"/>
        <v>0</v>
      </c>
      <c r="M232" s="2">
        <f>'rockfish harvests'!O231</f>
        <v>596.69670726023514</v>
      </c>
      <c r="N232">
        <f>'rockfish harvests'!P231</f>
        <v>83423.810519029968</v>
      </c>
      <c r="O232" s="12">
        <f>IF([3]species_comp_Region1_forR!$D341&gt;49,[3]species_comp_Region1_forR!$N341,[3]species_comp_Region1_forR!$P341)</f>
        <v>0.94904458599999997</v>
      </c>
      <c r="P232" s="12">
        <f>IF([3]species_comp_Region1_forR!$D341&gt;49,[3]species_comp_Region1_forR!$O341,[3]species_comp_Region1_forR!$Q341)</f>
        <v>3.09993E-4</v>
      </c>
      <c r="Q232" s="17">
        <f t="shared" si="177"/>
        <v>566.29177950935309</v>
      </c>
      <c r="R232" s="65">
        <f t="shared" si="200"/>
        <v>75223.138286768197</v>
      </c>
      <c r="S232">
        <f t="shared" si="183"/>
        <v>274.26836909634363</v>
      </c>
      <c r="T232" s="9">
        <f t="shared" si="184"/>
        <v>537.56600342883348</v>
      </c>
      <c r="V232" s="17">
        <f t="shared" si="178"/>
        <v>2522.2917795093531</v>
      </c>
      <c r="W232" s="58">
        <f t="shared" si="179"/>
        <v>75223.138286768197</v>
      </c>
      <c r="X232">
        <f t="shared" si="185"/>
        <v>274.26836909634363</v>
      </c>
      <c r="Y232" s="9">
        <f t="shared" si="186"/>
        <v>537.56600342883348</v>
      </c>
      <c r="Z232" s="18">
        <f t="shared" si="155"/>
        <v>0.1087377643318076</v>
      </c>
    </row>
    <row r="233" spans="1:26">
      <c r="A233" t="str">
        <f>'rockfish harvests'!A232</f>
        <v>SE</v>
      </c>
      <c r="B233" s="12">
        <f>'rockfish harvests'!B232</f>
        <v>2008</v>
      </c>
      <c r="C233" s="12" t="str">
        <f>'rockfish harvests'!C232</f>
        <v>EWYKT</v>
      </c>
      <c r="D233">
        <f>'rockfish harvests'!D232</f>
        <v>2857</v>
      </c>
      <c r="E233" s="12">
        <f>[1]logbook_harvest!$E562</f>
        <v>2456</v>
      </c>
      <c r="F233" s="12">
        <f>IF([3]species_comp_Region1_forR!$G320&gt;49,[3]species_comp_Region1_forR!$AD320,[3]species_comp_Region1_forR!$AF320)</f>
        <v>0.99932111300000004</v>
      </c>
      <c r="G233" s="12">
        <f>IF([3]species_comp_Region1_forR!$G320&gt;49,[3]species_comp_Region1_forR!$AE320,[3]species_comp_Region1_forR!$AG320)</f>
        <v>4.6088700000000002E-7</v>
      </c>
      <c r="H233" s="10">
        <f t="shared" si="180"/>
        <v>2454.3326535280003</v>
      </c>
      <c r="I233" s="8">
        <f t="shared" si="187"/>
        <v>2.7800408872319999</v>
      </c>
      <c r="J233">
        <f t="shared" si="181"/>
        <v>1.6673454612742975</v>
      </c>
      <c r="K233" s="9">
        <f t="shared" si="182"/>
        <v>3.2679971040976232</v>
      </c>
      <c r="M233" s="2">
        <f>'rockfish harvests'!O232</f>
        <v>744.43776971287843</v>
      </c>
      <c r="N233">
        <f>'rockfish harvests'!P232</f>
        <v>129849.277997606</v>
      </c>
      <c r="O233" s="12">
        <f>IF([3]species_comp_Region1_forR!$D342&gt;49,[3]species_comp_Region1_forR!$N342,[3]species_comp_Region1_forR!$P342)</f>
        <v>0.79104477600000001</v>
      </c>
      <c r="P233" s="12">
        <f>IF([3]species_comp_Region1_forR!$D342&gt;49,[3]species_comp_Region1_forR!$O342,[3]species_comp_Region1_forR!$Q342)</f>
        <v>2.5044379999999999E-3</v>
      </c>
      <c r="Q233" s="17">
        <f t="shared" si="177"/>
        <v>588.88360878846356</v>
      </c>
      <c r="R233" s="65">
        <f t="shared" si="200"/>
        <v>82316.15332371094</v>
      </c>
      <c r="S233">
        <f t="shared" si="183"/>
        <v>286.9079178477146</v>
      </c>
      <c r="T233" s="9">
        <f t="shared" si="184"/>
        <v>562.33951898152065</v>
      </c>
      <c r="V233" s="17">
        <f t="shared" si="178"/>
        <v>3043.2162623164641</v>
      </c>
      <c r="W233" s="58">
        <f t="shared" si="179"/>
        <v>82318.933364598168</v>
      </c>
      <c r="X233">
        <f t="shared" si="185"/>
        <v>286.91276263805025</v>
      </c>
      <c r="Y233" s="9">
        <f t="shared" si="186"/>
        <v>562.34901477057849</v>
      </c>
      <c r="Z233" s="18">
        <f t="shared" si="155"/>
        <v>9.4279452364537275E-2</v>
      </c>
    </row>
    <row r="234" spans="1:26">
      <c r="A234" t="str">
        <f>'rockfish harvests'!A233</f>
        <v>SE</v>
      </c>
      <c r="B234" s="12">
        <f>'rockfish harvests'!B233</f>
        <v>2009</v>
      </c>
      <c r="C234" s="12" t="str">
        <f>'rockfish harvests'!C233</f>
        <v>EWYKT</v>
      </c>
      <c r="D234">
        <f>'rockfish harvests'!D233</f>
        <v>2494</v>
      </c>
      <c r="E234" s="12">
        <f>[1]logbook_harvest!$E563</f>
        <v>2193</v>
      </c>
      <c r="F234" s="12">
        <f>IF([3]species_comp_Region1_forR!$G321&gt;49,[3]species_comp_Region1_forR!$AD321,[3]species_comp_Region1_forR!$AF321)</f>
        <v>0.99759615400000001</v>
      </c>
      <c r="G234" s="12">
        <f>IF([3]species_comp_Region1_forR!$G321&gt;49,[3]species_comp_Region1_forR!$AE321,[3]species_comp_Region1_forR!$AG321)</f>
        <v>1.9230699999999999E-6</v>
      </c>
      <c r="H234" s="10">
        <f t="shared" si="180"/>
        <v>2187.728365722</v>
      </c>
      <c r="I234" s="8">
        <f t="shared" si="187"/>
        <v>9.2485224744299988</v>
      </c>
      <c r="J234">
        <f t="shared" si="181"/>
        <v>3.0411383517410053</v>
      </c>
      <c r="K234" s="9">
        <f t="shared" si="182"/>
        <v>5.9606311694123706</v>
      </c>
      <c r="M234" s="2">
        <f>'rockfish harvests'!O233</f>
        <v>649.85222179346101</v>
      </c>
      <c r="N234">
        <f>'rockfish harvests'!P233</f>
        <v>98949.124670686113</v>
      </c>
      <c r="O234" s="12">
        <f>IF([3]species_comp_Region1_forR!$D343&gt;49,[3]species_comp_Region1_forR!$N343,[3]species_comp_Region1_forR!$P343)</f>
        <v>0.94270833300000001</v>
      </c>
      <c r="P234" s="12">
        <f>IF([3]species_comp_Region1_forR!$D343&gt;49,[3]species_comp_Region1_forR!$O343,[3]species_comp_Region1_forR!$Q343)</f>
        <v>2.8277100000000002E-4</v>
      </c>
      <c r="Q234" s="17">
        <f t="shared" si="177"/>
        <v>612.6211047032599</v>
      </c>
      <c r="R234" s="65">
        <f t="shared" si="200"/>
        <v>88027.424742448362</v>
      </c>
      <c r="S234">
        <f t="shared" si="183"/>
        <v>296.6941602769565</v>
      </c>
      <c r="T234" s="9">
        <f t="shared" si="184"/>
        <v>581.52055414283473</v>
      </c>
      <c r="V234" s="17">
        <f t="shared" si="178"/>
        <v>2800.3494704252598</v>
      </c>
      <c r="W234" s="58">
        <f t="shared" si="179"/>
        <v>88036.673264922792</v>
      </c>
      <c r="X234">
        <f t="shared" si="185"/>
        <v>296.7097458205962</v>
      </c>
      <c r="Y234" s="9">
        <f t="shared" si="186"/>
        <v>581.55110180836857</v>
      </c>
      <c r="Z234" s="18">
        <f t="shared" si="155"/>
        <v>0.10595454208632682</v>
      </c>
    </row>
    <row r="235" spans="1:26">
      <c r="A235" t="str">
        <f>'rockfish harvests'!A234</f>
        <v>SE</v>
      </c>
      <c r="B235" s="12">
        <f>'rockfish harvests'!B234</f>
        <v>2010</v>
      </c>
      <c r="C235" s="12" t="str">
        <f>'rockfish harvests'!C234</f>
        <v>EWYKT</v>
      </c>
      <c r="D235">
        <f>'rockfish harvests'!D234</f>
        <v>2435</v>
      </c>
      <c r="E235" s="12">
        <f>[1]logbook_harvest!$E564</f>
        <v>1932</v>
      </c>
      <c r="F235" s="12">
        <f>IF([3]species_comp_Region1_forR!$G322&gt;49,[3]species_comp_Region1_forR!$AD322,[3]species_comp_Region1_forR!$AF322)</f>
        <v>0.97794117599999997</v>
      </c>
      <c r="G235" s="12">
        <f>IF([3]species_comp_Region1_forR!$G322&gt;49,[3]species_comp_Region1_forR!$AE322,[3]species_comp_Region1_forR!$AG322)</f>
        <v>3.1770599999999997E-5</v>
      </c>
      <c r="H235" s="10">
        <f t="shared" si="180"/>
        <v>1889.382352032</v>
      </c>
      <c r="I235" s="8">
        <f t="shared" si="187"/>
        <v>118.58770405439999</v>
      </c>
      <c r="J235">
        <f t="shared" si="181"/>
        <v>10.889798164079993</v>
      </c>
      <c r="K235" s="9">
        <f t="shared" si="182"/>
        <v>21.344004401596784</v>
      </c>
      <c r="M235" s="2">
        <f>'rockfish harvests'!O234</f>
        <v>634.4788131784594</v>
      </c>
      <c r="N235">
        <f>'rockfish harvests'!P234</f>
        <v>94322.866254399312</v>
      </c>
      <c r="O235" s="12">
        <f>IF([3]species_comp_Region1_forR!$D344&gt;49,[3]species_comp_Region1_forR!$N344,[3]species_comp_Region1_forR!$P344)</f>
        <v>0.89552238799999995</v>
      </c>
      <c r="P235" s="12">
        <f>IF([3]species_comp_Region1_forR!$D344&gt;49,[3]species_comp_Region1_forR!$O344,[3]species_comp_Region1_forR!$Q344)</f>
        <v>4.6780999999999998E-4</v>
      </c>
      <c r="Q235" s="17">
        <f t="shared" si="177"/>
        <v>568.18998191297976</v>
      </c>
      <c r="R235" s="65">
        <f t="shared" si="200"/>
        <v>75787.396577436244</v>
      </c>
      <c r="S235">
        <f t="shared" si="183"/>
        <v>275.29510816110815</v>
      </c>
      <c r="T235" s="9">
        <f t="shared" si="184"/>
        <v>539.57841199577194</v>
      </c>
      <c r="V235" s="17">
        <f t="shared" si="178"/>
        <v>2457.5723339449796</v>
      </c>
      <c r="W235" s="58">
        <f t="shared" si="179"/>
        <v>75905.984281490644</v>
      </c>
      <c r="X235">
        <f t="shared" si="185"/>
        <v>275.51040684789137</v>
      </c>
      <c r="Y235" s="9">
        <f t="shared" si="186"/>
        <v>540.00039742186709</v>
      </c>
      <c r="Z235" s="18">
        <f t="shared" si="155"/>
        <v>0.11210673356077076</v>
      </c>
    </row>
    <row r="236" spans="1:26">
      <c r="A236" t="str">
        <f>'rockfish harvests'!A235</f>
        <v>SE</v>
      </c>
      <c r="B236" s="12">
        <f>'rockfish harvests'!B235</f>
        <v>2011</v>
      </c>
      <c r="C236" s="12" t="str">
        <f>'rockfish harvests'!C235</f>
        <v>EWYKT</v>
      </c>
      <c r="D236">
        <f>'rockfish harvests'!D235</f>
        <v>2848</v>
      </c>
      <c r="E236" s="12">
        <f>[1]logbook_harvest!$E565</f>
        <v>2363</v>
      </c>
      <c r="F236" s="12">
        <f>IF([3]species_comp_Region1_forR!$G323&gt;49,[3]species_comp_Region1_forR!$AD323,[3]species_comp_Region1_forR!$AF323)</f>
        <v>0.98593750000000002</v>
      </c>
      <c r="G236" s="12">
        <f>IF([3]species_comp_Region1_forR!$G323&gt;49,[3]species_comp_Region1_forR!$AE323,[3]species_comp_Region1_forR!$AG323)</f>
        <v>1.08403E-5</v>
      </c>
      <c r="H236" s="10">
        <f t="shared" si="180"/>
        <v>2329.7703125000003</v>
      </c>
      <c r="I236" s="8">
        <f t="shared" si="187"/>
        <v>60.529731090700004</v>
      </c>
      <c r="J236">
        <f t="shared" si="181"/>
        <v>7.7800855452044999</v>
      </c>
      <c r="K236" s="9">
        <f t="shared" si="182"/>
        <v>15.24896766860082</v>
      </c>
      <c r="M236" s="2">
        <f>'rockfish harvests'!O235</f>
        <v>1436.4366812227072</v>
      </c>
      <c r="N236">
        <f>'rockfish harvests'!P235</f>
        <v>404683.38862902793</v>
      </c>
      <c r="O236" s="12">
        <f>IF([3]species_comp_Region1_forR!$D345&gt;49,[3]species_comp_Region1_forR!$N345,[3]species_comp_Region1_forR!$P345)</f>
        <v>0.82608695700000001</v>
      </c>
      <c r="P236" s="12">
        <f>IF([3]species_comp_Region1_forR!$D345&gt;49,[3]species_comp_Region1_forR!$O345,[3]species_comp_Region1_forR!$Q345)</f>
        <v>5.22427E-4</v>
      </c>
      <c r="Q236" s="17">
        <f t="shared" si="177"/>
        <v>1186.6216069144452</v>
      </c>
      <c r="R236" s="65">
        <f t="shared" si="200"/>
        <v>277030.43308750447</v>
      </c>
      <c r="S236">
        <f t="shared" si="183"/>
        <v>526.3368057503717</v>
      </c>
      <c r="T236" s="9">
        <f t="shared" si="184"/>
        <v>1031.6201392707285</v>
      </c>
      <c r="V236" s="17">
        <f t="shared" si="178"/>
        <v>3516.3919194144455</v>
      </c>
      <c r="W236" s="58">
        <f t="shared" si="179"/>
        <v>277090.96281859517</v>
      </c>
      <c r="X236">
        <f t="shared" si="185"/>
        <v>526.39430355826914</v>
      </c>
      <c r="Y236" s="9">
        <f t="shared" si="186"/>
        <v>1031.7328349742074</v>
      </c>
      <c r="Z236" s="18">
        <f t="shared" si="155"/>
        <v>0.14969727937661881</v>
      </c>
    </row>
    <row r="237" spans="1:26">
      <c r="A237" t="str">
        <f>'rockfish harvests'!A236</f>
        <v>SE</v>
      </c>
      <c r="B237" s="12">
        <f>'rockfish harvests'!B236</f>
        <v>2012</v>
      </c>
      <c r="C237" s="12" t="str">
        <f>'rockfish harvests'!C236</f>
        <v>EWYKT</v>
      </c>
      <c r="D237">
        <f>'rockfish harvests'!D236</f>
        <v>3241</v>
      </c>
      <c r="E237" s="12">
        <f>[1]logbook_harvest!$E566</f>
        <v>2727</v>
      </c>
      <c r="F237" s="12">
        <f>IF([3]species_comp_Region1_forR!$G324&gt;49,[3]species_comp_Region1_forR!$AD324,[3]species_comp_Region1_forR!$AF324)</f>
        <v>0.97657295899999996</v>
      </c>
      <c r="G237" s="12">
        <f>IF([3]species_comp_Region1_forR!$G324&gt;49,[3]species_comp_Region1_forR!$AE324,[3]species_comp_Region1_forR!$AG324)</f>
        <v>1.53237E-5</v>
      </c>
      <c r="H237" s="10">
        <f t="shared" si="180"/>
        <v>2663.1144591929997</v>
      </c>
      <c r="I237" s="8">
        <f t="shared" si="187"/>
        <v>113.95513943730001</v>
      </c>
      <c r="J237">
        <f t="shared" si="181"/>
        <v>10.674977256992166</v>
      </c>
      <c r="K237" s="9">
        <f t="shared" si="182"/>
        <v>20.922955423704646</v>
      </c>
      <c r="M237" s="2">
        <f>'rockfish harvests'!O236</f>
        <v>535.14427701186287</v>
      </c>
      <c r="N237">
        <f>'rockfish harvests'!P236</f>
        <v>48300.340637739224</v>
      </c>
      <c r="O237" s="12">
        <f>IF([3]species_comp_Region1_forR!$D346&gt;49,[3]species_comp_Region1_forR!$N346,[3]species_comp_Region1_forR!$P346)</f>
        <v>0.79259259299999996</v>
      </c>
      <c r="P237" s="12">
        <f>IF([3]species_comp_Region1_forR!$D346&gt;49,[3]species_comp_Region1_forR!$O346,[3]species_comp_Region1_forR!$Q346)</f>
        <v>1.2267879999999999E-3</v>
      </c>
      <c r="Q237" s="17">
        <f t="shared" si="177"/>
        <v>424.15139014594268</v>
      </c>
      <c r="R237" s="65">
        <f t="shared" si="200"/>
        <v>30634.49231183044</v>
      </c>
      <c r="S237">
        <f t="shared" si="183"/>
        <v>175.02711878971908</v>
      </c>
      <c r="T237" s="9">
        <f t="shared" si="184"/>
        <v>343.05315282784937</v>
      </c>
      <c r="V237" s="17">
        <f t="shared" si="178"/>
        <v>3087.2658493389422</v>
      </c>
      <c r="W237" s="58">
        <f t="shared" si="179"/>
        <v>30748.447451267741</v>
      </c>
      <c r="X237">
        <f t="shared" si="185"/>
        <v>175.35235228324638</v>
      </c>
      <c r="Y237" s="9">
        <f t="shared" si="186"/>
        <v>343.69061047516288</v>
      </c>
      <c r="Z237" s="18">
        <f t="shared" si="155"/>
        <v>5.6798591647296434E-2</v>
      </c>
    </row>
    <row r="238" spans="1:26">
      <c r="A238" t="str">
        <f>'rockfish harvests'!A237</f>
        <v>SE</v>
      </c>
      <c r="B238" s="12">
        <f>'rockfish harvests'!B237</f>
        <v>2013</v>
      </c>
      <c r="C238" s="12" t="str">
        <f>'rockfish harvests'!C237</f>
        <v>EWYKT</v>
      </c>
      <c r="D238">
        <f>'rockfish harvests'!D237</f>
        <v>3884</v>
      </c>
      <c r="E238" s="12">
        <f>[1]logbook_harvest!$E567</f>
        <v>3432</v>
      </c>
      <c r="F238" s="12">
        <f>IF([3]species_comp_Region1_forR!$G325&gt;49,[3]species_comp_Region1_forR!$AD325,[3]species_comp_Region1_forR!$AF325)</f>
        <v>0.99558255100000004</v>
      </c>
      <c r="G238" s="12">
        <f>IF([3]species_comp_Region1_forR!$G325&gt;49,[3]species_comp_Region1_forR!$AE325,[3]species_comp_Region1_forR!$AG325)</f>
        <v>2.4298E-6</v>
      </c>
      <c r="H238" s="10">
        <f t="shared" si="180"/>
        <v>3416.8393150320003</v>
      </c>
      <c r="I238" s="8">
        <f t="shared" si="187"/>
        <v>28.619700595200001</v>
      </c>
      <c r="J238">
        <f t="shared" si="181"/>
        <v>5.3497383669858101</v>
      </c>
      <c r="K238" s="9">
        <f t="shared" si="182"/>
        <v>10.485487199292187</v>
      </c>
      <c r="M238" s="2">
        <f>'rockfish harvests'!O237</f>
        <v>591.36648814078035</v>
      </c>
      <c r="N238">
        <f>'rockfish harvests'!P237</f>
        <v>87012.297802534755</v>
      </c>
      <c r="O238" s="42">
        <v>0.86861137799999999</v>
      </c>
      <c r="P238" s="42">
        <v>5.2692640000000001E-3</v>
      </c>
      <c r="Q238" s="17">
        <f t="shared" si="177"/>
        <v>513.66766016698386</v>
      </c>
      <c r="R238" s="65">
        <f t="shared" si="200"/>
        <v>67033.783003355231</v>
      </c>
      <c r="S238">
        <f t="shared" si="183"/>
        <v>258.90883145106352</v>
      </c>
      <c r="T238" s="9">
        <f t="shared" si="184"/>
        <v>507.46130964408451</v>
      </c>
      <c r="V238" s="17">
        <f t="shared" si="178"/>
        <v>3930.506975198984</v>
      </c>
      <c r="W238" s="58">
        <f t="shared" si="179"/>
        <v>67062.402703950429</v>
      </c>
      <c r="X238">
        <f t="shared" si="185"/>
        <v>258.9640953953857</v>
      </c>
      <c r="Y238" s="9">
        <f t="shared" si="186"/>
        <v>507.56962697495595</v>
      </c>
      <c r="Z238" s="18">
        <f t="shared" si="155"/>
        <v>6.5885672517417559E-2</v>
      </c>
    </row>
    <row r="239" spans="1:26">
      <c r="A239" t="str">
        <f>'rockfish harvests'!A238</f>
        <v>SE</v>
      </c>
      <c r="B239" s="12">
        <f>'rockfish harvests'!B238</f>
        <v>2014</v>
      </c>
      <c r="C239" s="12" t="str">
        <f>'rockfish harvests'!C238</f>
        <v>EWYKT</v>
      </c>
      <c r="D239">
        <f>'rockfish harvests'!D238</f>
        <v>4695</v>
      </c>
      <c r="E239" s="12">
        <f>[1]logbook_harvest!$E568</f>
        <v>4020</v>
      </c>
      <c r="F239" s="12">
        <f>IF([3]species_comp_Region1_forR!$G326&gt;49,[3]species_comp_Region1_forR!$AD326,[3]species_comp_Region1_forR!$AF326)</f>
        <v>0.998878924</v>
      </c>
      <c r="G239" s="12">
        <f>IF([3]species_comp_Region1_forR!$G326&gt;49,[3]species_comp_Region1_forR!$AE326,[3]species_comp_Region1_forR!$AG326)</f>
        <v>6.2805399999999997E-7</v>
      </c>
      <c r="H239" s="10">
        <f t="shared" si="180"/>
        <v>4015.4932744799999</v>
      </c>
      <c r="I239" s="8">
        <f t="shared" si="187"/>
        <v>10.149603861599999</v>
      </c>
      <c r="J239">
        <f t="shared" si="181"/>
        <v>3.1858442933702831</v>
      </c>
      <c r="K239" s="9">
        <f t="shared" si="182"/>
        <v>6.2442548150057551</v>
      </c>
      <c r="M239" s="2">
        <f>'rockfish harvests'!O238</f>
        <v>1023.1397849462364</v>
      </c>
      <c r="N239">
        <f>'rockfish harvests'!P238</f>
        <v>234030.60206548884</v>
      </c>
      <c r="O239" s="42">
        <v>0.86861137799999999</v>
      </c>
      <c r="P239" s="42">
        <v>5.2692640000000001E-3</v>
      </c>
      <c r="Q239" s="17">
        <f t="shared" si="177"/>
        <v>888.71085848877408</v>
      </c>
      <c r="R239" s="65">
        <f t="shared" si="200"/>
        <v>180855.52437426348</v>
      </c>
      <c r="S239">
        <f t="shared" si="183"/>
        <v>425.27111866933012</v>
      </c>
      <c r="T239" s="9">
        <f t="shared" si="184"/>
        <v>833.53139259188697</v>
      </c>
      <c r="V239" s="17">
        <f t="shared" si="178"/>
        <v>4904.2041329687736</v>
      </c>
      <c r="W239" s="58">
        <f t="shared" si="179"/>
        <v>180865.67397812507</v>
      </c>
      <c r="X239">
        <f t="shared" si="185"/>
        <v>425.28305159990219</v>
      </c>
      <c r="Y239" s="9">
        <f t="shared" si="186"/>
        <v>833.5547811358083</v>
      </c>
      <c r="Z239" s="18">
        <f t="shared" si="155"/>
        <v>8.6718056603907287E-2</v>
      </c>
    </row>
    <row r="240" spans="1:26">
      <c r="A240" t="str">
        <f>'rockfish harvests'!A239</f>
        <v>SE</v>
      </c>
      <c r="B240" s="12">
        <f>'rockfish harvests'!B239</f>
        <v>2015</v>
      </c>
      <c r="C240" s="12" t="str">
        <f>'rockfish harvests'!C239</f>
        <v>EWYKT</v>
      </c>
      <c r="D240">
        <f>'rockfish harvests'!D239</f>
        <v>5729</v>
      </c>
      <c r="E240" s="12">
        <f>[1]logbook_harvest!$E569</f>
        <v>4715</v>
      </c>
      <c r="F240" s="12">
        <f>IF([3]species_comp_Region1_forR!$G327&gt;49,[3]species_comp_Region1_forR!$AD327,[3]species_comp_Region1_forR!$AF327)</f>
        <v>0.99692780299999995</v>
      </c>
      <c r="G240" s="12">
        <f>IF([3]species_comp_Region1_forR!$G327&gt;49,[3]species_comp_Region1_forR!$AE327,[3]species_comp_Region1_forR!$AG327)</f>
        <v>1.56904E-6</v>
      </c>
      <c r="H240" s="10">
        <f t="shared" si="180"/>
        <v>4700.5145911449999</v>
      </c>
      <c r="I240" s="8">
        <f t="shared" si="187"/>
        <v>34.881681274000002</v>
      </c>
      <c r="J240">
        <f t="shared" si="181"/>
        <v>5.9060715601827924</v>
      </c>
      <c r="K240" s="9">
        <f t="shared" si="182"/>
        <v>11.575900257958272</v>
      </c>
      <c r="M240" s="2">
        <f>'rockfish harvests'!O239</f>
        <v>2397.5678935972783</v>
      </c>
      <c r="N240">
        <f>'rockfish harvests'!P239</f>
        <v>1115072.9274274483</v>
      </c>
      <c r="O240" s="12">
        <f>IF([3]species_comp_Region1_forR!$D349&gt;49,[3]species_comp_Region1_forR!$N349,[3]species_comp_Region1_forR!$P349)</f>
        <v>0.98181818200000004</v>
      </c>
      <c r="P240" s="12">
        <f>IF([3]species_comp_Region1_forR!$D349&gt;49,[3]species_comp_Region1_forR!$O349,[3]species_comp_Region1_forR!$Q349)</f>
        <v>3.3057900000000001E-4</v>
      </c>
      <c r="Q240" s="17">
        <f t="shared" si="177"/>
        <v>2353.9757505132493</v>
      </c>
      <c r="R240" s="65">
        <f t="shared" si="200"/>
        <v>1076425.0986095064</v>
      </c>
      <c r="S240">
        <f t="shared" si="183"/>
        <v>1037.5090836274671</v>
      </c>
      <c r="T240" s="9">
        <f t="shared" si="184"/>
        <v>2033.5178039098355</v>
      </c>
      <c r="V240" s="17">
        <f t="shared" si="178"/>
        <v>7054.4903416582492</v>
      </c>
      <c r="W240" s="58">
        <f t="shared" si="179"/>
        <v>1076459.9802907803</v>
      </c>
      <c r="X240">
        <f t="shared" si="185"/>
        <v>1037.5258937929118</v>
      </c>
      <c r="Y240" s="9">
        <f t="shared" si="186"/>
        <v>2033.5507518341071</v>
      </c>
      <c r="Z240" s="18">
        <f t="shared" si="155"/>
        <v>0.14707311847407362</v>
      </c>
    </row>
    <row r="241" spans="1:26">
      <c r="A241" t="str">
        <f>'rockfish harvests'!A240</f>
        <v>SE</v>
      </c>
      <c r="B241" s="12">
        <f>'rockfish harvests'!B240</f>
        <v>2016</v>
      </c>
      <c r="C241" s="12" t="str">
        <f>'rockfish harvests'!C240</f>
        <v>EWYKT</v>
      </c>
      <c r="D241">
        <f>'rockfish harvests'!D240</f>
        <v>7499</v>
      </c>
      <c r="E241" s="12">
        <f>[1]logbook_harvest!$E570</f>
        <v>6237</v>
      </c>
      <c r="F241" s="12">
        <f>IF([3]species_comp_Region1_forR!$G328&gt;49,[3]species_comp_Region1_forR!$AD328,[3]species_comp_Region1_forR!$AF328)</f>
        <v>0.99944903600000001</v>
      </c>
      <c r="G241" s="12">
        <f>IF([3]species_comp_Region1_forR!$G328&gt;49,[3]species_comp_Region1_forR!$AE328,[3]species_comp_Region1_forR!$AG328)</f>
        <v>3.03562E-7</v>
      </c>
      <c r="H241" s="10">
        <f t="shared" si="180"/>
        <v>6233.563637532</v>
      </c>
      <c r="I241" s="8">
        <f t="shared" si="187"/>
        <v>11.808613101978001</v>
      </c>
      <c r="J241">
        <f t="shared" si="181"/>
        <v>3.4363662642358133</v>
      </c>
      <c r="K241" s="9">
        <f t="shared" si="182"/>
        <v>6.7352778779021936</v>
      </c>
      <c r="M241" s="2">
        <f>'rockfish harvests'!O240</f>
        <v>2107.8674308497375</v>
      </c>
      <c r="N241">
        <f>'rockfish harvests'!P240</f>
        <v>521828.91183042602</v>
      </c>
      <c r="O241" s="12">
        <f>IF([3]species_comp_Region1_forR!$D350&gt;49,[3]species_comp_Region1_forR!$N350,[3]species_comp_Region1_forR!$P350)</f>
        <v>0.85</v>
      </c>
      <c r="P241" s="12">
        <f>IF([3]species_comp_Region1_forR!$D350&gt;49,[3]species_comp_Region1_forR!$O350,[3]species_comp_Region1_forR!$Q350)</f>
        <v>1.6139240000000001E-3</v>
      </c>
      <c r="Q241" s="17">
        <f t="shared" si="177"/>
        <v>1791.6873162222769</v>
      </c>
      <c r="R241" s="65">
        <f t="shared" si="200"/>
        <v>383350.03055794153</v>
      </c>
      <c r="S241">
        <f t="shared" si="183"/>
        <v>619.15267144537256</v>
      </c>
      <c r="T241" s="9">
        <f t="shared" si="184"/>
        <v>1213.5392360329301</v>
      </c>
      <c r="V241" s="17">
        <f t="shared" si="178"/>
        <v>8025.2509537542774</v>
      </c>
      <c r="W241" s="58">
        <f t="shared" si="179"/>
        <v>383361.83917104348</v>
      </c>
      <c r="X241">
        <f t="shared" si="185"/>
        <v>619.16220747962609</v>
      </c>
      <c r="Y241" s="9">
        <f t="shared" si="186"/>
        <v>1213.5579266600671</v>
      </c>
      <c r="Z241" s="18">
        <f t="shared" si="155"/>
        <v>7.7151756505505542E-2</v>
      </c>
    </row>
    <row r="242" spans="1:26">
      <c r="A242" t="str">
        <f>'rockfish harvests'!A241</f>
        <v>SE</v>
      </c>
      <c r="B242" s="12">
        <f>'rockfish harvests'!B241</f>
        <v>2017</v>
      </c>
      <c r="C242" s="12" t="str">
        <f>'rockfish harvests'!C241</f>
        <v>EWYKT</v>
      </c>
      <c r="D242">
        <f>'rockfish harvests'!D241</f>
        <v>6324</v>
      </c>
      <c r="E242" s="12">
        <f>[1]logbook_harvest!$E571</f>
        <v>5527</v>
      </c>
      <c r="F242" s="12">
        <f>IF([3]species_comp_Region1_forR!$G329&gt;49,[3]species_comp_Region1_forR!$AD329,[3]species_comp_Region1_forR!$AF329)</f>
        <v>0.96864111500000005</v>
      </c>
      <c r="G242" s="12">
        <f>IF([3]species_comp_Region1_forR!$G329&gt;49,[3]species_comp_Region1_forR!$AE329,[3]species_comp_Region1_forR!$AG329)</f>
        <v>1.51272E-5</v>
      </c>
      <c r="H242" s="10">
        <f t="shared" si="180"/>
        <v>5353.6794426050001</v>
      </c>
      <c r="I242" s="8">
        <f t="shared" si="187"/>
        <v>462.10160612879997</v>
      </c>
      <c r="J242">
        <f t="shared" si="181"/>
        <v>21.496548702729005</v>
      </c>
      <c r="K242" s="9">
        <f t="shared" si="182"/>
        <v>42.133235457348846</v>
      </c>
      <c r="M242" s="2">
        <f>'rockfish harvests'!O241</f>
        <v>1256.0488400488402</v>
      </c>
      <c r="N242">
        <f>'rockfish harvests'!P241</f>
        <v>191271.46761998921</v>
      </c>
      <c r="O242" s="12">
        <f>IF([3]species_comp_Region1_forR!$D351&gt;49,[3]species_comp_Region1_forR!$N351,[3]species_comp_Region1_forR!$P351)</f>
        <v>0.90537084400000001</v>
      </c>
      <c r="P242" s="12">
        <f>IF([3]species_comp_Region1_forR!$D351&gt;49,[3]species_comp_Region1_forR!$O351,[3]species_comp_Region1_forR!$Q351)</f>
        <v>2.1967800000000001E-4</v>
      </c>
      <c r="Q242" s="17">
        <f t="shared" si="177"/>
        <v>1137.1899984202396</v>
      </c>
      <c r="R242" s="65">
        <f t="shared" si="200"/>
        <v>157089.08553986004</v>
      </c>
      <c r="S242">
        <f t="shared" si="183"/>
        <v>396.34465499090567</v>
      </c>
      <c r="T242" s="9">
        <f t="shared" si="184"/>
        <v>776.83552378217507</v>
      </c>
      <c r="V242" s="17">
        <f t="shared" si="178"/>
        <v>6490.8694410252392</v>
      </c>
      <c r="W242" s="58">
        <f t="shared" si="179"/>
        <v>157551.18714598884</v>
      </c>
      <c r="X242">
        <f t="shared" si="185"/>
        <v>396.92718116297959</v>
      </c>
      <c r="Y242" s="9">
        <f t="shared" si="186"/>
        <v>777.97727507944001</v>
      </c>
      <c r="Z242" s="18">
        <f t="shared" si="155"/>
        <v>6.1151619943889145E-2</v>
      </c>
    </row>
    <row r="243" spans="1:26">
      <c r="A243" t="str">
        <f>'rockfish harvests'!A242</f>
        <v>SE</v>
      </c>
      <c r="B243" s="12">
        <f>'rockfish harvests'!B242</f>
        <v>2018</v>
      </c>
      <c r="C243" s="12" t="str">
        <f>'rockfish harvests'!C242</f>
        <v>EWYKT</v>
      </c>
      <c r="D243">
        <f>'rockfish harvests'!D242</f>
        <v>8659</v>
      </c>
      <c r="E243" s="12">
        <f>[1]logbook_harvest!$E572</f>
        <v>7682</v>
      </c>
      <c r="F243" s="12">
        <f>IF([3]species_comp_Region1_forR!$G330&gt;49,[3]species_comp_Region1_forR!$AD330,[3]species_comp_Region1_forR!$AF330)</f>
        <v>0.978901099</v>
      </c>
      <c r="G243" s="12">
        <f>IF([3]species_comp_Region1_forR!$G330&gt;49,[3]species_comp_Region1_forR!$AE330,[3]species_comp_Region1_forR!$AG330)</f>
        <v>9.0825600000000007E-6</v>
      </c>
      <c r="H243" s="10">
        <f t="shared" si="180"/>
        <v>7519.9182425179997</v>
      </c>
      <c r="I243" s="8">
        <f t="shared" si="187"/>
        <v>535.99023951744005</v>
      </c>
      <c r="J243">
        <f t="shared" si="181"/>
        <v>23.15146301030326</v>
      </c>
      <c r="K243" s="9">
        <f t="shared" si="182"/>
        <v>45.376867500194386</v>
      </c>
      <c r="M243" s="2">
        <f>'rockfish harvests'!O242</f>
        <v>1971.3795063043872</v>
      </c>
      <c r="N243">
        <f>'rockfish harvests'!P242</f>
        <v>502872.73387700756</v>
      </c>
      <c r="O243" s="12">
        <f>IF([3]species_comp_Region1_forR!$D352&gt;49,[3]species_comp_Region1_forR!$N352,[3]species_comp_Region1_forR!$P352)</f>
        <v>0.76131687199999998</v>
      </c>
      <c r="P243" s="12">
        <f>IF([3]species_comp_Region1_forR!$D352&gt;49,[3]species_comp_Region1_forR!$O352,[3]species_comp_Region1_forR!$Q352)</f>
        <v>7.5088200000000003E-4</v>
      </c>
      <c r="Q243" s="17">
        <f t="shared" si="177"/>
        <v>1500.8444792645603</v>
      </c>
      <c r="R243" s="65">
        <f t="shared" si="200"/>
        <v>294007.31859333575</v>
      </c>
      <c r="S243">
        <f t="shared" si="183"/>
        <v>542.22441718658865</v>
      </c>
      <c r="T243" s="9">
        <f t="shared" si="184"/>
        <v>1062.7598576857138</v>
      </c>
      <c r="V243" s="17">
        <f t="shared" si="178"/>
        <v>9020.7627217825593</v>
      </c>
      <c r="W243" s="58">
        <f t="shared" si="179"/>
        <v>294543.30883285316</v>
      </c>
      <c r="X243">
        <f t="shared" si="185"/>
        <v>542.7184434242613</v>
      </c>
      <c r="Y243" s="9">
        <f t="shared" si="186"/>
        <v>1063.7281491115521</v>
      </c>
      <c r="Z243" s="18">
        <f t="shared" si="155"/>
        <v>6.0163254501058056E-2</v>
      </c>
    </row>
    <row r="244" spans="1:26">
      <c r="A244" t="str">
        <f>'rockfish harvests'!A243</f>
        <v>SE</v>
      </c>
      <c r="B244" s="12">
        <f>'rockfish harvests'!B243</f>
        <v>2019</v>
      </c>
      <c r="C244" s="12" t="str">
        <f>'rockfish harvests'!C243</f>
        <v>EWYKT</v>
      </c>
      <c r="D244">
        <f>'rockfish harvests'!D243</f>
        <v>7908</v>
      </c>
      <c r="E244" s="12">
        <f>[1]logbook_harvest!$E573</f>
        <v>7169</v>
      </c>
      <c r="F244" s="12">
        <v>0.96074154852780802</v>
      </c>
      <c r="G244" s="12">
        <v>1.3715354712799101E-5</v>
      </c>
      <c r="H244" s="10">
        <f t="shared" ref="H244" si="201">E244*F244</f>
        <v>6887.5561613958553</v>
      </c>
      <c r="I244" s="8">
        <f t="shared" ref="I244" si="202">(E244^2)*G244</f>
        <v>704.8946344235909</v>
      </c>
      <c r="J244">
        <f t="shared" ref="J244" si="203">SQRT(I244)</f>
        <v>26.549851871970791</v>
      </c>
      <c r="K244" s="9">
        <f t="shared" ref="K244" si="204">(1.96*J244)</f>
        <v>52.03770966906275</v>
      </c>
      <c r="M244" s="2">
        <f>'rockfish harvests'!O243</f>
        <v>3002.4944735311237</v>
      </c>
      <c r="N244">
        <f>'rockfish harvests'!P243</f>
        <v>1226769.4446075337</v>
      </c>
      <c r="O244" s="12">
        <v>0.85871964679911694</v>
      </c>
      <c r="P244" s="12">
        <v>2.6840755531043535E-4</v>
      </c>
      <c r="Q244" s="17">
        <f t="shared" ref="Q244" si="205">M244*O244</f>
        <v>2578.300993826947</v>
      </c>
      <c r="R244" s="65">
        <f t="shared" ref="R244" si="206">(M244^2)*P244+(O244^2)*N244-(P244*N244)</f>
        <v>906709.50409535458</v>
      </c>
      <c r="S244">
        <f t="shared" ref="S244" si="207">SQRT(R244)</f>
        <v>952.21295102269778</v>
      </c>
      <c r="T244" s="9">
        <f t="shared" ref="T244" si="208">(1.96*S244)</f>
        <v>1866.3373840044876</v>
      </c>
      <c r="V244" s="17">
        <f t="shared" ref="V244" si="209">Q244+H244</f>
        <v>9465.8571552228022</v>
      </c>
      <c r="W244" s="58">
        <f t="shared" ref="W244" si="210">R244+I244</f>
        <v>907414.39872977813</v>
      </c>
      <c r="X244">
        <f t="shared" ref="X244" si="211">SQRT(W244)</f>
        <v>952.58301408841953</v>
      </c>
      <c r="Y244" s="9">
        <f t="shared" ref="Y244" si="212">(1.96*X244)</f>
        <v>1867.0627076133023</v>
      </c>
      <c r="Z244" s="18">
        <f t="shared" ref="Z244" si="213">X244/V244</f>
        <v>0.10063357163200273</v>
      </c>
    </row>
    <row r="245" spans="1:26">
      <c r="A245" t="str">
        <f>'rockfish harvests'!A244</f>
        <v>SE</v>
      </c>
      <c r="B245" s="12">
        <f>'rockfish harvests'!B244</f>
        <v>1998</v>
      </c>
      <c r="C245" s="12" t="str">
        <f>'rockfish harvests'!C244</f>
        <v>NSEI</v>
      </c>
      <c r="D245">
        <f>'rockfish harvests'!D244</f>
        <v>5285</v>
      </c>
      <c r="E245" s="12">
        <f>[1]logbook_harvest!$E398</f>
        <v>2544</v>
      </c>
      <c r="F245" s="42">
        <v>0.71222023499999998</v>
      </c>
      <c r="G245" s="42">
        <v>6.5559435999999999E-2</v>
      </c>
      <c r="H245" s="10">
        <f t="shared" si="180"/>
        <v>1811.88827784</v>
      </c>
      <c r="I245" s="8">
        <f t="shared" si="187"/>
        <v>424296.473988096</v>
      </c>
      <c r="J245">
        <f t="shared" si="181"/>
        <v>651.38043721629833</v>
      </c>
      <c r="K245" s="9">
        <f t="shared" si="182"/>
        <v>1276.7056569439446</v>
      </c>
      <c r="M245" s="2">
        <f>'rockfish harvests'!O244</f>
        <v>3144.4015142904627</v>
      </c>
      <c r="N245">
        <f>'rockfish harvests'!P244</f>
        <v>781648.06612226402</v>
      </c>
      <c r="O245" s="42">
        <v>0.23336578599999999</v>
      </c>
      <c r="P245" s="42">
        <v>6.1192249999999998E-3</v>
      </c>
      <c r="Q245" s="17">
        <f t="shared" si="177"/>
        <v>733.79573088198401</v>
      </c>
      <c r="R245" s="65">
        <f t="shared" si="200"/>
        <v>98287.526854046126</v>
      </c>
      <c r="S245">
        <f t="shared" si="183"/>
        <v>313.50841592219837</v>
      </c>
      <c r="T245" s="9">
        <f t="shared" si="184"/>
        <v>614.47649520750883</v>
      </c>
      <c r="V245" s="17">
        <f t="shared" si="178"/>
        <v>2545.6840087219839</v>
      </c>
      <c r="W245" s="58">
        <f t="shared" si="179"/>
        <v>522584.00084214215</v>
      </c>
      <c r="X245">
        <f t="shared" si="185"/>
        <v>722.8997170023946</v>
      </c>
      <c r="Y245" s="9">
        <f t="shared" si="186"/>
        <v>1416.8834453246934</v>
      </c>
      <c r="Z245" s="18">
        <f t="shared" si="155"/>
        <v>0.28397071848886452</v>
      </c>
    </row>
    <row r="246" spans="1:26">
      <c r="A246" t="str">
        <f>'rockfish harvests'!A245</f>
        <v>SE</v>
      </c>
      <c r="B246" s="12">
        <f>'rockfish harvests'!B245</f>
        <v>1999</v>
      </c>
      <c r="C246" s="12" t="str">
        <f>'rockfish harvests'!C245</f>
        <v>NSEI</v>
      </c>
      <c r="D246">
        <f>'rockfish harvests'!D245</f>
        <v>6363</v>
      </c>
      <c r="E246" s="12">
        <f>[1]logbook_harvest!$E399</f>
        <v>3857</v>
      </c>
      <c r="F246" s="42">
        <v>0.71222023499999998</v>
      </c>
      <c r="G246" s="42">
        <v>6.5559435999999999E-2</v>
      </c>
      <c r="H246" s="10">
        <f t="shared" si="180"/>
        <v>2747.0334463949998</v>
      </c>
      <c r="I246" s="8">
        <f t="shared" si="187"/>
        <v>975291.60612276394</v>
      </c>
      <c r="J246">
        <f t="shared" si="181"/>
        <v>987.5685323676347</v>
      </c>
      <c r="K246" s="9">
        <f t="shared" si="182"/>
        <v>1935.634323440564</v>
      </c>
      <c r="M246" s="2">
        <f>'rockfish harvests'!O245</f>
        <v>3785.7761278013659</v>
      </c>
      <c r="N246">
        <f>'rockfish harvests'!P245</f>
        <v>1133039.6837394333</v>
      </c>
      <c r="O246" s="42">
        <v>0.23336578599999999</v>
      </c>
      <c r="P246" s="42">
        <v>6.1192249999999998E-3</v>
      </c>
      <c r="Q246" s="17">
        <f t="shared" si="177"/>
        <v>883.4706216844022</v>
      </c>
      <c r="R246" s="65">
        <f t="shared" si="200"/>
        <v>142472.90202445176</v>
      </c>
      <c r="S246">
        <f t="shared" si="183"/>
        <v>377.45582791162695</v>
      </c>
      <c r="T246" s="9">
        <f t="shared" si="184"/>
        <v>739.81342270678886</v>
      </c>
      <c r="V246" s="17">
        <f t="shared" si="178"/>
        <v>3630.5040680794018</v>
      </c>
      <c r="W246" s="58">
        <f t="shared" si="179"/>
        <v>1117764.5081472157</v>
      </c>
      <c r="X246">
        <f t="shared" si="185"/>
        <v>1057.2438262516437</v>
      </c>
      <c r="Y246" s="9">
        <f t="shared" si="186"/>
        <v>2072.1978994532215</v>
      </c>
      <c r="Z246" s="18">
        <f t="shared" ref="Z246:Z311" si="214">X246/V246</f>
        <v>0.29121130466352668</v>
      </c>
    </row>
    <row r="247" spans="1:26">
      <c r="A247" t="str">
        <f>'rockfish harvests'!A246</f>
        <v>SE</v>
      </c>
      <c r="B247" s="12">
        <f>'rockfish harvests'!B246</f>
        <v>2000</v>
      </c>
      <c r="C247" s="12" t="str">
        <f>'rockfish harvests'!C246</f>
        <v>NSEI</v>
      </c>
      <c r="D247">
        <f>'rockfish harvests'!D246</f>
        <v>9746</v>
      </c>
      <c r="E247" s="12">
        <f>[1]logbook_harvest!$E400</f>
        <v>5582</v>
      </c>
      <c r="F247" s="42">
        <v>0.71222023499999998</v>
      </c>
      <c r="G247" s="42">
        <v>6.5559435999999999E-2</v>
      </c>
      <c r="H247" s="10">
        <f t="shared" si="180"/>
        <v>3975.61335177</v>
      </c>
      <c r="I247" s="8">
        <f t="shared" si="187"/>
        <v>2042748.3719196639</v>
      </c>
      <c r="J247">
        <f t="shared" si="181"/>
        <v>1429.2474844895351</v>
      </c>
      <c r="K247" s="9">
        <f t="shared" si="182"/>
        <v>2801.3250695994889</v>
      </c>
      <c r="M247" s="2">
        <f>'rockfish harvests'!O246</f>
        <v>5798.550077251628</v>
      </c>
      <c r="N247">
        <f>'rockfish harvests'!P246</f>
        <v>2658116.9727772144</v>
      </c>
      <c r="O247" s="42">
        <v>0.23336578599999999</v>
      </c>
      <c r="P247" s="42">
        <v>6.1192249999999998E-3</v>
      </c>
      <c r="Q247" s="17">
        <f t="shared" si="177"/>
        <v>1353.1831964381868</v>
      </c>
      <c r="R247" s="65">
        <f t="shared" si="200"/>
        <v>334242.16686051455</v>
      </c>
      <c r="S247">
        <f t="shared" si="183"/>
        <v>578.13680635340506</v>
      </c>
      <c r="T247" s="9">
        <f t="shared" si="184"/>
        <v>1133.1481404526739</v>
      </c>
      <c r="V247" s="17">
        <f t="shared" si="178"/>
        <v>5328.7965482081872</v>
      </c>
      <c r="W247" s="58">
        <f t="shared" si="179"/>
        <v>2376990.5387801784</v>
      </c>
      <c r="X247">
        <f t="shared" si="185"/>
        <v>1541.749181540298</v>
      </c>
      <c r="Y247" s="9">
        <f t="shared" si="186"/>
        <v>3021.8283958189841</v>
      </c>
      <c r="Z247" s="18">
        <f t="shared" si="214"/>
        <v>0.28932408426415013</v>
      </c>
    </row>
    <row r="248" spans="1:26">
      <c r="A248" t="str">
        <f>'rockfish harvests'!A247</f>
        <v>SE</v>
      </c>
      <c r="B248" s="12">
        <f>'rockfish harvests'!B247</f>
        <v>2001</v>
      </c>
      <c r="C248" s="12" t="str">
        <f>'rockfish harvests'!C247</f>
        <v>NSEI</v>
      </c>
      <c r="D248">
        <f>'rockfish harvests'!D247</f>
        <v>7242</v>
      </c>
      <c r="E248" s="12">
        <f>[1]logbook_harvest!$E401</f>
        <v>3909</v>
      </c>
      <c r="F248" s="42">
        <v>0.71222023499999998</v>
      </c>
      <c r="G248" s="42">
        <v>6.5559435999999999E-2</v>
      </c>
      <c r="H248" s="10">
        <f t="shared" si="180"/>
        <v>2784.0688986149999</v>
      </c>
      <c r="I248" s="8">
        <f t="shared" si="187"/>
        <v>1001766.6042815159</v>
      </c>
      <c r="J248">
        <f t="shared" si="181"/>
        <v>1000.8829123736282</v>
      </c>
      <c r="K248" s="9">
        <f t="shared" si="182"/>
        <v>1961.7305082523112</v>
      </c>
      <c r="M248" s="2">
        <f>'rockfish harvests'!O247</f>
        <v>4308.7522736975479</v>
      </c>
      <c r="N248">
        <f>'rockfish harvests'!P247</f>
        <v>1467703.4510787677</v>
      </c>
      <c r="O248" s="42">
        <v>0.23336578599999999</v>
      </c>
      <c r="P248" s="42">
        <v>6.1192249999999998E-3</v>
      </c>
      <c r="Q248" s="17">
        <f t="shared" si="177"/>
        <v>1005.5153610307153</v>
      </c>
      <c r="R248" s="65">
        <f t="shared" si="200"/>
        <v>184554.85097959189</v>
      </c>
      <c r="S248">
        <f t="shared" si="183"/>
        <v>429.59847646330394</v>
      </c>
      <c r="T248" s="9">
        <f t="shared" si="184"/>
        <v>842.01301386807575</v>
      </c>
      <c r="V248" s="17">
        <f t="shared" si="178"/>
        <v>3789.5842596457151</v>
      </c>
      <c r="W248" s="58">
        <f t="shared" si="179"/>
        <v>1186321.4552611078</v>
      </c>
      <c r="X248">
        <f t="shared" si="185"/>
        <v>1089.1838482373432</v>
      </c>
      <c r="Y248" s="9">
        <f t="shared" si="186"/>
        <v>2134.8003425451925</v>
      </c>
      <c r="Z248" s="18">
        <f t="shared" si="214"/>
        <v>0.28741512884032566</v>
      </c>
    </row>
    <row r="249" spans="1:26">
      <c r="A249" t="str">
        <f>'rockfish harvests'!A248</f>
        <v>SE</v>
      </c>
      <c r="B249" s="12">
        <f>'rockfish harvests'!B248</f>
        <v>2002</v>
      </c>
      <c r="C249" s="12" t="str">
        <f>'rockfish harvests'!C248</f>
        <v>NSEI</v>
      </c>
      <c r="D249">
        <f>'rockfish harvests'!D248</f>
        <v>4958</v>
      </c>
      <c r="E249" s="12">
        <f>[1]logbook_harvest!$E402</f>
        <v>3120</v>
      </c>
      <c r="F249" s="42">
        <v>0.71222023499999998</v>
      </c>
      <c r="G249" s="42">
        <v>6.5559435999999999E-2</v>
      </c>
      <c r="H249" s="10">
        <f t="shared" si="180"/>
        <v>2222.1271332000001</v>
      </c>
      <c r="I249" s="8">
        <f t="shared" si="187"/>
        <v>638181.77379839995</v>
      </c>
      <c r="J249">
        <f t="shared" si="181"/>
        <v>798.86280035961113</v>
      </c>
      <c r="K249" s="9">
        <f t="shared" si="182"/>
        <v>1565.7710887048379</v>
      </c>
      <c r="M249" s="2">
        <f>'rockfish harvests'!O248</f>
        <v>2949.8472484109971</v>
      </c>
      <c r="N249">
        <f>'rockfish harvests'!P248</f>
        <v>687914.27130295534</v>
      </c>
      <c r="O249" s="42">
        <v>0.23336578599999999</v>
      </c>
      <c r="P249" s="42">
        <v>6.1192249999999998E-3</v>
      </c>
      <c r="Q249" s="17">
        <f t="shared" si="177"/>
        <v>688.39342170536952</v>
      </c>
      <c r="R249" s="65">
        <f t="shared" si="200"/>
        <v>86501.067864722208</v>
      </c>
      <c r="S249">
        <f t="shared" si="183"/>
        <v>294.11063881594322</v>
      </c>
      <c r="T249" s="9">
        <f t="shared" si="184"/>
        <v>576.45685207924873</v>
      </c>
      <c r="V249" s="17">
        <f t="shared" si="178"/>
        <v>2910.5205549053699</v>
      </c>
      <c r="W249" s="58">
        <f t="shared" si="179"/>
        <v>724682.84166312218</v>
      </c>
      <c r="X249">
        <f t="shared" si="185"/>
        <v>851.28305613533871</v>
      </c>
      <c r="Y249" s="9">
        <f t="shared" si="186"/>
        <v>1668.5147900252639</v>
      </c>
      <c r="Z249" s="18">
        <f t="shared" si="214"/>
        <v>0.29248481159172457</v>
      </c>
    </row>
    <row r="250" spans="1:26">
      <c r="A250" t="str">
        <f>'rockfish harvests'!A249</f>
        <v>SE</v>
      </c>
      <c r="B250" s="12">
        <f>'rockfish harvests'!B249</f>
        <v>2003</v>
      </c>
      <c r="C250" s="12" t="str">
        <f>'rockfish harvests'!C249</f>
        <v>NSEI</v>
      </c>
      <c r="D250">
        <f>'rockfish harvests'!D249</f>
        <v>6069</v>
      </c>
      <c r="E250" s="12">
        <f>[1]logbook_harvest!$E403</f>
        <v>3551</v>
      </c>
      <c r="F250" s="42">
        <v>0.71222023499999998</v>
      </c>
      <c r="G250" s="42">
        <v>6.5559435999999999E-2</v>
      </c>
      <c r="H250" s="10">
        <f t="shared" si="180"/>
        <v>2529.094054485</v>
      </c>
      <c r="I250" s="8">
        <f t="shared" si="187"/>
        <v>826678.32974503597</v>
      </c>
      <c r="J250">
        <f t="shared" si="181"/>
        <v>909.21852694774975</v>
      </c>
      <c r="K250" s="9">
        <f t="shared" si="182"/>
        <v>1782.0683128175895</v>
      </c>
      <c r="M250" s="2">
        <f>'rockfish harvests'!O249</f>
        <v>3610.8557786620295</v>
      </c>
      <c r="N250">
        <f>'rockfish harvests'!P249</f>
        <v>1030755.2356043656</v>
      </c>
      <c r="O250" s="42">
        <v>0.23336578599999999</v>
      </c>
      <c r="P250" s="42">
        <v>6.1192249999999998E-3</v>
      </c>
      <c r="Q250" s="17">
        <f t="shared" si="177"/>
        <v>842.65019692010651</v>
      </c>
      <c r="R250" s="65">
        <f t="shared" si="200"/>
        <v>129611.24998621309</v>
      </c>
      <c r="S250">
        <f t="shared" si="183"/>
        <v>360.01562464178289</v>
      </c>
      <c r="T250" s="9">
        <f t="shared" si="184"/>
        <v>705.63062429789443</v>
      </c>
      <c r="V250" s="17">
        <f t="shared" si="178"/>
        <v>3371.7442514051063</v>
      </c>
      <c r="W250" s="58">
        <f t="shared" si="179"/>
        <v>956289.57973124902</v>
      </c>
      <c r="X250">
        <f t="shared" si="185"/>
        <v>977.90059808308172</v>
      </c>
      <c r="Y250" s="9">
        <f t="shared" si="186"/>
        <v>1916.6851722428401</v>
      </c>
      <c r="Z250" s="18">
        <f t="shared" si="214"/>
        <v>0.2900281056831524</v>
      </c>
    </row>
    <row r="251" spans="1:26">
      <c r="A251" t="str">
        <f>'rockfish harvests'!A250</f>
        <v>SE</v>
      </c>
      <c r="B251" s="12">
        <f>'rockfish harvests'!B250</f>
        <v>2004</v>
      </c>
      <c r="C251" s="12" t="str">
        <f>'rockfish harvests'!C250</f>
        <v>NSEI</v>
      </c>
      <c r="D251">
        <f>'rockfish harvests'!D250</f>
        <v>6052</v>
      </c>
      <c r="E251" s="12">
        <f>[1]logbook_harvest!$E404</f>
        <v>3328</v>
      </c>
      <c r="F251" s="42">
        <v>0.71222023499999998</v>
      </c>
      <c r="G251" s="42">
        <v>6.5559435999999999E-2</v>
      </c>
      <c r="H251" s="10">
        <f t="shared" si="180"/>
        <v>2370.2689420799998</v>
      </c>
      <c r="I251" s="8">
        <f t="shared" si="187"/>
        <v>726109.040410624</v>
      </c>
      <c r="J251">
        <f t="shared" si="181"/>
        <v>852.12032038358529</v>
      </c>
      <c r="K251" s="9">
        <f t="shared" si="182"/>
        <v>1670.1558279518272</v>
      </c>
      <c r="M251" s="2">
        <f>'rockfish harvests'!O250</f>
        <v>3600.7413367049921</v>
      </c>
      <c r="N251">
        <f>'rockfish harvests'!P250</f>
        <v>1024988.7840591522</v>
      </c>
      <c r="O251" s="42">
        <v>0.23336578599999999</v>
      </c>
      <c r="P251" s="42">
        <v>6.1192249999999998E-3</v>
      </c>
      <c r="Q251" s="17">
        <f t="shared" ref="Q251:Q317" si="215">M251*O251</f>
        <v>840.28983222285115</v>
      </c>
      <c r="R251" s="65">
        <f t="shared" si="200"/>
        <v>128886.15350652179</v>
      </c>
      <c r="S251">
        <f t="shared" si="183"/>
        <v>359.00717751393466</v>
      </c>
      <c r="T251" s="9">
        <f t="shared" si="184"/>
        <v>703.65406792731198</v>
      </c>
      <c r="V251" s="17">
        <f t="shared" ref="V251:V317" si="216">Q251+H251</f>
        <v>3210.5587743028509</v>
      </c>
      <c r="W251" s="58">
        <f t="shared" ref="W251:W317" si="217">R251+I251</f>
        <v>854995.19391714584</v>
      </c>
      <c r="X251">
        <f t="shared" si="185"/>
        <v>924.65950160972545</v>
      </c>
      <c r="Y251" s="9">
        <f t="shared" si="186"/>
        <v>1812.3326231550618</v>
      </c>
      <c r="Z251" s="18">
        <f t="shared" si="214"/>
        <v>0.28800578547592809</v>
      </c>
    </row>
    <row r="252" spans="1:26">
      <c r="A252" t="str">
        <f>'rockfish harvests'!A251</f>
        <v>SE</v>
      </c>
      <c r="B252" s="12">
        <f>'rockfish harvests'!B251</f>
        <v>2005</v>
      </c>
      <c r="C252" s="12" t="str">
        <f>'rockfish harvests'!C251</f>
        <v>NSEI</v>
      </c>
      <c r="D252">
        <f>'rockfish harvests'!D251</f>
        <v>7678</v>
      </c>
      <c r="E252" s="12">
        <f>[1]logbook_harvest!$E405</f>
        <v>4465</v>
      </c>
      <c r="F252" s="42">
        <v>0.71222023499999998</v>
      </c>
      <c r="G252" s="42">
        <v>6.5559435999999999E-2</v>
      </c>
      <c r="H252" s="10">
        <f t="shared" ref="H252:H318" si="218">E252*F252</f>
        <v>3180.0633492749998</v>
      </c>
      <c r="I252" s="8">
        <f t="shared" si="187"/>
        <v>1307007.6669691</v>
      </c>
      <c r="J252">
        <f t="shared" ref="J252:J318" si="219">SQRT(I252)</f>
        <v>1143.2443601300206</v>
      </c>
      <c r="K252" s="9">
        <f t="shared" ref="K252:K318" si="220">(1.96*J252)</f>
        <v>2240.7589458548405</v>
      </c>
      <c r="M252" s="2">
        <f>'rockfish harvests'!O251</f>
        <v>4568.1579615368355</v>
      </c>
      <c r="N252">
        <f>'rockfish harvests'!P251</f>
        <v>1649747.5421593867</v>
      </c>
      <c r="O252" s="42">
        <v>0.23336578599999999</v>
      </c>
      <c r="P252" s="42">
        <v>6.1192249999999998E-3</v>
      </c>
      <c r="Q252" s="17">
        <f t="shared" si="215"/>
        <v>1066.0517732662013</v>
      </c>
      <c r="R252" s="65">
        <f t="shared" si="200"/>
        <v>207445.7967468753</v>
      </c>
      <c r="S252">
        <f t="shared" ref="S252:S318" si="221">SQRT(R252)</f>
        <v>455.46217927164412</v>
      </c>
      <c r="T252" s="9">
        <f t="shared" ref="T252:T318" si="222">(1.96*S252)</f>
        <v>892.70587137242251</v>
      </c>
      <c r="V252" s="17">
        <f t="shared" si="216"/>
        <v>4246.1151225412013</v>
      </c>
      <c r="W252" s="58">
        <f t="shared" si="217"/>
        <v>1514453.4637159754</v>
      </c>
      <c r="X252">
        <f t="shared" ref="X252:X318" si="223">SQRT(W252)</f>
        <v>1230.6313272934244</v>
      </c>
      <c r="Y252" s="9">
        <f t="shared" ref="Y252:Y318" si="224">(1.96*X252)</f>
        <v>2412.0374014951117</v>
      </c>
      <c r="Z252" s="18">
        <f t="shared" si="214"/>
        <v>0.28982523831264378</v>
      </c>
    </row>
    <row r="253" spans="1:26">
      <c r="A253" t="str">
        <f>'rockfish harvests'!A252</f>
        <v>SE</v>
      </c>
      <c r="B253" s="12">
        <f>'rockfish harvests'!B252</f>
        <v>2006</v>
      </c>
      <c r="C253" s="12" t="str">
        <f>'rockfish harvests'!C252</f>
        <v>NSEI</v>
      </c>
      <c r="D253">
        <f>'rockfish harvests'!D252</f>
        <v>6437</v>
      </c>
      <c r="E253" s="12">
        <f>[1]logbook_harvest!$E406</f>
        <v>3476</v>
      </c>
      <c r="F253" s="12">
        <f>IF([3]species_comp_Region1_forR!$G142&gt;49,[3]species_comp_Region1_forR!$AD142,[3]species_comp_Region1_forR!$AF142)</f>
        <v>0.92330383500000002</v>
      </c>
      <c r="G253" s="12">
        <f>IF([3]species_comp_Region1_forR!$G142&gt;49,[3]species_comp_Region1_forR!$AE142,[3]species_comp_Region1_forR!$AG142)</f>
        <v>2.0950799999999999E-4</v>
      </c>
      <c r="H253" s="10">
        <f t="shared" si="218"/>
        <v>3209.40413046</v>
      </c>
      <c r="I253" s="8">
        <f t="shared" ref="I253:I319" si="225">(E253^2)*G253</f>
        <v>2531.3963326079997</v>
      </c>
      <c r="J253">
        <f t="shared" si="219"/>
        <v>50.312983737878234</v>
      </c>
      <c r="K253" s="9">
        <f t="shared" si="220"/>
        <v>98.613448126241337</v>
      </c>
      <c r="M253" s="2">
        <f>'rockfish harvests'!O252</f>
        <v>3829.8036986731713</v>
      </c>
      <c r="N253">
        <f>'rockfish harvests'!P252</f>
        <v>1159546.8293526676</v>
      </c>
      <c r="O253" s="12">
        <f>IF([3]species_comp_Region1_forR!$D164&gt;49,[3]species_comp_Region1_forR!$N164,[3]species_comp_Region1_forR!$P164)</f>
        <v>0.321052632</v>
      </c>
      <c r="P253" s="12">
        <f>IF([3]species_comp_Region1_forR!$D164&gt;49,[3]species_comp_Region1_forR!$O164,[3]species_comp_Region1_forR!$Q164)</f>
        <v>1.153322E-3</v>
      </c>
      <c r="Q253" s="17">
        <f t="shared" si="215"/>
        <v>1229.5685575023565</v>
      </c>
      <c r="R253" s="65">
        <f t="shared" si="200"/>
        <v>135098.94889428656</v>
      </c>
      <c r="S253">
        <f t="shared" si="221"/>
        <v>367.55808914277287</v>
      </c>
      <c r="T253" s="9">
        <f t="shared" si="222"/>
        <v>720.41385471983483</v>
      </c>
      <c r="V253" s="17">
        <f t="shared" si="216"/>
        <v>4438.9726879623568</v>
      </c>
      <c r="W253" s="58">
        <f t="shared" si="217"/>
        <v>137630.34522689457</v>
      </c>
      <c r="X253">
        <f t="shared" si="223"/>
        <v>370.98564018960974</v>
      </c>
      <c r="Y253" s="9">
        <f t="shared" si="224"/>
        <v>727.13185477163506</v>
      </c>
      <c r="Z253" s="18">
        <f t="shared" si="214"/>
        <v>8.3574661586824292E-2</v>
      </c>
    </row>
    <row r="254" spans="1:26">
      <c r="A254" t="str">
        <f>'rockfish harvests'!A253</f>
        <v>SE</v>
      </c>
      <c r="B254" s="12">
        <f>'rockfish harvests'!B253</f>
        <v>2007</v>
      </c>
      <c r="C254" s="12" t="str">
        <f>'rockfish harvests'!C253</f>
        <v>NSEI</v>
      </c>
      <c r="D254">
        <f>'rockfish harvests'!D253</f>
        <v>7499</v>
      </c>
      <c r="E254" s="12">
        <f>[1]logbook_harvest!$E407</f>
        <v>4164</v>
      </c>
      <c r="F254" s="12">
        <f>IF([3]species_comp_Region1_forR!$G143&gt;49,[3]species_comp_Region1_forR!$AD143,[3]species_comp_Region1_forR!$AF143)</f>
        <v>0.96747967499999998</v>
      </c>
      <c r="G254" s="12">
        <f>IF([3]species_comp_Region1_forR!$G143&gt;49,[3]species_comp_Region1_forR!$AE143,[3]species_comp_Region1_forR!$AG143)</f>
        <v>8.5496599999999997E-5</v>
      </c>
      <c r="H254" s="10">
        <f t="shared" si="218"/>
        <v>4028.5853667000001</v>
      </c>
      <c r="I254" s="8">
        <f t="shared" si="225"/>
        <v>1482.4166557536</v>
      </c>
      <c r="J254">
        <f t="shared" si="219"/>
        <v>38.50216429960269</v>
      </c>
      <c r="K254" s="9">
        <f t="shared" si="220"/>
        <v>75.464242027221275</v>
      </c>
      <c r="M254" s="2">
        <f>'rockfish harvests'!O253</f>
        <v>4461.6588374009807</v>
      </c>
      <c r="N254">
        <f>'rockfish harvests'!P253</f>
        <v>1573721.8750711286</v>
      </c>
      <c r="O254" s="12">
        <f>IF([3]species_comp_Region1_forR!$D165&gt;49,[3]species_comp_Region1_forR!$N165,[3]species_comp_Region1_forR!$P165)</f>
        <v>0.167464115</v>
      </c>
      <c r="P254" s="12">
        <f>IF([3]species_comp_Region1_forR!$D165&gt;49,[3]species_comp_Region1_forR!$O165,[3]species_comp_Region1_forR!$Q165)</f>
        <v>6.70288E-4</v>
      </c>
      <c r="Q254" s="17">
        <f t="shared" si="215"/>
        <v>747.16774863728415</v>
      </c>
      <c r="R254" s="65">
        <f t="shared" si="200"/>
        <v>56421.991800211981</v>
      </c>
      <c r="S254">
        <f t="shared" si="221"/>
        <v>237.53313832013416</v>
      </c>
      <c r="T254" s="9">
        <f t="shared" si="222"/>
        <v>465.56495110746295</v>
      </c>
      <c r="V254" s="17">
        <f t="shared" si="216"/>
        <v>4775.7531153372838</v>
      </c>
      <c r="W254" s="58">
        <f t="shared" si="217"/>
        <v>57904.408455965582</v>
      </c>
      <c r="X254">
        <f t="shared" si="223"/>
        <v>240.63334859483959</v>
      </c>
      <c r="Y254" s="9">
        <f t="shared" si="224"/>
        <v>471.6413632458856</v>
      </c>
      <c r="Z254" s="18">
        <f t="shared" si="214"/>
        <v>5.0386471574932964E-2</v>
      </c>
    </row>
    <row r="255" spans="1:26">
      <c r="A255" t="str">
        <f>'rockfish harvests'!A254</f>
        <v>SE</v>
      </c>
      <c r="B255" s="12">
        <f>'rockfish harvests'!B254</f>
        <v>2008</v>
      </c>
      <c r="C255" s="12" t="str">
        <f>'rockfish harvests'!C254</f>
        <v>NSEI</v>
      </c>
      <c r="D255">
        <f>'rockfish harvests'!D254</f>
        <v>10923</v>
      </c>
      <c r="E255" s="12">
        <f>[1]logbook_harvest!$E408</f>
        <v>6828</v>
      </c>
      <c r="F255" s="12">
        <f>IF([3]species_comp_Region1_forR!$G144&gt;49,[3]species_comp_Region1_forR!$AD144,[3]species_comp_Region1_forR!$AF144)</f>
        <v>0.955242967</v>
      </c>
      <c r="G255" s="12">
        <f>IF([3]species_comp_Region1_forR!$G144&gt;49,[3]species_comp_Region1_forR!$AE144,[3]species_comp_Region1_forR!$AG144)</f>
        <v>5.47424E-5</v>
      </c>
      <c r="H255" s="10">
        <f t="shared" si="218"/>
        <v>6522.3989786760003</v>
      </c>
      <c r="I255" s="8">
        <f t="shared" si="225"/>
        <v>2552.1773999615998</v>
      </c>
      <c r="J255">
        <f t="shared" si="219"/>
        <v>50.519079563681679</v>
      </c>
      <c r="K255" s="9">
        <f t="shared" si="220"/>
        <v>99.017395944816087</v>
      </c>
      <c r="M255" s="2">
        <f>'rockfish harvests'!O254</f>
        <v>6498.8264409829208</v>
      </c>
      <c r="N255">
        <f>'rockfish harvests'!P254</f>
        <v>3338913.2975072474</v>
      </c>
      <c r="O255" s="12">
        <f>IF([3]species_comp_Region1_forR!$D166&gt;49,[3]species_comp_Region1_forR!$N166,[3]species_comp_Region1_forR!$P166)</f>
        <v>0.12790697700000001</v>
      </c>
      <c r="P255" s="12">
        <f>IF([3]species_comp_Region1_forR!$D166&gt;49,[3]species_comp_Region1_forR!$O166,[3]species_comp_Region1_forR!$Q166)</f>
        <v>6.5231999999999996E-4</v>
      </c>
      <c r="Q255" s="17">
        <f t="shared" si="215"/>
        <v>831.24524411379434</v>
      </c>
      <c r="R255" s="65">
        <f t="shared" si="200"/>
        <v>79997.800859534429</v>
      </c>
      <c r="S255">
        <f t="shared" si="221"/>
        <v>282.83882488006208</v>
      </c>
      <c r="T255" s="9">
        <f t="shared" si="222"/>
        <v>554.36409676492167</v>
      </c>
      <c r="V255" s="17">
        <f t="shared" si="216"/>
        <v>7353.6442227897951</v>
      </c>
      <c r="W255" s="58">
        <f t="shared" si="217"/>
        <v>82549.978259496027</v>
      </c>
      <c r="X255">
        <f t="shared" si="223"/>
        <v>287.31512013727371</v>
      </c>
      <c r="Y255" s="9">
        <f t="shared" si="224"/>
        <v>563.13763546905648</v>
      </c>
      <c r="Z255" s="18">
        <f t="shared" si="214"/>
        <v>3.9071120580847642E-2</v>
      </c>
    </row>
    <row r="256" spans="1:26">
      <c r="A256" t="str">
        <f>'rockfish harvests'!A255</f>
        <v>SE</v>
      </c>
      <c r="B256" s="12">
        <f>'rockfish harvests'!B255</f>
        <v>2009</v>
      </c>
      <c r="C256" s="12" t="str">
        <f>'rockfish harvests'!C255</f>
        <v>NSEI</v>
      </c>
      <c r="D256">
        <f>'rockfish harvests'!D255</f>
        <v>9325</v>
      </c>
      <c r="E256" s="12">
        <f>[1]logbook_harvest!$E409</f>
        <v>5994</v>
      </c>
      <c r="F256" s="12">
        <f>IF([3]species_comp_Region1_forR!$G145&gt;49,[3]species_comp_Region1_forR!$AD145,[3]species_comp_Region1_forR!$AF145)</f>
        <v>0.83406113500000001</v>
      </c>
      <c r="G256" s="12">
        <f>IF([3]species_comp_Region1_forR!$G145&gt;49,[3]species_comp_Region1_forR!$AE145,[3]species_comp_Region1_forR!$AG145)</f>
        <v>3.0285199999999999E-4</v>
      </c>
      <c r="H256" s="10">
        <f t="shared" si="218"/>
        <v>4999.3624431899998</v>
      </c>
      <c r="I256" s="8">
        <f t="shared" si="225"/>
        <v>10880.877558672</v>
      </c>
      <c r="J256">
        <f t="shared" si="219"/>
        <v>104.31144500327852</v>
      </c>
      <c r="K256" s="9">
        <f t="shared" si="220"/>
        <v>204.45043220642589</v>
      </c>
      <c r="M256" s="2">
        <f>'rockfish harvests'!O255</f>
        <v>5548.0688970214906</v>
      </c>
      <c r="N256">
        <f>'rockfish harvests'!P255</f>
        <v>2433430.5466266801</v>
      </c>
      <c r="O256" s="12">
        <f>IF([3]species_comp_Region1_forR!$D167&gt;49,[3]species_comp_Region1_forR!$N167,[3]species_comp_Region1_forR!$P167)</f>
        <v>0.14479638</v>
      </c>
      <c r="P256" s="12">
        <f>IF([3]species_comp_Region1_forR!$D167&gt;49,[3]species_comp_Region1_forR!$O167,[3]species_comp_Region1_forR!$Q167)</f>
        <v>5.6286499999999996E-4</v>
      </c>
      <c r="Q256" s="17">
        <f t="shared" si="215"/>
        <v>803.34029227930466</v>
      </c>
      <c r="R256" s="65">
        <f t="shared" si="200"/>
        <v>66975.177777251796</v>
      </c>
      <c r="S256">
        <f t="shared" si="221"/>
        <v>258.79562936273055</v>
      </c>
      <c r="T256" s="9">
        <f t="shared" si="222"/>
        <v>507.23943355095184</v>
      </c>
      <c r="V256" s="17">
        <f t="shared" si="216"/>
        <v>5802.7027354693046</v>
      </c>
      <c r="W256" s="58">
        <f t="shared" si="217"/>
        <v>77856.055335923797</v>
      </c>
      <c r="X256">
        <f t="shared" si="223"/>
        <v>279.02697958427569</v>
      </c>
      <c r="Y256" s="9">
        <f t="shared" si="224"/>
        <v>546.89287998518034</v>
      </c>
      <c r="Z256" s="18">
        <f t="shared" si="214"/>
        <v>4.8085692530604685E-2</v>
      </c>
    </row>
    <row r="257" spans="1:26">
      <c r="A257" t="str">
        <f>'rockfish harvests'!A256</f>
        <v>SE</v>
      </c>
      <c r="B257" s="12">
        <f>'rockfish harvests'!B256</f>
        <v>2010</v>
      </c>
      <c r="C257" s="12" t="str">
        <f>'rockfish harvests'!C256</f>
        <v>NSEI</v>
      </c>
      <c r="D257">
        <f>'rockfish harvests'!D256</f>
        <v>11942</v>
      </c>
      <c r="E257" s="12">
        <f>[1]logbook_harvest!$E410</f>
        <v>7473</v>
      </c>
      <c r="F257" s="12">
        <f>IF([3]species_comp_Region1_forR!$G146&gt;49,[3]species_comp_Region1_forR!$AD146,[3]species_comp_Region1_forR!$AF146)</f>
        <v>0.83190394499999998</v>
      </c>
      <c r="G257" s="12">
        <f>IF([3]species_comp_Region1_forR!$G146&gt;49,[3]species_comp_Region1_forR!$AE146,[3]species_comp_Region1_forR!$AG146)</f>
        <v>2.40275E-4</v>
      </c>
      <c r="H257" s="10">
        <f t="shared" si="218"/>
        <v>6216.8181809850003</v>
      </c>
      <c r="I257" s="8">
        <f t="shared" si="225"/>
        <v>13418.332535475</v>
      </c>
      <c r="J257">
        <f t="shared" si="219"/>
        <v>115.83752645613164</v>
      </c>
      <c r="K257" s="9">
        <f t="shared" si="220"/>
        <v>227.04155185401802</v>
      </c>
      <c r="M257" s="2">
        <f>'rockfish harvests'!O256</f>
        <v>7105.0979912311668</v>
      </c>
      <c r="N257">
        <f>'rockfish harvests'!P256</f>
        <v>3990941.9253061144</v>
      </c>
      <c r="O257" s="12">
        <f>IF([3]species_comp_Region1_forR!$D168&gt;49,[3]species_comp_Region1_forR!$N168,[3]species_comp_Region1_forR!$P168)</f>
        <v>0.20293398500000001</v>
      </c>
      <c r="P257" s="12">
        <f>IF([3]species_comp_Region1_forR!$D168&gt;49,[3]species_comp_Region1_forR!$O168,[3]species_comp_Region1_forR!$Q168)</f>
        <v>3.9645000000000001E-4</v>
      </c>
      <c r="Q257" s="17">
        <f t="shared" si="215"/>
        <v>1441.8658491760359</v>
      </c>
      <c r="R257" s="65">
        <f t="shared" si="200"/>
        <v>182787.32308542935</v>
      </c>
      <c r="S257">
        <f t="shared" si="221"/>
        <v>427.53634124531374</v>
      </c>
      <c r="T257" s="9">
        <f t="shared" si="222"/>
        <v>837.97122884081489</v>
      </c>
      <c r="V257" s="17">
        <f t="shared" si="216"/>
        <v>7658.6840301610364</v>
      </c>
      <c r="W257" s="58">
        <f t="shared" si="217"/>
        <v>196205.65562090435</v>
      </c>
      <c r="X257">
        <f t="shared" si="223"/>
        <v>442.95107587735276</v>
      </c>
      <c r="Y257" s="9">
        <f t="shared" si="224"/>
        <v>868.18410871961146</v>
      </c>
      <c r="Z257" s="18">
        <f t="shared" si="214"/>
        <v>5.7836447375677801E-2</v>
      </c>
    </row>
    <row r="258" spans="1:26">
      <c r="A258" t="str">
        <f>'rockfish harvests'!A257</f>
        <v>SE</v>
      </c>
      <c r="B258" s="12">
        <f>'rockfish harvests'!B257</f>
        <v>2011</v>
      </c>
      <c r="C258" s="12" t="str">
        <f>'rockfish harvests'!C257</f>
        <v>NSEI</v>
      </c>
      <c r="D258">
        <f>'rockfish harvests'!D257</f>
        <v>13281</v>
      </c>
      <c r="E258" s="12">
        <f>[1]logbook_harvest!$E411</f>
        <v>8325</v>
      </c>
      <c r="F258" s="12">
        <f>IF([3]species_comp_Region1_forR!$G147&gt;49,[3]species_comp_Region1_forR!$AD147,[3]species_comp_Region1_forR!$AF147)</f>
        <v>0.93116634799999998</v>
      </c>
      <c r="G258" s="12">
        <f>IF([3]species_comp_Region1_forR!$G147&gt;49,[3]species_comp_Region1_forR!$AE147,[3]species_comp_Region1_forR!$AG147)</f>
        <v>1.22788E-4</v>
      </c>
      <c r="H258" s="10">
        <f t="shared" si="218"/>
        <v>7751.9598470999999</v>
      </c>
      <c r="I258" s="8">
        <f t="shared" si="225"/>
        <v>8509.8990825000001</v>
      </c>
      <c r="J258">
        <f t="shared" si="219"/>
        <v>92.2491142640405</v>
      </c>
      <c r="K258" s="9">
        <f t="shared" si="220"/>
        <v>180.80826395751939</v>
      </c>
      <c r="M258" s="2">
        <f>'rockfish harvests'!O257</f>
        <v>7853.144125958821</v>
      </c>
      <c r="N258">
        <f>'rockfish harvests'!P257</f>
        <v>2883554.5471730651</v>
      </c>
      <c r="O258" s="12">
        <f>IF([3]species_comp_Region1_forR!$D169&gt;49,[3]species_comp_Region1_forR!$N169,[3]species_comp_Region1_forR!$P169)</f>
        <v>0.20689655200000001</v>
      </c>
      <c r="P258" s="12">
        <f>IF([3]species_comp_Region1_forR!$D169&gt;49,[3]species_comp_Region1_forR!$O169,[3]species_comp_Region1_forR!$Q169)</f>
        <v>4.7288300000000001E-4</v>
      </c>
      <c r="Q258" s="17">
        <f t="shared" si="215"/>
        <v>1624.7884420199339</v>
      </c>
      <c r="R258" s="65">
        <f t="shared" si="200"/>
        <v>151233.96053412071</v>
      </c>
      <c r="S258">
        <f t="shared" si="221"/>
        <v>388.88810798752991</v>
      </c>
      <c r="T258" s="9">
        <f t="shared" si="222"/>
        <v>762.22069165555865</v>
      </c>
      <c r="V258" s="17">
        <f t="shared" si="216"/>
        <v>9376.7482891199343</v>
      </c>
      <c r="W258" s="58">
        <f t="shared" si="217"/>
        <v>159743.8596166207</v>
      </c>
      <c r="X258">
        <f t="shared" si="223"/>
        <v>399.67969627768269</v>
      </c>
      <c r="Y258" s="9">
        <f t="shared" si="224"/>
        <v>783.37220470425802</v>
      </c>
      <c r="Z258" s="18">
        <f t="shared" si="214"/>
        <v>4.2624552131941155E-2</v>
      </c>
    </row>
    <row r="259" spans="1:26">
      <c r="A259" t="str">
        <f>'rockfish harvests'!A258</f>
        <v>SE</v>
      </c>
      <c r="B259" s="12">
        <f>'rockfish harvests'!B258</f>
        <v>2012</v>
      </c>
      <c r="C259" s="12" t="str">
        <f>'rockfish harvests'!C258</f>
        <v>NSEI</v>
      </c>
      <c r="D259">
        <f>'rockfish harvests'!D258</f>
        <v>15243</v>
      </c>
      <c r="E259" s="12">
        <f>[1]logbook_harvest!$E412</f>
        <v>9183</v>
      </c>
      <c r="F259" s="12">
        <f>IF([3]species_comp_Region1_forR!$G148&gt;49,[3]species_comp_Region1_forR!$AD148,[3]species_comp_Region1_forR!$AF148)</f>
        <v>0.86212914500000004</v>
      </c>
      <c r="G259" s="12">
        <f>IF([3]species_comp_Region1_forR!$G148&gt;49,[3]species_comp_Region1_forR!$AE148,[3]species_comp_Region1_forR!$AG148)</f>
        <v>2.0780199999999999E-4</v>
      </c>
      <c r="H259" s="10">
        <f t="shared" si="218"/>
        <v>7916.931938535</v>
      </c>
      <c r="I259" s="8">
        <f t="shared" si="225"/>
        <v>17523.420869178</v>
      </c>
      <c r="J259">
        <f t="shared" si="219"/>
        <v>132.3760585195752</v>
      </c>
      <c r="K259" s="9">
        <f t="shared" si="220"/>
        <v>259.45707469836736</v>
      </c>
      <c r="M259" s="2">
        <f>'rockfish harvests'!O258</f>
        <v>15088.837840909095</v>
      </c>
      <c r="N259">
        <f>'rockfish harvests'!P258</f>
        <v>11116596.990618348</v>
      </c>
      <c r="O259" s="12">
        <f>IF([3]species_comp_Region1_forR!$D170&gt;49,[3]species_comp_Region1_forR!$N170,[3]species_comp_Region1_forR!$P170)</f>
        <v>0.34630350199999999</v>
      </c>
      <c r="P259" s="12">
        <f>IF([3]species_comp_Region1_forR!$D170&gt;49,[3]species_comp_Region1_forR!$O170,[3]species_comp_Region1_forR!$Q170)</f>
        <v>4.4128100000000002E-4</v>
      </c>
      <c r="Q259" s="17">
        <f t="shared" si="215"/>
        <v>5225.3173854169381</v>
      </c>
      <c r="R259" s="65">
        <f t="shared" si="200"/>
        <v>1428732.5327983953</v>
      </c>
      <c r="S259">
        <f t="shared" si="221"/>
        <v>1195.2960021678293</v>
      </c>
      <c r="T259" s="9">
        <f t="shared" si="222"/>
        <v>2342.7801642489453</v>
      </c>
      <c r="V259" s="17">
        <f t="shared" si="216"/>
        <v>13142.249323951939</v>
      </c>
      <c r="W259" s="58">
        <f t="shared" si="217"/>
        <v>1446255.9536675732</v>
      </c>
      <c r="X259">
        <f t="shared" si="223"/>
        <v>1202.6038224068527</v>
      </c>
      <c r="Y259" s="9">
        <f t="shared" si="224"/>
        <v>2357.1034919174313</v>
      </c>
      <c r="Z259" s="18">
        <f t="shared" si="214"/>
        <v>9.1506696666839971E-2</v>
      </c>
    </row>
    <row r="260" spans="1:26">
      <c r="A260" t="str">
        <f>'rockfish harvests'!A259</f>
        <v>SE</v>
      </c>
      <c r="B260" s="12">
        <f>'rockfish harvests'!B259</f>
        <v>2013</v>
      </c>
      <c r="C260" s="12" t="str">
        <f>'rockfish harvests'!C259</f>
        <v>NSEI</v>
      </c>
      <c r="D260">
        <f>'rockfish harvests'!D259</f>
        <v>14770</v>
      </c>
      <c r="E260" s="12">
        <f>[1]logbook_harvest!$E413</f>
        <v>9583</v>
      </c>
      <c r="F260" s="12">
        <f>IF([3]species_comp_Region1_forR!$G149&gt;49,[3]species_comp_Region1_forR!$AD149,[3]species_comp_Region1_forR!$AF149)</f>
        <v>0.75684379999999996</v>
      </c>
      <c r="G260" s="12">
        <f>IF([3]species_comp_Region1_forR!$G149&gt;49,[3]species_comp_Region1_forR!$AE149,[3]species_comp_Region1_forR!$AG149)</f>
        <v>2.9682500000000002E-4</v>
      </c>
      <c r="H260" s="10">
        <f t="shared" si="218"/>
        <v>7252.8341353999995</v>
      </c>
      <c r="I260" s="8">
        <f t="shared" si="225"/>
        <v>27258.594102425002</v>
      </c>
      <c r="J260">
        <f t="shared" si="219"/>
        <v>165.10176892579014</v>
      </c>
      <c r="K260" s="9">
        <f t="shared" si="220"/>
        <v>323.59946709454869</v>
      </c>
      <c r="M260" s="2">
        <f>'rockfish harvests'!O259</f>
        <v>8172.238805970148</v>
      </c>
      <c r="N260">
        <f>'rockfish harvests'!P259</f>
        <v>2814788.8573717903</v>
      </c>
      <c r="O260" s="12">
        <f>IF([3]species_comp_Region1_forR!$D171&gt;49,[3]species_comp_Region1_forR!$N171,[3]species_comp_Region1_forR!$P171)</f>
        <v>0.368260427</v>
      </c>
      <c r="P260" s="12">
        <f>IF([3]species_comp_Region1_forR!$D171&gt;49,[3]species_comp_Region1_forR!$O171,[3]species_comp_Region1_forR!$Q171)</f>
        <v>2.3690899999999999E-4</v>
      </c>
      <c r="Q260" s="17">
        <f t="shared" si="215"/>
        <v>3009.5121522325367</v>
      </c>
      <c r="R260" s="65">
        <f t="shared" si="200"/>
        <v>396884.91388141381</v>
      </c>
      <c r="S260">
        <f t="shared" si="221"/>
        <v>629.98802677623473</v>
      </c>
      <c r="T260" s="9">
        <f t="shared" si="222"/>
        <v>1234.77653248142</v>
      </c>
      <c r="V260" s="17">
        <f t="shared" si="216"/>
        <v>10262.346287632536</v>
      </c>
      <c r="W260" s="58">
        <f t="shared" si="217"/>
        <v>424143.50798383879</v>
      </c>
      <c r="X260">
        <f t="shared" si="223"/>
        <v>651.26300983845135</v>
      </c>
      <c r="Y260" s="9">
        <f t="shared" si="224"/>
        <v>1276.4754992833646</v>
      </c>
      <c r="Z260" s="18">
        <f t="shared" si="214"/>
        <v>6.3461414337899327E-2</v>
      </c>
    </row>
    <row r="261" spans="1:26">
      <c r="A261" t="str">
        <f>'rockfish harvests'!A260</f>
        <v>SE</v>
      </c>
      <c r="B261" s="12">
        <f>'rockfish harvests'!B260</f>
        <v>2014</v>
      </c>
      <c r="C261" s="12" t="str">
        <f>'rockfish harvests'!C260</f>
        <v>NSEI</v>
      </c>
      <c r="D261">
        <f>'rockfish harvests'!D260</f>
        <v>19857</v>
      </c>
      <c r="E261" s="12">
        <f>[1]logbook_harvest!$E414</f>
        <v>13571</v>
      </c>
      <c r="F261" s="12">
        <f>IF([3]species_comp_Region1_forR!$G150&gt;49,[3]species_comp_Region1_forR!$AD150,[3]species_comp_Region1_forR!$AF150)</f>
        <v>0.70642201800000004</v>
      </c>
      <c r="G261" s="12">
        <f>IF([3]species_comp_Region1_forR!$G150&gt;49,[3]species_comp_Region1_forR!$AE150,[3]species_comp_Region1_forR!$AG150)</f>
        <v>2.7216499999999999E-4</v>
      </c>
      <c r="H261" s="10">
        <f t="shared" si="218"/>
        <v>9586.8532062780014</v>
      </c>
      <c r="I261" s="8">
        <f t="shared" si="225"/>
        <v>50125.183538764999</v>
      </c>
      <c r="J261">
        <f t="shared" si="219"/>
        <v>223.88654166511438</v>
      </c>
      <c r="K261" s="9">
        <f t="shared" si="220"/>
        <v>438.81762166362415</v>
      </c>
      <c r="M261" s="2">
        <f>'rockfish harvests'!O260</f>
        <v>12419.119924151324</v>
      </c>
      <c r="N261">
        <f>'rockfish harvests'!P260</f>
        <v>9528568.3691134229</v>
      </c>
      <c r="O261" s="12">
        <f>IF([3]species_comp_Region1_forR!$D172&gt;49,[3]species_comp_Region1_forR!$N172,[3]species_comp_Region1_forR!$P172)</f>
        <v>0.29830810299999999</v>
      </c>
      <c r="P261" s="12">
        <f>IF([3]species_comp_Region1_forR!$D172&gt;49,[3]species_comp_Region1_forR!$O172,[3]species_comp_Region1_forR!$Q172)</f>
        <v>1.8656E-4</v>
      </c>
      <c r="Q261" s="17">
        <f t="shared" si="215"/>
        <v>3704.7241055030854</v>
      </c>
      <c r="R261" s="65">
        <f t="shared" si="200"/>
        <v>874921.9611613733</v>
      </c>
      <c r="S261">
        <f t="shared" si="221"/>
        <v>935.372632249508</v>
      </c>
      <c r="T261" s="9">
        <f t="shared" si="222"/>
        <v>1833.3303592090356</v>
      </c>
      <c r="V261" s="17">
        <f t="shared" si="216"/>
        <v>13291.577311781086</v>
      </c>
      <c r="W261" s="58">
        <f t="shared" si="217"/>
        <v>925047.14470013825</v>
      </c>
      <c r="X261">
        <f t="shared" si="223"/>
        <v>961.79371213381216</v>
      </c>
      <c r="Y261" s="9">
        <f t="shared" si="224"/>
        <v>1885.1156757822719</v>
      </c>
      <c r="Z261" s="18">
        <f t="shared" si="214"/>
        <v>7.2361141915137442E-2</v>
      </c>
    </row>
    <row r="262" spans="1:26">
      <c r="A262" t="str">
        <f>'rockfish harvests'!A261</f>
        <v>SE</v>
      </c>
      <c r="B262" s="12">
        <f>'rockfish harvests'!B261</f>
        <v>2015</v>
      </c>
      <c r="C262" s="12" t="str">
        <f>'rockfish harvests'!C261</f>
        <v>NSEI</v>
      </c>
      <c r="D262">
        <f>'rockfish harvests'!D261</f>
        <v>22095</v>
      </c>
      <c r="E262" s="12">
        <f>[1]logbook_harvest!$E415</f>
        <v>13976</v>
      </c>
      <c r="F262" s="12">
        <f>IF([3]species_comp_Region1_forR!$G151&gt;49,[3]species_comp_Region1_forR!$AD151,[3]species_comp_Region1_forR!$AF151)</f>
        <v>0.80268199200000001</v>
      </c>
      <c r="G262" s="12">
        <f>IF([3]species_comp_Region1_forR!$G151&gt;49,[3]species_comp_Region1_forR!$AE151,[3]species_comp_Region1_forR!$AG151)</f>
        <v>1.5185400000000001E-4</v>
      </c>
      <c r="H262" s="10">
        <f t="shared" si="218"/>
        <v>11218.283520192001</v>
      </c>
      <c r="I262" s="8">
        <f t="shared" si="225"/>
        <v>29661.425579904004</v>
      </c>
      <c r="J262">
        <f t="shared" si="219"/>
        <v>172.22492728958838</v>
      </c>
      <c r="K262" s="9">
        <f t="shared" si="220"/>
        <v>337.56085748759324</v>
      </c>
      <c r="M262" s="2">
        <f>'rockfish harvests'!O261</f>
        <v>9668.8857001484394</v>
      </c>
      <c r="N262">
        <f>'rockfish harvests'!P261</f>
        <v>4304414.6066964231</v>
      </c>
      <c r="O262" s="12">
        <f>IF([3]species_comp_Region1_forR!$D173&gt;49,[3]species_comp_Region1_forR!$N173,[3]species_comp_Region1_forR!$P173)</f>
        <v>0.25740131599999999</v>
      </c>
      <c r="P262" s="12">
        <f>IF([3]species_comp_Region1_forR!$D173&gt;49,[3]species_comp_Region1_forR!$O173,[3]species_comp_Region1_forR!$Q173)</f>
        <v>1.57322E-4</v>
      </c>
      <c r="Q262" s="17">
        <f t="shared" si="215"/>
        <v>2488.7839034717895</v>
      </c>
      <c r="R262" s="65">
        <f t="shared" si="200"/>
        <v>299221.31072497723</v>
      </c>
      <c r="S262">
        <f t="shared" si="221"/>
        <v>547.01125283213071</v>
      </c>
      <c r="T262" s="9">
        <f t="shared" si="222"/>
        <v>1072.1420555509762</v>
      </c>
      <c r="V262" s="17">
        <f t="shared" si="216"/>
        <v>13707.06742366379</v>
      </c>
      <c r="W262" s="58">
        <f t="shared" si="217"/>
        <v>328882.73630488123</v>
      </c>
      <c r="X262">
        <f t="shared" si="223"/>
        <v>573.4829869358648</v>
      </c>
      <c r="Y262" s="9">
        <f t="shared" si="224"/>
        <v>1124.0266543942951</v>
      </c>
      <c r="Z262" s="18">
        <f t="shared" si="214"/>
        <v>4.1838488803652311E-2</v>
      </c>
    </row>
    <row r="263" spans="1:26">
      <c r="A263" t="str">
        <f>'rockfish harvests'!A262</f>
        <v>SE</v>
      </c>
      <c r="B263" s="12">
        <f>'rockfish harvests'!B262</f>
        <v>2016</v>
      </c>
      <c r="C263" s="12" t="str">
        <f>'rockfish harvests'!C262</f>
        <v>NSEI</v>
      </c>
      <c r="D263">
        <f>'rockfish harvests'!D262</f>
        <v>25877</v>
      </c>
      <c r="E263" s="12">
        <f>[1]logbook_harvest!$E416</f>
        <v>16646</v>
      </c>
      <c r="F263" s="12">
        <f>IF([3]species_comp_Region1_forR!$G152&gt;49,[3]species_comp_Region1_forR!$AD152,[3]species_comp_Region1_forR!$AF152)</f>
        <v>0.51254953800000003</v>
      </c>
      <c r="G263" s="12">
        <f>IF([3]species_comp_Region1_forR!$G152&gt;49,[3]species_comp_Region1_forR!$AE152,[3]species_comp_Region1_forR!$AG152)</f>
        <v>3.3048000000000002E-4</v>
      </c>
      <c r="H263" s="10">
        <f t="shared" si="218"/>
        <v>8531.8996095479997</v>
      </c>
      <c r="I263" s="8">
        <f t="shared" si="225"/>
        <v>91572.47715168001</v>
      </c>
      <c r="J263">
        <f t="shared" si="219"/>
        <v>302.60944656715526</v>
      </c>
      <c r="K263" s="9">
        <f t="shared" si="220"/>
        <v>593.11451527162433</v>
      </c>
      <c r="M263" s="2">
        <f>'rockfish harvests'!O262</f>
        <v>14189.291818701371</v>
      </c>
      <c r="N263">
        <f>'rockfish harvests'!P262</f>
        <v>6762576.6255513411</v>
      </c>
      <c r="O263" s="12">
        <f>IF([3]species_comp_Region1_forR!$D174&gt;49,[3]species_comp_Region1_forR!$N174,[3]species_comp_Region1_forR!$P174)</f>
        <v>0.152555301</v>
      </c>
      <c r="P263" s="12">
        <f>IF([3]species_comp_Region1_forR!$D174&gt;49,[3]species_comp_Region1_forR!$O174,[3]species_comp_Region1_forR!$Q174)</f>
        <v>9.8688699999999996E-5</v>
      </c>
      <c r="Q263" s="17">
        <f t="shared" si="215"/>
        <v>2164.6516843788249</v>
      </c>
      <c r="R263" s="65">
        <f t="shared" si="200"/>
        <v>176588.4548264982</v>
      </c>
      <c r="S263">
        <f t="shared" si="221"/>
        <v>420.22429109524143</v>
      </c>
      <c r="T263" s="9">
        <f t="shared" si="222"/>
        <v>823.63961054667323</v>
      </c>
      <c r="V263" s="17">
        <f t="shared" si="216"/>
        <v>10696.551293926825</v>
      </c>
      <c r="W263" s="58">
        <f t="shared" si="217"/>
        <v>268160.93197817821</v>
      </c>
      <c r="X263">
        <f t="shared" si="223"/>
        <v>517.84257451292876</v>
      </c>
      <c r="Y263" s="9">
        <f t="shared" si="224"/>
        <v>1014.9714460453404</v>
      </c>
      <c r="Z263" s="18">
        <f t="shared" si="214"/>
        <v>4.8412105947357439E-2</v>
      </c>
    </row>
    <row r="264" spans="1:26">
      <c r="A264" t="str">
        <f>'rockfish harvests'!A263</f>
        <v>SE</v>
      </c>
      <c r="B264" s="12">
        <f>'rockfish harvests'!B263</f>
        <v>2017</v>
      </c>
      <c r="C264" s="12" t="str">
        <f>'rockfish harvests'!C263</f>
        <v>NSEI</v>
      </c>
      <c r="D264">
        <f>'rockfish harvests'!D263</f>
        <v>24305</v>
      </c>
      <c r="E264" s="12">
        <f>[1]logbook_harvest!$E417</f>
        <v>19203</v>
      </c>
      <c r="F264" s="12">
        <f>IF([3]species_comp_Region1_forR!$G153&gt;49,[3]species_comp_Region1_forR!$AD153,[3]species_comp_Region1_forR!$AF153)</f>
        <v>0.39860748499999998</v>
      </c>
      <c r="G264" s="12">
        <f>IF([3]species_comp_Region1_forR!$G153&gt;49,[3]species_comp_Region1_forR!$AE153,[3]species_comp_Region1_forR!$AG153)</f>
        <v>2.08815E-4</v>
      </c>
      <c r="H264" s="10">
        <f t="shared" si="218"/>
        <v>7654.4595344549998</v>
      </c>
      <c r="I264" s="8">
        <f t="shared" si="225"/>
        <v>77001.618967335002</v>
      </c>
      <c r="J264">
        <f t="shared" si="219"/>
        <v>277.49165567154449</v>
      </c>
      <c r="K264" s="9">
        <f t="shared" si="220"/>
        <v>543.88364511622717</v>
      </c>
      <c r="M264" s="2">
        <f>'rockfish harvests'!O263</f>
        <v>16806.228360636691</v>
      </c>
      <c r="N264">
        <f>'rockfish harvests'!P263</f>
        <v>14540377.874931889</v>
      </c>
      <c r="O264" s="12">
        <f>IF([3]species_comp_Region1_forR!$D175&gt;49,[3]species_comp_Region1_forR!$N175,[3]species_comp_Region1_forR!$P175)</f>
        <v>0.27392449499999999</v>
      </c>
      <c r="P264" s="12">
        <f>IF([3]species_comp_Region1_forR!$D175&gt;49,[3]species_comp_Region1_forR!$O175,[3]species_comp_Region1_forR!$Q175)</f>
        <v>1.74771E-4</v>
      </c>
      <c r="Q264" s="17">
        <f t="shared" si="215"/>
        <v>4603.6376165420834</v>
      </c>
      <c r="R264" s="65">
        <f t="shared" si="200"/>
        <v>1137854.5710735868</v>
      </c>
      <c r="S264">
        <f t="shared" si="221"/>
        <v>1066.7026629167037</v>
      </c>
      <c r="T264" s="9">
        <f t="shared" si="222"/>
        <v>2090.7372193167394</v>
      </c>
      <c r="V264" s="17">
        <f t="shared" si="216"/>
        <v>12258.097150997084</v>
      </c>
      <c r="W264" s="58">
        <f t="shared" si="217"/>
        <v>1214856.1900409218</v>
      </c>
      <c r="X264">
        <f t="shared" si="223"/>
        <v>1102.2051487998601</v>
      </c>
      <c r="Y264" s="9">
        <f t="shared" si="224"/>
        <v>2160.3220916477258</v>
      </c>
      <c r="Z264" s="18">
        <f t="shared" si="214"/>
        <v>8.9916496436823048E-2</v>
      </c>
    </row>
    <row r="265" spans="1:26">
      <c r="A265" t="str">
        <f>'rockfish harvests'!A264</f>
        <v>SE</v>
      </c>
      <c r="B265" s="12">
        <f>'rockfish harvests'!B264</f>
        <v>2018</v>
      </c>
      <c r="C265" s="12" t="str">
        <f>'rockfish harvests'!C264</f>
        <v>NSEI</v>
      </c>
      <c r="D265">
        <f>'rockfish harvests'!D264</f>
        <v>34673</v>
      </c>
      <c r="E265" s="12">
        <f>[1]logbook_harvest!$E418</f>
        <v>28268</v>
      </c>
      <c r="F265" s="12">
        <f>IF([3]species_comp_Region1_forR!$G154&gt;49,[3]species_comp_Region1_forR!$AD154,[3]species_comp_Region1_forR!$AF154)</f>
        <v>0.262548263</v>
      </c>
      <c r="G265" s="12">
        <f>IF([3]species_comp_Region1_forR!$G154&gt;49,[3]species_comp_Region1_forR!$AE154,[3]species_comp_Region1_forR!$AG154)</f>
        <v>8.3097300000000001E-5</v>
      </c>
      <c r="H265" s="10">
        <f t="shared" si="218"/>
        <v>7421.7142984840002</v>
      </c>
      <c r="I265" s="8">
        <f t="shared" si="225"/>
        <v>66401.375858875195</v>
      </c>
      <c r="J265">
        <f t="shared" si="219"/>
        <v>257.68464420464636</v>
      </c>
      <c r="K265" s="9">
        <f t="shared" si="220"/>
        <v>505.06190264110688</v>
      </c>
      <c r="M265" s="2">
        <f>'rockfish harvests'!O264</f>
        <v>15349.26901059274</v>
      </c>
      <c r="N265">
        <f>'rockfish harvests'!P264</f>
        <v>8197994.4604236083</v>
      </c>
      <c r="O265" s="12">
        <f>IF([3]species_comp_Region1_forR!$D176&gt;49,[3]species_comp_Region1_forR!$N176,[3]species_comp_Region1_forR!$P176)</f>
        <v>0.18615751799999999</v>
      </c>
      <c r="P265" s="12">
        <f>IF([3]species_comp_Region1_forR!$D176&gt;49,[3]species_comp_Region1_forR!$O176,[3]species_comp_Region1_forR!$Q176)</f>
        <v>1.20623E-4</v>
      </c>
      <c r="Q265" s="17">
        <f t="shared" si="215"/>
        <v>2857.38182212626</v>
      </c>
      <c r="R265" s="65">
        <f t="shared" si="200"/>
        <v>311528.31440020946</v>
      </c>
      <c r="S265">
        <f t="shared" si="221"/>
        <v>558.14721570586505</v>
      </c>
      <c r="T265" s="9">
        <f t="shared" si="222"/>
        <v>1093.9685427834954</v>
      </c>
      <c r="V265" s="17">
        <f t="shared" si="216"/>
        <v>10279.09612061026</v>
      </c>
      <c r="W265" s="58">
        <f t="shared" si="217"/>
        <v>377929.69025908469</v>
      </c>
      <c r="X265">
        <f t="shared" si="223"/>
        <v>614.75986389734703</v>
      </c>
      <c r="Y265" s="9">
        <f t="shared" si="224"/>
        <v>1204.9293332388002</v>
      </c>
      <c r="Z265" s="18">
        <f t="shared" si="214"/>
        <v>5.9806801754165258E-2</v>
      </c>
    </row>
    <row r="266" spans="1:26">
      <c r="A266" t="str">
        <f>'rockfish harvests'!A265</f>
        <v>SE</v>
      </c>
      <c r="B266" s="12">
        <f>'rockfish harvests'!B265</f>
        <v>2019</v>
      </c>
      <c r="C266" s="12" t="str">
        <f>'rockfish harvests'!C265</f>
        <v>NSEI</v>
      </c>
      <c r="D266">
        <f>'rockfish harvests'!D265</f>
        <v>36293</v>
      </c>
      <c r="E266" s="12">
        <f>[1]logbook_harvest!$E419</f>
        <v>30096</v>
      </c>
      <c r="F266" s="12">
        <v>0.26164331692540704</v>
      </c>
      <c r="G266" s="12">
        <v>7.3176549861241682E-5</v>
      </c>
      <c r="H266" s="10">
        <f t="shared" ref="H266" si="226">E266*F266</f>
        <v>7874.4172661870507</v>
      </c>
      <c r="I266" s="8">
        <f t="shared" ref="I266" si="227">(E266^2)*G266</f>
        <v>66281.066197401786</v>
      </c>
      <c r="J266">
        <f t="shared" ref="J266" si="228">SQRT(I266)</f>
        <v>257.4510947683109</v>
      </c>
      <c r="K266" s="9">
        <f t="shared" ref="K266" si="229">(1.96*J266)</f>
        <v>504.60414574588935</v>
      </c>
      <c r="M266" s="2">
        <f>'rockfish harvests'!O265</f>
        <v>23183.361216730038</v>
      </c>
      <c r="N266">
        <f>'rockfish harvests'!P265</f>
        <v>24125308.819017805</v>
      </c>
      <c r="O266" s="12">
        <v>0.21815286624203822</v>
      </c>
      <c r="P266" s="12">
        <v>9.0580028248763466E-5</v>
      </c>
      <c r="Q266" s="17">
        <f t="shared" ref="Q266" si="230">M266*O266</f>
        <v>5057.5166985541646</v>
      </c>
      <c r="R266" s="65">
        <f t="shared" ref="R266" si="231">(M266^2)*P266+(O266^2)*N266-(P266*N266)</f>
        <v>1194638.3011905067</v>
      </c>
      <c r="S266">
        <f t="shared" ref="S266" si="232">SQRT(R266)</f>
        <v>1092.9951057486519</v>
      </c>
      <c r="T266" s="9">
        <f t="shared" ref="T266" si="233">(1.96*S266)</f>
        <v>2142.2704072673578</v>
      </c>
      <c r="V266" s="17">
        <f t="shared" ref="V266" si="234">Q266+H266</f>
        <v>12931.933964741216</v>
      </c>
      <c r="W266" s="58">
        <f t="shared" ref="W266" si="235">R266+I266</f>
        <v>1260919.3673879085</v>
      </c>
      <c r="X266">
        <f t="shared" ref="X266" si="236">SQRT(W266)</f>
        <v>1122.9066601405073</v>
      </c>
      <c r="Y266" s="9">
        <f t="shared" ref="Y266" si="237">(1.96*X266)</f>
        <v>2200.8970538753942</v>
      </c>
      <c r="Z266" s="18">
        <f t="shared" si="214"/>
        <v>8.6832075016938737E-2</v>
      </c>
    </row>
    <row r="267" spans="1:26">
      <c r="A267" t="str">
        <f>'rockfish harvests'!A266</f>
        <v>SE</v>
      </c>
      <c r="B267" s="12">
        <f>'rockfish harvests'!B266</f>
        <v>1998</v>
      </c>
      <c r="C267" s="12" t="str">
        <f>'rockfish harvests'!C266</f>
        <v>NSEO</v>
      </c>
      <c r="D267">
        <f>'rockfish harvests'!D266</f>
        <v>1123</v>
      </c>
      <c r="E267" s="12">
        <f>[1]logbook_harvest!$E420</f>
        <v>601</v>
      </c>
      <c r="F267" s="42">
        <v>0.94497086500000005</v>
      </c>
      <c r="G267" s="42">
        <v>1.0541039999999999E-3</v>
      </c>
      <c r="H267" s="10">
        <f t="shared" si="218"/>
        <v>567.92748986499998</v>
      </c>
      <c r="I267" s="8">
        <f t="shared" si="225"/>
        <v>380.74341890399995</v>
      </c>
      <c r="J267">
        <f t="shared" si="219"/>
        <v>19.51264766514273</v>
      </c>
      <c r="K267" s="9">
        <f t="shared" si="220"/>
        <v>38.244789423679748</v>
      </c>
      <c r="M267" s="2">
        <f>'rockfish harvests'!O266</f>
        <v>595.65533897155365</v>
      </c>
      <c r="N267">
        <f>'rockfish harvests'!P266</f>
        <v>93360.34279041113</v>
      </c>
      <c r="O267" s="42">
        <v>0.60406434499999995</v>
      </c>
      <c r="P267" s="42">
        <v>2.2998472999999998E-2</v>
      </c>
      <c r="Q267" s="17">
        <f t="shared" si="215"/>
        <v>359.81415218160447</v>
      </c>
      <c r="R267" s="65">
        <f t="shared" si="200"/>
        <v>40079.438380482126</v>
      </c>
      <c r="S267">
        <f t="shared" si="221"/>
        <v>200.19849744811305</v>
      </c>
      <c r="T267" s="9">
        <f t="shared" si="222"/>
        <v>392.38905499830156</v>
      </c>
      <c r="V267" s="17">
        <f t="shared" si="216"/>
        <v>927.74164204660451</v>
      </c>
      <c r="W267" s="58">
        <f t="shared" si="217"/>
        <v>40460.181799386126</v>
      </c>
      <c r="X267">
        <f t="shared" si="223"/>
        <v>201.14716453230486</v>
      </c>
      <c r="Y267" s="9">
        <f t="shared" si="224"/>
        <v>394.24844248331749</v>
      </c>
      <c r="Z267" s="18">
        <f t="shared" si="214"/>
        <v>0.2168137716536824</v>
      </c>
    </row>
    <row r="268" spans="1:26">
      <c r="A268" t="str">
        <f>'rockfish harvests'!A267</f>
        <v>SE</v>
      </c>
      <c r="B268" s="12">
        <f>'rockfish harvests'!B267</f>
        <v>1999</v>
      </c>
      <c r="C268" s="12" t="str">
        <f>'rockfish harvests'!C267</f>
        <v>NSEO</v>
      </c>
      <c r="D268">
        <f>'rockfish harvests'!D267</f>
        <v>1071</v>
      </c>
      <c r="E268" s="12">
        <f>[1]logbook_harvest!$E421</f>
        <v>484</v>
      </c>
      <c r="F268" s="42">
        <v>0.94497086500000005</v>
      </c>
      <c r="G268" s="42">
        <v>1.0541039999999999E-3</v>
      </c>
      <c r="H268" s="10">
        <f t="shared" si="218"/>
        <v>457.36589866000003</v>
      </c>
      <c r="I268" s="8">
        <f t="shared" si="225"/>
        <v>246.93018662399999</v>
      </c>
      <c r="J268">
        <f t="shared" si="219"/>
        <v>15.714012429166523</v>
      </c>
      <c r="K268" s="9">
        <f t="shared" si="220"/>
        <v>30.799464361166386</v>
      </c>
      <c r="M268" s="2">
        <f>'rockfish harvests'!O267</f>
        <v>568.07379166387705</v>
      </c>
      <c r="N268">
        <f>'rockfish harvests'!P267</f>
        <v>84914.501969787365</v>
      </c>
      <c r="O268" s="42">
        <v>0.60406434499999995</v>
      </c>
      <c r="P268" s="42">
        <v>2.2998472999999998E-2</v>
      </c>
      <c r="Q268" s="17">
        <f t="shared" si="215"/>
        <v>343.15312287310633</v>
      </c>
      <c r="R268" s="65">
        <f t="shared" si="200"/>
        <v>36453.653099236159</v>
      </c>
      <c r="S268">
        <f t="shared" si="221"/>
        <v>190.92839783341859</v>
      </c>
      <c r="T268" s="9">
        <f t="shared" si="222"/>
        <v>374.21965975350042</v>
      </c>
      <c r="V268" s="17">
        <f t="shared" si="216"/>
        <v>800.5190215331063</v>
      </c>
      <c r="W268" s="58">
        <f t="shared" si="217"/>
        <v>36700.583285860157</v>
      </c>
      <c r="X268">
        <f t="shared" si="223"/>
        <v>191.57396296433438</v>
      </c>
      <c r="Y268" s="9">
        <f t="shared" si="224"/>
        <v>375.48496741009541</v>
      </c>
      <c r="Z268" s="18">
        <f t="shared" si="214"/>
        <v>0.23931219347848018</v>
      </c>
    </row>
    <row r="269" spans="1:26">
      <c r="A269" t="str">
        <f>'rockfish harvests'!A268</f>
        <v>SE</v>
      </c>
      <c r="B269" s="12">
        <f>'rockfish harvests'!B268</f>
        <v>2000</v>
      </c>
      <c r="C269" s="12" t="str">
        <f>'rockfish harvests'!C268</f>
        <v>NSEO</v>
      </c>
      <c r="D269">
        <f>'rockfish harvests'!D268</f>
        <v>2883</v>
      </c>
      <c r="E269" s="12">
        <f>[1]logbook_harvest!$E422</f>
        <v>1457</v>
      </c>
      <c r="F269" s="42">
        <v>0.94497086500000005</v>
      </c>
      <c r="G269" s="42">
        <v>1.0541039999999999E-3</v>
      </c>
      <c r="H269" s="10">
        <f t="shared" si="218"/>
        <v>1376.822550305</v>
      </c>
      <c r="I269" s="8">
        <f t="shared" si="225"/>
        <v>2237.703622296</v>
      </c>
      <c r="J269">
        <f t="shared" si="219"/>
        <v>47.304372126643855</v>
      </c>
      <c r="K269" s="9">
        <f t="shared" si="220"/>
        <v>92.716569368221954</v>
      </c>
      <c r="M269" s="2">
        <f>'rockfish harvests'!O268</f>
        <v>1529.1846324621447</v>
      </c>
      <c r="N269">
        <f>'rockfish harvests'!P268</f>
        <v>615307.50161743129</v>
      </c>
      <c r="O269" s="42">
        <v>0.60406434499999995</v>
      </c>
      <c r="P269" s="42">
        <v>2.2998472999999998E-2</v>
      </c>
      <c r="Q269" s="17">
        <f t="shared" si="215"/>
        <v>923.7259133923111</v>
      </c>
      <c r="R269" s="65">
        <f t="shared" si="200"/>
        <v>264150.4771623133</v>
      </c>
      <c r="S269">
        <f t="shared" si="221"/>
        <v>513.95571517623318</v>
      </c>
      <c r="T269" s="9">
        <f t="shared" si="222"/>
        <v>1007.353201745417</v>
      </c>
      <c r="V269" s="17">
        <f t="shared" si="216"/>
        <v>2300.548463697311</v>
      </c>
      <c r="W269" s="58">
        <f t="shared" si="217"/>
        <v>266388.18078460929</v>
      </c>
      <c r="X269">
        <f t="shared" si="223"/>
        <v>516.12806626321856</v>
      </c>
      <c r="Y269" s="9">
        <f t="shared" si="224"/>
        <v>1011.6110098759084</v>
      </c>
      <c r="Z269" s="18">
        <f t="shared" si="214"/>
        <v>0.22435000801231841</v>
      </c>
    </row>
    <row r="270" spans="1:26">
      <c r="A270" t="str">
        <f>'rockfish harvests'!A269</f>
        <v>SE</v>
      </c>
      <c r="B270" s="12">
        <f>'rockfish harvests'!B269</f>
        <v>2001</v>
      </c>
      <c r="C270" s="12" t="str">
        <f>'rockfish harvests'!C269</f>
        <v>NSEO</v>
      </c>
      <c r="D270">
        <f>'rockfish harvests'!D269</f>
        <v>2839</v>
      </c>
      <c r="E270" s="12">
        <f>[1]logbook_harvest!$E423</f>
        <v>1235</v>
      </c>
      <c r="F270" s="42">
        <v>0.94497086500000005</v>
      </c>
      <c r="G270" s="42">
        <v>1.0541039999999999E-3</v>
      </c>
      <c r="H270" s="10">
        <f t="shared" si="218"/>
        <v>1167.039018275</v>
      </c>
      <c r="I270" s="8">
        <f t="shared" si="225"/>
        <v>1607.7457734</v>
      </c>
      <c r="J270">
        <f t="shared" si="219"/>
        <v>40.09670526863772</v>
      </c>
      <c r="K270" s="9">
        <f t="shared" si="220"/>
        <v>78.589542326529937</v>
      </c>
      <c r="M270" s="2">
        <f>'rockfish harvests'!O269</f>
        <v>1505.8464001248803</v>
      </c>
      <c r="N270">
        <f>'rockfish harvests'!P269</f>
        <v>596669.32361688081</v>
      </c>
      <c r="O270" s="42">
        <v>0.60406434499999995</v>
      </c>
      <c r="P270" s="42">
        <v>2.2998472999999998E-2</v>
      </c>
      <c r="Q270" s="17">
        <f t="shared" si="215"/>
        <v>909.62811936204366</v>
      </c>
      <c r="R270" s="65">
        <f t="shared" si="200"/>
        <v>256149.13864565309</v>
      </c>
      <c r="S270">
        <f t="shared" si="221"/>
        <v>506.11178473303016</v>
      </c>
      <c r="T270" s="9">
        <f t="shared" si="222"/>
        <v>991.97909807673909</v>
      </c>
      <c r="V270" s="17">
        <f t="shared" si="216"/>
        <v>2076.6671376370437</v>
      </c>
      <c r="W270" s="58">
        <f t="shared" si="217"/>
        <v>257756.88441905309</v>
      </c>
      <c r="X270">
        <f t="shared" si="223"/>
        <v>507.69763089761716</v>
      </c>
      <c r="Y270" s="9">
        <f t="shared" si="224"/>
        <v>995.08735655932958</v>
      </c>
      <c r="Z270" s="18">
        <f t="shared" si="214"/>
        <v>0.24447713439299953</v>
      </c>
    </row>
    <row r="271" spans="1:26">
      <c r="A271" t="str">
        <f>'rockfish harvests'!A270</f>
        <v>SE</v>
      </c>
      <c r="B271" s="12">
        <f>'rockfish harvests'!B270</f>
        <v>2002</v>
      </c>
      <c r="C271" s="12" t="str">
        <f>'rockfish harvests'!C270</f>
        <v>NSEO</v>
      </c>
      <c r="D271">
        <f>'rockfish harvests'!D270</f>
        <v>2029</v>
      </c>
      <c r="E271" s="12">
        <f>[1]logbook_harvest!$E424</f>
        <v>687</v>
      </c>
      <c r="F271" s="42">
        <v>0.94497086500000005</v>
      </c>
      <c r="G271" s="42">
        <v>1.0541039999999999E-3</v>
      </c>
      <c r="H271" s="10">
        <f t="shared" si="218"/>
        <v>649.19498425500001</v>
      </c>
      <c r="I271" s="8">
        <f t="shared" si="225"/>
        <v>497.50441077599999</v>
      </c>
      <c r="J271">
        <f t="shared" si="219"/>
        <v>22.304806898424385</v>
      </c>
      <c r="K271" s="9">
        <f t="shared" si="220"/>
        <v>43.717421520911792</v>
      </c>
      <c r="M271" s="2">
        <f>'rockfish harvests'!O270</f>
        <v>1076.2107593706878</v>
      </c>
      <c r="N271">
        <f>'rockfish harvests'!P270</f>
        <v>304766.3537779394</v>
      </c>
      <c r="O271" s="42">
        <v>0.60406434499999995</v>
      </c>
      <c r="P271" s="42">
        <v>2.2998472999999998E-2</v>
      </c>
      <c r="Q271" s="17">
        <f t="shared" si="215"/>
        <v>650.10054744120714</v>
      </c>
      <c r="R271" s="65">
        <f t="shared" si="200"/>
        <v>130835.68388463228</v>
      </c>
      <c r="S271">
        <f t="shared" si="221"/>
        <v>361.71215611952039</v>
      </c>
      <c r="T271" s="9">
        <f t="shared" si="222"/>
        <v>708.95582599425995</v>
      </c>
      <c r="V271" s="17">
        <f t="shared" si="216"/>
        <v>1299.295531696207</v>
      </c>
      <c r="W271" s="58">
        <f t="shared" si="217"/>
        <v>131333.18829540827</v>
      </c>
      <c r="X271">
        <f t="shared" si="223"/>
        <v>362.39921122349074</v>
      </c>
      <c r="Y271" s="9">
        <f t="shared" si="224"/>
        <v>710.30245399804187</v>
      </c>
      <c r="Z271" s="18">
        <f t="shared" si="214"/>
        <v>0.2789197702776558</v>
      </c>
    </row>
    <row r="272" spans="1:26">
      <c r="A272" t="str">
        <f>'rockfish harvests'!A271</f>
        <v>SE</v>
      </c>
      <c r="B272" s="12">
        <f>'rockfish harvests'!B271</f>
        <v>2003</v>
      </c>
      <c r="C272" s="12" t="str">
        <f>'rockfish harvests'!C271</f>
        <v>NSEO</v>
      </c>
      <c r="D272">
        <f>'rockfish harvests'!D271</f>
        <v>3083</v>
      </c>
      <c r="E272" s="12">
        <f>[1]logbook_harvest!$E425</f>
        <v>1424</v>
      </c>
      <c r="F272" s="42">
        <v>0.94497086500000005</v>
      </c>
      <c r="G272" s="42">
        <v>1.0541039999999999E-3</v>
      </c>
      <c r="H272" s="10">
        <f t="shared" si="218"/>
        <v>1345.63851176</v>
      </c>
      <c r="I272" s="8">
        <f t="shared" si="225"/>
        <v>2137.486792704</v>
      </c>
      <c r="J272">
        <f t="shared" si="219"/>
        <v>46.232962188291594</v>
      </c>
      <c r="K272" s="9">
        <f t="shared" si="220"/>
        <v>90.616605889051527</v>
      </c>
      <c r="M272" s="2">
        <f>'rockfish harvests'!O271</f>
        <v>1635.26750672244</v>
      </c>
      <c r="N272">
        <f>'rockfish harvests'!P271</f>
        <v>703639.11639872531</v>
      </c>
      <c r="O272" s="42">
        <v>0.60406434499999995</v>
      </c>
      <c r="P272" s="42">
        <v>2.2998472999999998E-2</v>
      </c>
      <c r="Q272" s="17">
        <f t="shared" si="215"/>
        <v>987.80679534807371</v>
      </c>
      <c r="R272" s="65">
        <f t="shared" si="200"/>
        <v>302071.09105319314</v>
      </c>
      <c r="S272">
        <f t="shared" si="221"/>
        <v>549.6099444635197</v>
      </c>
      <c r="T272" s="9">
        <f t="shared" si="222"/>
        <v>1077.2354911484986</v>
      </c>
      <c r="V272" s="17">
        <f t="shared" si="216"/>
        <v>2333.4453071080738</v>
      </c>
      <c r="W272" s="58">
        <f t="shared" si="217"/>
        <v>304208.57784589712</v>
      </c>
      <c r="X272">
        <f t="shared" si="223"/>
        <v>551.55106549248649</v>
      </c>
      <c r="Y272" s="9">
        <f t="shared" si="224"/>
        <v>1081.0400883652735</v>
      </c>
      <c r="Z272" s="18">
        <f t="shared" si="214"/>
        <v>0.23636768507595507</v>
      </c>
    </row>
    <row r="273" spans="1:26">
      <c r="A273" t="str">
        <f>'rockfish harvests'!A272</f>
        <v>SE</v>
      </c>
      <c r="B273" s="12">
        <f>'rockfish harvests'!B272</f>
        <v>2004</v>
      </c>
      <c r="C273" s="12" t="str">
        <f>'rockfish harvests'!C272</f>
        <v>NSEO</v>
      </c>
      <c r="D273">
        <f>'rockfish harvests'!D272</f>
        <v>2923</v>
      </c>
      <c r="E273" s="12">
        <f>[1]logbook_harvest!$E426</f>
        <v>999</v>
      </c>
      <c r="F273" s="42">
        <v>0.94497086500000005</v>
      </c>
      <c r="G273" s="42">
        <v>1.0541039999999999E-3</v>
      </c>
      <c r="H273" s="10">
        <f t="shared" si="218"/>
        <v>944.02589413500004</v>
      </c>
      <c r="I273" s="8">
        <f t="shared" si="225"/>
        <v>1051.996846104</v>
      </c>
      <c r="J273">
        <f t="shared" si="219"/>
        <v>32.434500861027601</v>
      </c>
      <c r="K273" s="9">
        <f t="shared" si="220"/>
        <v>63.571621687614098</v>
      </c>
      <c r="M273" s="2">
        <f>'rockfish harvests'!O272</f>
        <v>1550.4012073142039</v>
      </c>
      <c r="N273">
        <f>'rockfish harvests'!P272</f>
        <v>632500.03783668019</v>
      </c>
      <c r="O273" s="42">
        <v>0.60406434499999995</v>
      </c>
      <c r="P273" s="42">
        <v>2.2998472999999998E-2</v>
      </c>
      <c r="Q273" s="17">
        <f t="shared" si="215"/>
        <v>936.54208978346378</v>
      </c>
      <c r="R273" s="65">
        <f t="shared" si="200"/>
        <v>271531.20408991806</v>
      </c>
      <c r="S273">
        <f t="shared" si="221"/>
        <v>521.08656103369049</v>
      </c>
      <c r="T273" s="9">
        <f t="shared" si="222"/>
        <v>1021.3296596260334</v>
      </c>
      <c r="V273" s="17">
        <f t="shared" si="216"/>
        <v>1880.5679839184638</v>
      </c>
      <c r="W273" s="58">
        <f t="shared" si="217"/>
        <v>272583.20093602204</v>
      </c>
      <c r="X273">
        <f t="shared" si="223"/>
        <v>522.09501140694886</v>
      </c>
      <c r="Y273" s="9">
        <f t="shared" si="224"/>
        <v>1023.3062223576197</v>
      </c>
      <c r="Z273" s="18">
        <f t="shared" si="214"/>
        <v>0.27762623626032412</v>
      </c>
    </row>
    <row r="274" spans="1:26">
      <c r="A274" t="str">
        <f>'rockfish harvests'!A273</f>
        <v>SE</v>
      </c>
      <c r="B274" s="12">
        <f>'rockfish harvests'!B273</f>
        <v>2005</v>
      </c>
      <c r="C274" s="12" t="str">
        <f>'rockfish harvests'!C273</f>
        <v>NSEO</v>
      </c>
      <c r="D274">
        <f>'rockfish harvests'!D273</f>
        <v>2796</v>
      </c>
      <c r="E274" s="12">
        <f>[1]logbook_harvest!$E427</f>
        <v>1188</v>
      </c>
      <c r="F274" s="42">
        <v>0.94497086500000005</v>
      </c>
      <c r="G274" s="42">
        <v>1.0541039999999999E-3</v>
      </c>
      <c r="H274" s="10">
        <f t="shared" si="218"/>
        <v>1122.6253876200001</v>
      </c>
      <c r="I274" s="8">
        <f t="shared" si="225"/>
        <v>1487.7033557759999</v>
      </c>
      <c r="J274">
        <f t="shared" si="219"/>
        <v>38.570757780681468</v>
      </c>
      <c r="K274" s="9">
        <f t="shared" si="220"/>
        <v>75.598685250135674</v>
      </c>
      <c r="M274" s="2">
        <f>'rockfish harvests'!O273</f>
        <v>1483.0385821589171</v>
      </c>
      <c r="N274">
        <f>'rockfish harvests'!P273</f>
        <v>578731.68372450606</v>
      </c>
      <c r="O274" s="42">
        <v>0.60406434499999995</v>
      </c>
      <c r="P274" s="42">
        <v>2.2998472999999998E-2</v>
      </c>
      <c r="Q274" s="17">
        <f t="shared" si="215"/>
        <v>895.8507297415548</v>
      </c>
      <c r="R274" s="65">
        <f t="shared" si="200"/>
        <v>248448.53996242344</v>
      </c>
      <c r="S274">
        <f t="shared" si="221"/>
        <v>498.44612543626363</v>
      </c>
      <c r="T274" s="9">
        <f t="shared" si="222"/>
        <v>976.95440585507674</v>
      </c>
      <c r="V274" s="17">
        <f t="shared" si="216"/>
        <v>2018.4761173615548</v>
      </c>
      <c r="W274" s="58">
        <f t="shared" si="217"/>
        <v>249936.24331819944</v>
      </c>
      <c r="X274">
        <f t="shared" si="223"/>
        <v>499.93623925276654</v>
      </c>
      <c r="Y274" s="9">
        <f t="shared" si="224"/>
        <v>979.87502893542239</v>
      </c>
      <c r="Z274" s="18">
        <f t="shared" si="214"/>
        <v>0.24768003691133922</v>
      </c>
    </row>
    <row r="275" spans="1:26">
      <c r="A275" t="str">
        <f>'rockfish harvests'!A274</f>
        <v>SE</v>
      </c>
      <c r="B275" s="12">
        <f>'rockfish harvests'!B274</f>
        <v>2006</v>
      </c>
      <c r="C275" s="12" t="str">
        <f>'rockfish harvests'!C274</f>
        <v>NSEO</v>
      </c>
      <c r="D275">
        <f>'rockfish harvests'!D274</f>
        <v>3058</v>
      </c>
      <c r="E275" s="12">
        <f>[1]logbook_harvest!$E428</f>
        <v>1407</v>
      </c>
      <c r="F275" s="12">
        <f>IF([3]species_comp_Region1_forR!$G186&gt;49,[3]species_comp_Region1_forR!$AD186,[3]species_comp_Region1_forR!$AF186)</f>
        <v>0.95814977999999995</v>
      </c>
      <c r="G275" s="12">
        <f>IF([3]species_comp_Region1_forR!$G186&gt;49,[3]species_comp_Region1_forR!$AE186,[3]species_comp_Region1_forR!$AG186)</f>
        <v>8.8518300000000003E-5</v>
      </c>
      <c r="H275" s="10">
        <f t="shared" si="218"/>
        <v>1348.1167404599998</v>
      </c>
      <c r="I275" s="8">
        <f t="shared" si="225"/>
        <v>175.23516407670002</v>
      </c>
      <c r="J275">
        <f t="shared" si="219"/>
        <v>13.237641937924595</v>
      </c>
      <c r="K275" s="9">
        <f t="shared" si="220"/>
        <v>25.945778198332206</v>
      </c>
      <c r="M275" s="2">
        <f>'rockfish harvests'!O274</f>
        <v>1622.0071474399028</v>
      </c>
      <c r="N275">
        <f>'rockfish harvests'!P274</f>
        <v>692273.78689881065</v>
      </c>
      <c r="O275" s="12">
        <f>IF([3]species_comp_Region1_forR!$D208&gt;49,[3]species_comp_Region1_forR!$N208,[3]species_comp_Region1_forR!$P208)</f>
        <v>0.37878787899999999</v>
      </c>
      <c r="P275" s="12">
        <f>IF([3]species_comp_Region1_forR!$D208&gt;49,[3]species_comp_Region1_forR!$O208,[3]species_comp_Region1_forR!$Q208)</f>
        <v>3.620117E-3</v>
      </c>
      <c r="Q275" s="17">
        <f t="shared" si="215"/>
        <v>614.39664710160105</v>
      </c>
      <c r="R275" s="65">
        <f t="shared" si="200"/>
        <v>106345.70077669204</v>
      </c>
      <c r="S275">
        <f t="shared" si="221"/>
        <v>326.10688550947839</v>
      </c>
      <c r="T275" s="9">
        <f t="shared" si="222"/>
        <v>639.16949559857767</v>
      </c>
      <c r="V275" s="17">
        <f t="shared" si="216"/>
        <v>1962.5133875616009</v>
      </c>
      <c r="W275" s="58">
        <f t="shared" si="217"/>
        <v>106520.93594076874</v>
      </c>
      <c r="X275">
        <f t="shared" si="223"/>
        <v>326.37545241756271</v>
      </c>
      <c r="Y275" s="9">
        <f t="shared" si="224"/>
        <v>639.69588673842293</v>
      </c>
      <c r="Z275" s="18">
        <f t="shared" si="214"/>
        <v>0.16630482853575856</v>
      </c>
    </row>
    <row r="276" spans="1:26">
      <c r="A276" t="str">
        <f>'rockfish harvests'!A275</f>
        <v>SE</v>
      </c>
      <c r="B276" s="12">
        <f>'rockfish harvests'!B275</f>
        <v>2007</v>
      </c>
      <c r="C276" s="12" t="str">
        <f>'rockfish harvests'!C275</f>
        <v>NSEO</v>
      </c>
      <c r="D276">
        <f>'rockfish harvests'!D275</f>
        <v>4266</v>
      </c>
      <c r="E276" s="12">
        <f>[1]logbook_harvest!$E429</f>
        <v>2518</v>
      </c>
      <c r="F276" s="12">
        <f>IF([3]species_comp_Region1_forR!$G187&gt;49,[3]species_comp_Region1_forR!$AD187,[3]species_comp_Region1_forR!$AF187)</f>
        <v>0.97456765000000001</v>
      </c>
      <c r="G276" s="12">
        <f>IF([3]species_comp_Region1_forR!$G187&gt;49,[3]species_comp_Region1_forR!$AE187,[3]species_comp_Region1_forR!$AG187)</f>
        <v>2.5239899999999999E-5</v>
      </c>
      <c r="H276" s="10">
        <f t="shared" si="218"/>
        <v>2453.9613426999999</v>
      </c>
      <c r="I276" s="8">
        <f t="shared" si="225"/>
        <v>160.0291437276</v>
      </c>
      <c r="J276">
        <f t="shared" si="219"/>
        <v>12.65026259520331</v>
      </c>
      <c r="K276" s="9">
        <f t="shared" si="220"/>
        <v>24.794514686598486</v>
      </c>
      <c r="M276" s="2">
        <f>'rockfish harvests'!O275</f>
        <v>2262.7477079720811</v>
      </c>
      <c r="N276">
        <f>'rockfish harvests'!P275</f>
        <v>1347238.9410750614</v>
      </c>
      <c r="O276" s="12">
        <f>IF([3]species_comp_Region1_forR!$D209&gt;49,[3]species_comp_Region1_forR!$N209,[3]species_comp_Region1_forR!$P209)</f>
        <v>0.32786885199999999</v>
      </c>
      <c r="P276" s="12">
        <f>IF([3]species_comp_Region1_forR!$D209&gt;49,[3]species_comp_Region1_forR!$O209,[3]species_comp_Region1_forR!$Q209)</f>
        <v>3.6728479999999998E-3</v>
      </c>
      <c r="Q276" s="17">
        <f t="shared" si="215"/>
        <v>741.88449337843747</v>
      </c>
      <c r="R276" s="65">
        <f t="shared" si="200"/>
        <v>158682.34805672342</v>
      </c>
      <c r="S276">
        <f t="shared" si="221"/>
        <v>398.34953000690666</v>
      </c>
      <c r="T276" s="9">
        <f t="shared" si="222"/>
        <v>780.765078813537</v>
      </c>
      <c r="V276" s="17">
        <f t="shared" si="216"/>
        <v>3195.8458360784375</v>
      </c>
      <c r="W276" s="58">
        <f t="shared" si="217"/>
        <v>158842.37720045101</v>
      </c>
      <c r="X276">
        <f t="shared" si="223"/>
        <v>398.55034462467978</v>
      </c>
      <c r="Y276" s="9">
        <f t="shared" si="224"/>
        <v>781.15867546437232</v>
      </c>
      <c r="Z276" s="18">
        <f t="shared" si="214"/>
        <v>0.12470887679417397</v>
      </c>
    </row>
    <row r="277" spans="1:26">
      <c r="A277" t="str">
        <f>'rockfish harvests'!A276</f>
        <v>SE</v>
      </c>
      <c r="B277" s="12">
        <f>'rockfish harvests'!B276</f>
        <v>2008</v>
      </c>
      <c r="C277" s="12" t="str">
        <f>'rockfish harvests'!C276</f>
        <v>NSEO</v>
      </c>
      <c r="D277">
        <f>'rockfish harvests'!D276</f>
        <v>5010</v>
      </c>
      <c r="E277" s="12">
        <f>[1]logbook_harvest!$E430</f>
        <v>3047</v>
      </c>
      <c r="F277" s="12">
        <f>IF([3]species_comp_Region1_forR!$G188&gt;49,[3]species_comp_Region1_forR!$AD188,[3]species_comp_Region1_forR!$AF188)</f>
        <v>0.99317988099999999</v>
      </c>
      <c r="G277" s="12">
        <f>IF([3]species_comp_Region1_forR!$G188&gt;49,[3]species_comp_Region1_forR!$AE188,[3]species_comp_Region1_forR!$AG188)</f>
        <v>5.7795299999999999E-6</v>
      </c>
      <c r="H277" s="10">
        <f t="shared" si="218"/>
        <v>3026.2190974069999</v>
      </c>
      <c r="I277" s="8">
        <f t="shared" si="225"/>
        <v>53.658364441769997</v>
      </c>
      <c r="J277">
        <f t="shared" si="219"/>
        <v>7.325186990225574</v>
      </c>
      <c r="K277" s="9">
        <f t="shared" si="220"/>
        <v>14.357366500842124</v>
      </c>
      <c r="M277" s="2">
        <f>'rockfish harvests'!O276</f>
        <v>2657.3760002203771</v>
      </c>
      <c r="N277">
        <f>'rockfish harvests'!P276</f>
        <v>1858139.7621286947</v>
      </c>
      <c r="O277" s="12">
        <f>IF([3]species_comp_Region1_forR!$D210&gt;49,[3]species_comp_Region1_forR!$N210,[3]species_comp_Region1_forR!$P210)</f>
        <v>0.63366336599999995</v>
      </c>
      <c r="P277" s="12">
        <f>IF([3]species_comp_Region1_forR!$D210&gt;49,[3]species_comp_Region1_forR!$O210,[3]species_comp_Region1_forR!$Q210)</f>
        <v>2.3213410000000002E-3</v>
      </c>
      <c r="Q277" s="17">
        <f t="shared" si="215"/>
        <v>1683.8818210272607</v>
      </c>
      <c r="R277" s="65">
        <f t="shared" si="200"/>
        <v>758176.60145945766</v>
      </c>
      <c r="S277">
        <f t="shared" si="221"/>
        <v>870.73336990117571</v>
      </c>
      <c r="T277" s="9">
        <f t="shared" si="222"/>
        <v>1706.6374050063043</v>
      </c>
      <c r="V277" s="17">
        <f t="shared" si="216"/>
        <v>4710.1009184342602</v>
      </c>
      <c r="W277" s="58">
        <f t="shared" si="217"/>
        <v>758230.25982389948</v>
      </c>
      <c r="X277">
        <f t="shared" si="223"/>
        <v>870.76418152327528</v>
      </c>
      <c r="Y277" s="9">
        <f t="shared" si="224"/>
        <v>1706.6977957856195</v>
      </c>
      <c r="Z277" s="18">
        <f t="shared" si="214"/>
        <v>0.18487166126638666</v>
      </c>
    </row>
    <row r="278" spans="1:26">
      <c r="A278" t="str">
        <f>'rockfish harvests'!A277</f>
        <v>SE</v>
      </c>
      <c r="B278" s="12">
        <f>'rockfish harvests'!B277</f>
        <v>2009</v>
      </c>
      <c r="C278" s="12" t="str">
        <f>'rockfish harvests'!C277</f>
        <v>NSEO</v>
      </c>
      <c r="D278">
        <f>'rockfish harvests'!D277</f>
        <v>2818</v>
      </c>
      <c r="E278" s="12">
        <f>[1]logbook_harvest!$E431</f>
        <v>1954</v>
      </c>
      <c r="F278" s="12">
        <f>IF([3]species_comp_Region1_forR!$G189&gt;49,[3]species_comp_Region1_forR!$AD189,[3]species_comp_Region1_forR!$AF189)</f>
        <v>0.97887323900000001</v>
      </c>
      <c r="G278" s="12">
        <f>IF([3]species_comp_Region1_forR!$G189&gt;49,[3]species_comp_Region1_forR!$AE189,[3]species_comp_Region1_forR!$AG189)</f>
        <v>2.91684E-5</v>
      </c>
      <c r="H278" s="10">
        <f t="shared" si="218"/>
        <v>1912.718309006</v>
      </c>
      <c r="I278" s="8">
        <f t="shared" si="225"/>
        <v>111.36833473439999</v>
      </c>
      <c r="J278">
        <f t="shared" si="219"/>
        <v>10.553119668344522</v>
      </c>
      <c r="K278" s="9">
        <f t="shared" si="220"/>
        <v>20.684114549955261</v>
      </c>
      <c r="M278" s="2">
        <f>'rockfish harvests'!O277</f>
        <v>1494.7076983275492</v>
      </c>
      <c r="N278">
        <f>'rockfish harvests'!P277</f>
        <v>587874.87939866644</v>
      </c>
      <c r="O278" s="12">
        <f>IF([3]species_comp_Region1_forR!$D211&gt;49,[3]species_comp_Region1_forR!$N211,[3]species_comp_Region1_forR!$P211)</f>
        <v>0.35897435900000002</v>
      </c>
      <c r="P278" s="12">
        <f>IF([3]species_comp_Region1_forR!$D211&gt;49,[3]species_comp_Region1_forR!$O211,[3]species_comp_Region1_forR!$Q211)</f>
        <v>2.988465E-3</v>
      </c>
      <c r="Q278" s="17">
        <f t="shared" si="215"/>
        <v>536.56173789949742</v>
      </c>
      <c r="R278" s="65">
        <f t="shared" si="200"/>
        <v>80674.918677718932</v>
      </c>
      <c r="S278">
        <f t="shared" si="221"/>
        <v>284.03330557827007</v>
      </c>
      <c r="T278" s="9">
        <f t="shared" si="222"/>
        <v>556.70527893340932</v>
      </c>
      <c r="V278" s="17">
        <f t="shared" si="216"/>
        <v>2449.2800469054973</v>
      </c>
      <c r="W278" s="58">
        <f t="shared" si="217"/>
        <v>80786.287012453337</v>
      </c>
      <c r="X278">
        <f t="shared" si="223"/>
        <v>284.22928598660155</v>
      </c>
      <c r="Y278" s="9">
        <f t="shared" si="224"/>
        <v>557.08940053373908</v>
      </c>
      <c r="Z278" s="18">
        <f t="shared" si="214"/>
        <v>0.11604605457252892</v>
      </c>
    </row>
    <row r="279" spans="1:26">
      <c r="A279" t="str">
        <f>'rockfish harvests'!A278</f>
        <v>SE</v>
      </c>
      <c r="B279" s="12">
        <f>'rockfish harvests'!B278</f>
        <v>2010</v>
      </c>
      <c r="C279" s="12" t="str">
        <f>'rockfish harvests'!C278</f>
        <v>NSEO</v>
      </c>
      <c r="D279">
        <f>'rockfish harvests'!D278</f>
        <v>4613</v>
      </c>
      <c r="E279" s="12">
        <f>[1]logbook_harvest!$E432</f>
        <v>2971</v>
      </c>
      <c r="F279" s="12">
        <f>IF([3]species_comp_Region1_forR!$G190&gt;49,[3]species_comp_Region1_forR!$AD190,[3]species_comp_Region1_forR!$AF190)</f>
        <v>0.96595744699999997</v>
      </c>
      <c r="G279" s="12">
        <f>IF([3]species_comp_Region1_forR!$G190&gt;49,[3]species_comp_Region1_forR!$AE190,[3]species_comp_Region1_forR!$AG190)</f>
        <v>3.50199E-5</v>
      </c>
      <c r="H279" s="10">
        <f t="shared" si="218"/>
        <v>2869.859575037</v>
      </c>
      <c r="I279" s="8">
        <f t="shared" si="225"/>
        <v>309.11508913590001</v>
      </c>
      <c r="J279">
        <f t="shared" si="219"/>
        <v>17.581669122580482</v>
      </c>
      <c r="K279" s="9">
        <f t="shared" si="220"/>
        <v>34.460071480257746</v>
      </c>
      <c r="M279" s="2">
        <f>'rockfish harvests'!O278</f>
        <v>2446.8014948136924</v>
      </c>
      <c r="N279">
        <f>'rockfish harvests'!P278</f>
        <v>1575323.7998180711</v>
      </c>
      <c r="O279" s="12">
        <f>IF([3]species_comp_Region1_forR!$D212&gt;49,[3]species_comp_Region1_forR!$N212,[3]species_comp_Region1_forR!$P212)</f>
        <v>0.54938271599999999</v>
      </c>
      <c r="P279" s="12">
        <f>IF([3]species_comp_Region1_forR!$D212&gt;49,[3]species_comp_Region1_forR!$O212,[3]species_comp_Region1_forR!$Q212)</f>
        <v>1.537648E-3</v>
      </c>
      <c r="Q279" s="17">
        <f t="shared" si="215"/>
        <v>1344.2304507336062</v>
      </c>
      <c r="R279" s="65">
        <f t="shared" si="200"/>
        <v>482249.74061418819</v>
      </c>
      <c r="S279">
        <f t="shared" si="221"/>
        <v>694.44203546025938</v>
      </c>
      <c r="T279" s="9">
        <f t="shared" si="222"/>
        <v>1361.1063895021084</v>
      </c>
      <c r="V279" s="17">
        <f t="shared" si="216"/>
        <v>4214.0900257706062</v>
      </c>
      <c r="W279" s="58">
        <f t="shared" si="217"/>
        <v>482558.85570332408</v>
      </c>
      <c r="X279">
        <f t="shared" si="223"/>
        <v>694.66456344290668</v>
      </c>
      <c r="Y279" s="9">
        <f t="shared" si="224"/>
        <v>1361.5425443480972</v>
      </c>
      <c r="Z279" s="18">
        <f t="shared" si="214"/>
        <v>0.16484331354925846</v>
      </c>
    </row>
    <row r="280" spans="1:26">
      <c r="A280" t="str">
        <f>'rockfish harvests'!A279</f>
        <v>SE</v>
      </c>
      <c r="B280" s="12">
        <f>'rockfish harvests'!B279</f>
        <v>2011</v>
      </c>
      <c r="C280" s="12" t="str">
        <f>'rockfish harvests'!C279</f>
        <v>NSEO</v>
      </c>
      <c r="D280">
        <f>'rockfish harvests'!D279</f>
        <v>8950</v>
      </c>
      <c r="E280" s="12">
        <f>[1]logbook_harvest!$E433</f>
        <v>6832</v>
      </c>
      <c r="F280" s="12">
        <f>IF([3]species_comp_Region1_forR!$G191&gt;49,[3]species_comp_Region1_forR!$AD191,[3]species_comp_Region1_forR!$AF191)</f>
        <v>0.97652370200000005</v>
      </c>
      <c r="G280" s="12">
        <f>IF([3]species_comp_Region1_forR!$G191&gt;49,[3]species_comp_Region1_forR!$AE191,[3]species_comp_Region1_forR!$AG191)</f>
        <v>1.0354600000000001E-5</v>
      </c>
      <c r="H280" s="10">
        <f t="shared" si="218"/>
        <v>6671.6099320640005</v>
      </c>
      <c r="I280" s="8">
        <f t="shared" si="225"/>
        <v>483.31362903040002</v>
      </c>
      <c r="J280">
        <f t="shared" si="219"/>
        <v>21.984395125415663</v>
      </c>
      <c r="K280" s="9">
        <f t="shared" si="220"/>
        <v>43.089414445814697</v>
      </c>
      <c r="M280" s="2">
        <f>'rockfish harvests'!O279</f>
        <v>2109.8638720829731</v>
      </c>
      <c r="N280">
        <f>'rockfish harvests'!P279</f>
        <v>736850.51155388099</v>
      </c>
      <c r="O280" s="12">
        <f>IF([3]species_comp_Region1_forR!$D213&gt;49,[3]species_comp_Region1_forR!$N213,[3]species_comp_Region1_forR!$P213)</f>
        <v>0.55151515200000001</v>
      </c>
      <c r="P280" s="12">
        <f>IF([3]species_comp_Region1_forR!$D213&gt;49,[3]species_comp_Region1_forR!$O213,[3]species_comp_Region1_forR!$Q213)</f>
        <v>1.508208E-3</v>
      </c>
      <c r="Q280" s="17">
        <f t="shared" si="215"/>
        <v>1163.6218941111495</v>
      </c>
      <c r="R280" s="65">
        <f t="shared" si="200"/>
        <v>229729.5585245931</v>
      </c>
      <c r="S280">
        <f t="shared" si="221"/>
        <v>479.30111467071833</v>
      </c>
      <c r="T280" s="9">
        <f t="shared" si="222"/>
        <v>939.43018475460792</v>
      </c>
      <c r="V280" s="17">
        <f t="shared" si="216"/>
        <v>7835.2318261751498</v>
      </c>
      <c r="W280" s="58">
        <f t="shared" si="217"/>
        <v>230212.8721536235</v>
      </c>
      <c r="X280">
        <f t="shared" si="223"/>
        <v>479.80503556509649</v>
      </c>
      <c r="Y280" s="9">
        <f t="shared" si="224"/>
        <v>940.41786970758915</v>
      </c>
      <c r="Z280" s="18">
        <f t="shared" si="214"/>
        <v>6.1236865252947893E-2</v>
      </c>
    </row>
    <row r="281" spans="1:26">
      <c r="A281" t="str">
        <f>'rockfish harvests'!A280</f>
        <v>SE</v>
      </c>
      <c r="B281" s="12">
        <f>'rockfish harvests'!B280</f>
        <v>2012</v>
      </c>
      <c r="C281" s="12" t="str">
        <f>'rockfish harvests'!C280</f>
        <v>NSEO</v>
      </c>
      <c r="D281">
        <f>'rockfish harvests'!D280</f>
        <v>8600</v>
      </c>
      <c r="E281" s="12">
        <f>[1]logbook_harvest!$E434</f>
        <v>6467</v>
      </c>
      <c r="F281" s="12">
        <f>IF([3]species_comp_Region1_forR!$G192&gt;49,[3]species_comp_Region1_forR!$AD192,[3]species_comp_Region1_forR!$AF192)</f>
        <v>0.95702306100000001</v>
      </c>
      <c r="G281" s="12">
        <f>IF([3]species_comp_Region1_forR!$G192&gt;49,[3]species_comp_Region1_forR!$AE192,[3]species_comp_Region1_forR!$AG192)</f>
        <v>2.1567900000000001E-5</v>
      </c>
      <c r="H281" s="10">
        <f t="shared" si="218"/>
        <v>6189.0681354870003</v>
      </c>
      <c r="I281" s="8">
        <f t="shared" si="225"/>
        <v>902.01463334310006</v>
      </c>
      <c r="J281">
        <f t="shared" si="219"/>
        <v>30.033558452888997</v>
      </c>
      <c r="K281" s="9">
        <f t="shared" si="220"/>
        <v>58.865774567662434</v>
      </c>
      <c r="M281" s="2">
        <f>'rockfish harvests'!O280</f>
        <v>4056.1403508771928</v>
      </c>
      <c r="N281">
        <f>'rockfish harvests'!P280</f>
        <v>2425591.2838210762</v>
      </c>
      <c r="O281" s="12">
        <f>IF([3]species_comp_Region1_forR!$D214&gt;49,[3]species_comp_Region1_forR!$N214,[3]species_comp_Region1_forR!$P214)</f>
        <v>0.68093385200000001</v>
      </c>
      <c r="P281" s="12">
        <f>IF([3]species_comp_Region1_forR!$D214&gt;49,[3]species_comp_Region1_forR!$O214,[3]species_comp_Region1_forR!$Q214)</f>
        <v>8.4868300000000003E-4</v>
      </c>
      <c r="Q281" s="17">
        <f t="shared" si="215"/>
        <v>2761.9632733754383</v>
      </c>
      <c r="R281" s="65">
        <f t="shared" si="200"/>
        <v>1136580.3274277952</v>
      </c>
      <c r="S281">
        <f t="shared" si="221"/>
        <v>1066.1052140515003</v>
      </c>
      <c r="T281" s="9">
        <f t="shared" si="222"/>
        <v>2089.5662195409404</v>
      </c>
      <c r="V281" s="17">
        <f t="shared" si="216"/>
        <v>8951.0314088624382</v>
      </c>
      <c r="W281" s="58">
        <f t="shared" si="217"/>
        <v>1137482.3420611382</v>
      </c>
      <c r="X281">
        <f t="shared" si="223"/>
        <v>1066.5281721835286</v>
      </c>
      <c r="Y281" s="9">
        <f t="shared" si="224"/>
        <v>2090.3952174797159</v>
      </c>
      <c r="Z281" s="18">
        <f t="shared" si="214"/>
        <v>0.11915142774804213</v>
      </c>
    </row>
    <row r="282" spans="1:26">
      <c r="A282" t="str">
        <f>'rockfish harvests'!A281</f>
        <v>SE</v>
      </c>
      <c r="B282" s="12">
        <f>'rockfish harvests'!B281</f>
        <v>2013</v>
      </c>
      <c r="C282" s="12" t="str">
        <f>'rockfish harvests'!C281</f>
        <v>NSEO</v>
      </c>
      <c r="D282">
        <f>'rockfish harvests'!D281</f>
        <v>6970</v>
      </c>
      <c r="E282" s="12">
        <f>[1]logbook_harvest!$E435</f>
        <v>5295</v>
      </c>
      <c r="F282" s="12">
        <f>IF([3]species_comp_Region1_forR!$G193&gt;49,[3]species_comp_Region1_forR!$AD193,[3]species_comp_Region1_forR!$AF193)</f>
        <v>0.92766652999999999</v>
      </c>
      <c r="G282" s="12">
        <f>IF([3]species_comp_Region1_forR!$G193&gt;49,[3]species_comp_Region1_forR!$AE193,[3]species_comp_Region1_forR!$AG193)</f>
        <v>2.74331E-5</v>
      </c>
      <c r="H282" s="10">
        <f t="shared" si="218"/>
        <v>4911.9942763500003</v>
      </c>
      <c r="I282" s="8">
        <f t="shared" si="225"/>
        <v>769.14251052750001</v>
      </c>
      <c r="J282">
        <f t="shared" si="219"/>
        <v>27.7334186592187</v>
      </c>
      <c r="K282" s="9">
        <f t="shared" si="220"/>
        <v>54.357500572068652</v>
      </c>
      <c r="M282" s="2">
        <f>'rockfish harvests'!O281</f>
        <v>3563.4638032559742</v>
      </c>
      <c r="N282">
        <f>'rockfish harvests'!P281</f>
        <v>1983952.159720307</v>
      </c>
      <c r="O282" s="12">
        <f>IF([3]species_comp_Region1_forR!$D215&gt;49,[3]species_comp_Region1_forR!$N215,[3]species_comp_Region1_forR!$P215)</f>
        <v>0.67973856200000005</v>
      </c>
      <c r="P282" s="12">
        <f>IF([3]species_comp_Region1_forR!$D215&gt;49,[3]species_comp_Region1_forR!$O215,[3]species_comp_Region1_forR!$Q215)</f>
        <v>7.1375099999999999E-4</v>
      </c>
      <c r="Q282" s="17">
        <f t="shared" si="215"/>
        <v>2422.2237613642669</v>
      </c>
      <c r="R282" s="65">
        <f t="shared" si="200"/>
        <v>924321.56692383485</v>
      </c>
      <c r="S282">
        <f t="shared" si="221"/>
        <v>961.41643782693609</v>
      </c>
      <c r="T282" s="9">
        <f t="shared" si="222"/>
        <v>1884.3762181407947</v>
      </c>
      <c r="V282" s="17">
        <f t="shared" si="216"/>
        <v>7334.2180377142668</v>
      </c>
      <c r="W282" s="58">
        <f t="shared" si="217"/>
        <v>925090.70943436236</v>
      </c>
      <c r="X282">
        <f t="shared" si="223"/>
        <v>961.81635951691021</v>
      </c>
      <c r="Y282" s="9">
        <f t="shared" si="224"/>
        <v>1885.160064653144</v>
      </c>
      <c r="Z282" s="18">
        <f t="shared" si="214"/>
        <v>0.13114095525535582</v>
      </c>
    </row>
    <row r="283" spans="1:26">
      <c r="A283" t="str">
        <f>'rockfish harvests'!A282</f>
        <v>SE</v>
      </c>
      <c r="B283" s="12">
        <f>'rockfish harvests'!B282</f>
        <v>2014</v>
      </c>
      <c r="C283" s="12" t="str">
        <f>'rockfish harvests'!C282</f>
        <v>NSEO</v>
      </c>
      <c r="D283">
        <f>'rockfish harvests'!D282</f>
        <v>8688</v>
      </c>
      <c r="E283" s="12">
        <f>[1]logbook_harvest!$E436</f>
        <v>6428</v>
      </c>
      <c r="F283" s="12">
        <f>IF([3]species_comp_Region1_forR!$G194&gt;49,[3]species_comp_Region1_forR!$AD194,[3]species_comp_Region1_forR!$AF194)</f>
        <v>0.93317422400000005</v>
      </c>
      <c r="G283" s="12">
        <f>IF([3]species_comp_Region1_forR!$G194&gt;49,[3]species_comp_Region1_forR!$AE194,[3]species_comp_Region1_forR!$AG194)</f>
        <v>2.97804E-5</v>
      </c>
      <c r="H283" s="10">
        <f t="shared" si="218"/>
        <v>5998.4439118720002</v>
      </c>
      <c r="I283" s="8">
        <f t="shared" si="225"/>
        <v>1230.5018271936001</v>
      </c>
      <c r="J283">
        <f t="shared" si="219"/>
        <v>35.078509477935349</v>
      </c>
      <c r="K283" s="9">
        <f t="shared" si="220"/>
        <v>68.75387857675328</v>
      </c>
      <c r="M283" s="2">
        <f>'rockfish harvests'!O282</f>
        <v>9722.2508839872025</v>
      </c>
      <c r="N283">
        <f>'rockfish harvests'!P282</f>
        <v>9687106.4801495951</v>
      </c>
      <c r="O283" s="12">
        <f>IF([3]species_comp_Region1_forR!$D216&gt;49,[3]species_comp_Region1_forR!$N216,[3]species_comp_Region1_forR!$P216)</f>
        <v>0.77358490599999996</v>
      </c>
      <c r="P283" s="12">
        <f>IF([3]species_comp_Region1_forR!$D216&gt;49,[3]species_comp_Region1_forR!$O216,[3]species_comp_Region1_forR!$Q216)</f>
        <v>4.1406899999999998E-4</v>
      </c>
      <c r="Q283" s="17">
        <f t="shared" si="215"/>
        <v>7520.9865361976563</v>
      </c>
      <c r="R283" s="65">
        <f t="shared" si="200"/>
        <v>5832217.6369927283</v>
      </c>
      <c r="S283">
        <f t="shared" si="221"/>
        <v>2414.9984755673713</v>
      </c>
      <c r="T283" s="9">
        <f t="shared" si="222"/>
        <v>4733.3970121120474</v>
      </c>
      <c r="V283" s="17">
        <f t="shared" si="216"/>
        <v>13519.430448069656</v>
      </c>
      <c r="W283" s="58">
        <f t="shared" si="217"/>
        <v>5833448.1388199218</v>
      </c>
      <c r="X283">
        <f t="shared" si="223"/>
        <v>2415.2532245749971</v>
      </c>
      <c r="Y283" s="9">
        <f t="shared" si="224"/>
        <v>4733.896320166994</v>
      </c>
      <c r="Z283" s="18">
        <f t="shared" si="214"/>
        <v>0.17865051592612424</v>
      </c>
    </row>
    <row r="284" spans="1:26">
      <c r="A284" t="str">
        <f>'rockfish harvests'!A283</f>
        <v>SE</v>
      </c>
      <c r="B284" s="12">
        <f>'rockfish harvests'!B283</f>
        <v>2015</v>
      </c>
      <c r="C284" s="12" t="str">
        <f>'rockfish harvests'!C283</f>
        <v>NSEO</v>
      </c>
      <c r="D284">
        <f>'rockfish harvests'!D283</f>
        <v>9156</v>
      </c>
      <c r="E284" s="12">
        <f>[1]logbook_harvest!$E437</f>
        <v>6577</v>
      </c>
      <c r="F284" s="12">
        <f>IF([3]species_comp_Region1_forR!$G195&gt;49,[3]species_comp_Region1_forR!$AD195,[3]species_comp_Region1_forR!$AF195)</f>
        <v>0.95144411900000003</v>
      </c>
      <c r="G284" s="12">
        <f>IF([3]species_comp_Region1_forR!$G195&gt;49,[3]species_comp_Region1_forR!$AE195,[3]species_comp_Region1_forR!$AG195)</f>
        <v>1.9346000000000001E-5</v>
      </c>
      <c r="H284" s="10">
        <f t="shared" si="218"/>
        <v>6257.6479706629998</v>
      </c>
      <c r="I284" s="8">
        <f t="shared" si="225"/>
        <v>836.84854843400001</v>
      </c>
      <c r="J284">
        <f t="shared" si="219"/>
        <v>28.928334698596114</v>
      </c>
      <c r="K284" s="9">
        <f t="shared" si="220"/>
        <v>56.699536009248384</v>
      </c>
      <c r="M284" s="2">
        <f>'rockfish harvests'!O283</f>
        <v>4529.4803554223308</v>
      </c>
      <c r="N284">
        <f>'rockfish harvests'!P283</f>
        <v>3708908.4909766819</v>
      </c>
      <c r="O284" s="12">
        <f>IF([3]species_comp_Region1_forR!$D217&gt;49,[3]species_comp_Region1_forR!$N217,[3]species_comp_Region1_forR!$P217)</f>
        <v>0.619808307</v>
      </c>
      <c r="P284" s="12">
        <f>IF([3]species_comp_Region1_forR!$D217&gt;49,[3]species_comp_Region1_forR!$O217,[3]species_comp_Region1_forR!$Q217)</f>
        <v>7.5527600000000004E-4</v>
      </c>
      <c r="Q284" s="17">
        <f t="shared" si="215"/>
        <v>2807.4095506840731</v>
      </c>
      <c r="R284" s="65">
        <f t="shared" si="200"/>
        <v>1437517.0932722152</v>
      </c>
      <c r="S284">
        <f t="shared" si="221"/>
        <v>1198.9650091942697</v>
      </c>
      <c r="T284" s="9">
        <f t="shared" si="222"/>
        <v>2349.9714180207684</v>
      </c>
      <c r="V284" s="17">
        <f t="shared" si="216"/>
        <v>9065.0575213470729</v>
      </c>
      <c r="W284" s="58">
        <f t="shared" si="217"/>
        <v>1438353.9418206492</v>
      </c>
      <c r="X284">
        <f t="shared" si="223"/>
        <v>1199.3139463129114</v>
      </c>
      <c r="Y284" s="9">
        <f t="shared" si="224"/>
        <v>2350.6553347733065</v>
      </c>
      <c r="Z284" s="18">
        <f t="shared" si="214"/>
        <v>0.13230075413075731</v>
      </c>
    </row>
    <row r="285" spans="1:26">
      <c r="A285" t="str">
        <f>'rockfish harvests'!A284</f>
        <v>SE</v>
      </c>
      <c r="B285" s="12">
        <f>'rockfish harvests'!B284</f>
        <v>2016</v>
      </c>
      <c r="C285" s="12" t="str">
        <f>'rockfish harvests'!C284</f>
        <v>NSEO</v>
      </c>
      <c r="D285">
        <f>'rockfish harvests'!D284</f>
        <v>5839</v>
      </c>
      <c r="E285" s="12">
        <f>[1]logbook_harvest!$E438</f>
        <v>4347</v>
      </c>
      <c r="F285" s="12">
        <f>IF([3]species_comp_Region1_forR!$G196&gt;49,[3]species_comp_Region1_forR!$AD196,[3]species_comp_Region1_forR!$AF196)</f>
        <v>0.90388349499999998</v>
      </c>
      <c r="G285" s="12">
        <f>IF([3]species_comp_Region1_forR!$G196&gt;49,[3]species_comp_Region1_forR!$AE196,[3]species_comp_Region1_forR!$AG196)</f>
        <v>4.2194299999999997E-5</v>
      </c>
      <c r="H285" s="10">
        <f t="shared" si="218"/>
        <v>3929.1815527650001</v>
      </c>
      <c r="I285" s="8">
        <f t="shared" si="225"/>
        <v>797.32075026869995</v>
      </c>
      <c r="J285">
        <f t="shared" si="219"/>
        <v>28.236868634264315</v>
      </c>
      <c r="K285" s="9">
        <f t="shared" si="220"/>
        <v>55.344262523158058</v>
      </c>
      <c r="M285" s="2">
        <f>'rockfish harvests'!O284</f>
        <v>1660.6278507924235</v>
      </c>
      <c r="N285">
        <f>'rockfish harvests'!P284</f>
        <v>405106.18509878113</v>
      </c>
      <c r="O285" s="12">
        <f>IF([3]species_comp_Region1_forR!$D218&gt;49,[3]species_comp_Region1_forR!$N218,[3]species_comp_Region1_forR!$P218)</f>
        <v>0.67330677299999997</v>
      </c>
      <c r="P285" s="12">
        <f>IF([3]species_comp_Region1_forR!$D218&gt;49,[3]species_comp_Region1_forR!$O218,[3]species_comp_Region1_forR!$Q218)</f>
        <v>4.3905099999999998E-4</v>
      </c>
      <c r="Q285" s="17">
        <f t="shared" si="215"/>
        <v>1118.111979370972</v>
      </c>
      <c r="R285" s="65">
        <f t="shared" si="200"/>
        <v>184684.55446536076</v>
      </c>
      <c r="S285">
        <f t="shared" si="221"/>
        <v>429.74940891798883</v>
      </c>
      <c r="T285" s="9">
        <f t="shared" si="222"/>
        <v>842.30884147925815</v>
      </c>
      <c r="V285" s="17">
        <f t="shared" si="216"/>
        <v>5047.2935321359719</v>
      </c>
      <c r="W285" s="58">
        <f t="shared" si="217"/>
        <v>185481.87521562946</v>
      </c>
      <c r="X285">
        <f t="shared" si="223"/>
        <v>430.67606761419825</v>
      </c>
      <c r="Y285" s="9">
        <f t="shared" si="224"/>
        <v>844.12509252382858</v>
      </c>
      <c r="Z285" s="18">
        <f t="shared" si="214"/>
        <v>8.5328119886845535E-2</v>
      </c>
    </row>
    <row r="286" spans="1:26">
      <c r="A286" t="str">
        <f>'rockfish harvests'!A285</f>
        <v>SE</v>
      </c>
      <c r="B286" s="12">
        <f>'rockfish harvests'!B285</f>
        <v>2017</v>
      </c>
      <c r="C286" s="12" t="str">
        <f>'rockfish harvests'!C285</f>
        <v>NSEO</v>
      </c>
      <c r="D286">
        <f>'rockfish harvests'!D285</f>
        <v>9211</v>
      </c>
      <c r="E286" s="12">
        <f>[1]logbook_harvest!$E439</f>
        <v>7495</v>
      </c>
      <c r="F286" s="12">
        <f>IF([3]species_comp_Region1_forR!$G197&gt;49,[3]species_comp_Region1_forR!$AD197,[3]species_comp_Region1_forR!$AF197)</f>
        <v>0.90132827299999996</v>
      </c>
      <c r="G286" s="12">
        <f>IF([3]species_comp_Region1_forR!$G197&gt;49,[3]species_comp_Region1_forR!$AE197,[3]species_comp_Region1_forR!$AG197)</f>
        <v>3.3764499999999998E-5</v>
      </c>
      <c r="H286" s="10">
        <f t="shared" si="218"/>
        <v>6755.455406135</v>
      </c>
      <c r="I286" s="8">
        <f t="shared" si="225"/>
        <v>1896.7216316125</v>
      </c>
      <c r="J286">
        <f t="shared" si="219"/>
        <v>43.551367735267512</v>
      </c>
      <c r="K286" s="9">
        <f t="shared" si="220"/>
        <v>85.360680761124328</v>
      </c>
      <c r="M286" s="2">
        <f>'rockfish harvests'!O285</f>
        <v>6867.0171471927151</v>
      </c>
      <c r="N286">
        <f>'rockfish harvests'!P285</f>
        <v>4662505.6656814301</v>
      </c>
      <c r="O286" s="12">
        <f>IF([3]species_comp_Region1_forR!$D219&gt;49,[3]species_comp_Region1_forR!$N219,[3]species_comp_Region1_forR!$P219)</f>
        <v>0.74463937599999996</v>
      </c>
      <c r="P286" s="12">
        <f>IF([3]species_comp_Region1_forR!$D219&gt;49,[3]species_comp_Region1_forR!$O219,[3]species_comp_Region1_forR!$Q219)</f>
        <v>3.7138999999999998E-4</v>
      </c>
      <c r="Q286" s="17">
        <f t="shared" si="215"/>
        <v>5113.4513634668829</v>
      </c>
      <c r="R286" s="65">
        <f t="shared" si="200"/>
        <v>2601084.1412226344</v>
      </c>
      <c r="S286">
        <f t="shared" si="221"/>
        <v>1612.7876925443827</v>
      </c>
      <c r="T286" s="9">
        <f t="shared" si="222"/>
        <v>3161.06387738699</v>
      </c>
      <c r="V286" s="17">
        <f t="shared" si="216"/>
        <v>11868.906769601883</v>
      </c>
      <c r="W286" s="58">
        <f t="shared" si="217"/>
        <v>2602980.862854247</v>
      </c>
      <c r="X286">
        <f t="shared" si="223"/>
        <v>1613.3756112121712</v>
      </c>
      <c r="Y286" s="9">
        <f t="shared" si="224"/>
        <v>3162.2161979758553</v>
      </c>
      <c r="Z286" s="18">
        <f t="shared" si="214"/>
        <v>0.13593295848816314</v>
      </c>
    </row>
    <row r="287" spans="1:26">
      <c r="A287" t="str">
        <f>'rockfish harvests'!A286</f>
        <v>SE</v>
      </c>
      <c r="B287" s="12">
        <f>'rockfish harvests'!B286</f>
        <v>2018</v>
      </c>
      <c r="C287" s="12" t="str">
        <f>'rockfish harvests'!C286</f>
        <v>NSEO</v>
      </c>
      <c r="D287">
        <f>'rockfish harvests'!D286</f>
        <v>11024</v>
      </c>
      <c r="E287" s="12">
        <f>[1]logbook_harvest!$E440</f>
        <v>9189</v>
      </c>
      <c r="F287" s="12">
        <f>IF([3]species_comp_Region1_forR!$G198&gt;49,[3]species_comp_Region1_forR!$AD198,[3]species_comp_Region1_forR!$AF198)</f>
        <v>0.91278524500000002</v>
      </c>
      <c r="G287" s="12">
        <f>IF([3]species_comp_Region1_forR!$G198&gt;49,[3]species_comp_Region1_forR!$AE198,[3]species_comp_Region1_forR!$AG198)</f>
        <v>2.4893200000000001E-5</v>
      </c>
      <c r="H287" s="10">
        <f t="shared" si="218"/>
        <v>8387.5836163050008</v>
      </c>
      <c r="I287" s="8">
        <f t="shared" si="225"/>
        <v>2101.9250763972</v>
      </c>
      <c r="J287">
        <f t="shared" si="219"/>
        <v>45.846756443582791</v>
      </c>
      <c r="K287" s="9">
        <f t="shared" si="220"/>
        <v>89.859642629422268</v>
      </c>
      <c r="M287" s="2">
        <f>'rockfish harvests'!O286</f>
        <v>7836.8836407058479</v>
      </c>
      <c r="N287">
        <f>'rockfish harvests'!P286</f>
        <v>7422148.5356027149</v>
      </c>
      <c r="O287" s="12">
        <f>IF([3]species_comp_Region1_forR!$D220&gt;49,[3]species_comp_Region1_forR!$N220,[3]species_comp_Region1_forR!$P220)</f>
        <v>0.73885350299999997</v>
      </c>
      <c r="P287" s="12">
        <f>IF([3]species_comp_Region1_forR!$D220&gt;49,[3]species_comp_Region1_forR!$O220,[3]species_comp_Region1_forR!$Q220)</f>
        <v>4.1052999999999999E-4</v>
      </c>
      <c r="Q287" s="17">
        <f t="shared" si="215"/>
        <v>5790.3089305389085</v>
      </c>
      <c r="R287" s="65">
        <f t="shared" si="200"/>
        <v>4073950.6788230101</v>
      </c>
      <c r="S287">
        <f>SQRT(R287)</f>
        <v>2018.4030020843236</v>
      </c>
      <c r="T287" s="9">
        <f t="shared" si="222"/>
        <v>3956.0698840852742</v>
      </c>
      <c r="V287" s="17">
        <f t="shared" si="216"/>
        <v>14177.892546843908</v>
      </c>
      <c r="W287" s="59">
        <f>R287+I287</f>
        <v>4076052.6038994072</v>
      </c>
      <c r="X287">
        <f>SQRT(W287)</f>
        <v>2018.9236250783256</v>
      </c>
      <c r="Y287" s="9">
        <f>(1.96*X287)</f>
        <v>3957.0903051535179</v>
      </c>
      <c r="Z287" s="18">
        <f t="shared" si="214"/>
        <v>0.1423994164441422</v>
      </c>
    </row>
    <row r="288" spans="1:26">
      <c r="A288" t="str">
        <f>'rockfish harvests'!A287</f>
        <v>SE</v>
      </c>
      <c r="B288" s="12">
        <f>'rockfish harvests'!B287</f>
        <v>2019</v>
      </c>
      <c r="C288" s="12" t="str">
        <f>'rockfish harvests'!C287</f>
        <v>NSEO</v>
      </c>
      <c r="D288">
        <f>'rockfish harvests'!D287</f>
        <v>11553</v>
      </c>
      <c r="E288" s="12">
        <f>[1]logbook_harvest!$E441</f>
        <v>9925</v>
      </c>
      <c r="F288" s="12">
        <v>0.88785347043701801</v>
      </c>
      <c r="G288" s="12">
        <v>3.20056848183739E-5</v>
      </c>
      <c r="H288" s="10">
        <f t="shared" ref="H288" si="238">E288*F288</f>
        <v>8811.9456940874043</v>
      </c>
      <c r="I288" s="8">
        <f t="shared" ref="I288" si="239">(E288^2)*G288</f>
        <v>3152.7399865869324</v>
      </c>
      <c r="J288">
        <f t="shared" ref="J288" si="240">SQRT(I288)</f>
        <v>56.149265236394079</v>
      </c>
      <c r="K288" s="9">
        <f t="shared" ref="K288" si="241">(1.96*J288)</f>
        <v>110.05255986333239</v>
      </c>
      <c r="M288" s="2">
        <f>'rockfish harvests'!O287</f>
        <v>6640.6634516724807</v>
      </c>
      <c r="N288">
        <f>'rockfish harvests'!P287</f>
        <v>4892127.8553123055</v>
      </c>
      <c r="O288" s="12">
        <v>0.77339901477832518</v>
      </c>
      <c r="P288" s="12">
        <v>2.8824503078658082E-4</v>
      </c>
      <c r="Q288" s="17">
        <f t="shared" ref="Q288" si="242">M288*O288</f>
        <v>5135.8825709979292</v>
      </c>
      <c r="R288" s="65">
        <f t="shared" ref="R288" si="243">(M288^2)*P288+(O288^2)*N288-(P288*N288)</f>
        <v>2937507.9008688363</v>
      </c>
      <c r="S288">
        <f t="shared" ref="S288" si="244">SQRT(R288)</f>
        <v>1713.9159550190425</v>
      </c>
      <c r="T288" s="9">
        <f t="shared" ref="T288" si="245">(1.96*S288)</f>
        <v>3359.2752718373231</v>
      </c>
      <c r="V288" s="17">
        <f t="shared" ref="V288" si="246">Q288+H288</f>
        <v>13947.828265085333</v>
      </c>
      <c r="W288" s="58">
        <f t="shared" ref="W288" si="247">R288+I288</f>
        <v>2940660.6408554232</v>
      </c>
      <c r="X288">
        <f t="shared" ref="X288" si="248">SQRT(W288)</f>
        <v>1714.8354559127308</v>
      </c>
      <c r="Y288" s="9">
        <f t="shared" ref="Y288" si="249">(1.96*X288)</f>
        <v>3361.0774935889522</v>
      </c>
      <c r="Z288" s="18">
        <f t="shared" si="214"/>
        <v>0.12294641311331342</v>
      </c>
    </row>
    <row r="289" spans="1:26">
      <c r="A289" t="str">
        <f>'rockfish harvests'!A288</f>
        <v>SE</v>
      </c>
      <c r="B289" s="12">
        <f>'rockfish harvests'!B288</f>
        <v>1998</v>
      </c>
      <c r="C289" s="12" t="str">
        <f>'rockfish harvests'!C288</f>
        <v>SSEI</v>
      </c>
      <c r="D289">
        <f>'rockfish harvests'!D288</f>
        <v>6261</v>
      </c>
      <c r="E289" s="12">
        <f>[1]logbook_harvest!$E442</f>
        <v>2769</v>
      </c>
      <c r="F289" s="42">
        <v>0.82777370100000003</v>
      </c>
      <c r="G289" s="42">
        <v>4.4111050000000002E-3</v>
      </c>
      <c r="H289" s="10">
        <f t="shared" si="218"/>
        <v>2292.1053780689999</v>
      </c>
      <c r="I289" s="8">
        <f t="shared" si="225"/>
        <v>33821.534443905002</v>
      </c>
      <c r="J289">
        <f t="shared" si="219"/>
        <v>183.90631974977097</v>
      </c>
      <c r="K289" s="9">
        <f t="shared" si="220"/>
        <v>360.45638670955111</v>
      </c>
      <c r="M289" s="2">
        <f>'rockfish harvests'!O288</f>
        <v>7422.4767633387146</v>
      </c>
      <c r="N289">
        <f>'rockfish harvests'!P288</f>
        <v>2528282.455604976</v>
      </c>
      <c r="O289" s="42">
        <v>0.102415992</v>
      </c>
      <c r="P289" s="42">
        <v>1.7392600000000001E-3</v>
      </c>
      <c r="Q289" s="17">
        <f t="shared" si="215"/>
        <v>760.18032081428362</v>
      </c>
      <c r="R289" s="65">
        <f t="shared" si="200"/>
        <v>117943.2354047985</v>
      </c>
      <c r="S289">
        <f t="shared" si="221"/>
        <v>343.42864674455814</v>
      </c>
      <c r="T289" s="9">
        <f t="shared" si="222"/>
        <v>673.12014761933392</v>
      </c>
      <c r="V289" s="17">
        <f t="shared" si="216"/>
        <v>3052.2856988832837</v>
      </c>
      <c r="W289" s="58">
        <f t="shared" si="217"/>
        <v>151764.76984870349</v>
      </c>
      <c r="X289">
        <f t="shared" si="223"/>
        <v>389.56998068216637</v>
      </c>
      <c r="Y289" s="9">
        <f t="shared" si="224"/>
        <v>763.55716213704613</v>
      </c>
      <c r="Z289" s="18">
        <f t="shared" si="214"/>
        <v>0.12763221372910646</v>
      </c>
    </row>
    <row r="290" spans="1:26">
      <c r="A290" t="str">
        <f>'rockfish harvests'!A289</f>
        <v>SE</v>
      </c>
      <c r="B290" s="12">
        <f>'rockfish harvests'!B289</f>
        <v>1999</v>
      </c>
      <c r="C290" s="12" t="str">
        <f>'rockfish harvests'!C289</f>
        <v>SSEI</v>
      </c>
      <c r="D290">
        <f>'rockfish harvests'!D289</f>
        <v>7370</v>
      </c>
      <c r="E290" s="12">
        <f>[1]logbook_harvest!$E443</f>
        <v>3832</v>
      </c>
      <c r="F290" s="42">
        <v>0.82777370100000003</v>
      </c>
      <c r="G290" s="42">
        <v>4.4111050000000002E-3</v>
      </c>
      <c r="H290" s="10">
        <f t="shared" si="218"/>
        <v>3172.028822232</v>
      </c>
      <c r="I290" s="8">
        <f t="shared" si="225"/>
        <v>64773.653907520005</v>
      </c>
      <c r="J290">
        <f t="shared" si="219"/>
        <v>254.5066873532403</v>
      </c>
      <c r="K290" s="9">
        <f t="shared" si="220"/>
        <v>498.83310721235097</v>
      </c>
      <c r="M290" s="2">
        <f>'rockfish harvests'!O289</f>
        <v>8737.2071148069517</v>
      </c>
      <c r="N290">
        <f>'rockfish harvests'!P289</f>
        <v>3503266.3626943887</v>
      </c>
      <c r="O290" s="42">
        <v>0.102415992</v>
      </c>
      <c r="P290" s="42">
        <v>1.7392600000000001E-3</v>
      </c>
      <c r="Q290" s="17">
        <f t="shared" si="215"/>
        <v>894.82973397241187</v>
      </c>
      <c r="R290" s="65">
        <f t="shared" si="200"/>
        <v>163425.79460810588</v>
      </c>
      <c r="S290">
        <f t="shared" si="221"/>
        <v>404.25956340958203</v>
      </c>
      <c r="T290" s="9">
        <f t="shared" si="222"/>
        <v>792.34874428278079</v>
      </c>
      <c r="V290" s="17">
        <f t="shared" si="216"/>
        <v>4066.8585562044118</v>
      </c>
      <c r="W290" s="58">
        <f t="shared" si="217"/>
        <v>228199.44851562587</v>
      </c>
      <c r="X290">
        <f t="shared" si="223"/>
        <v>477.70225927414856</v>
      </c>
      <c r="Y290" s="9">
        <f t="shared" si="224"/>
        <v>936.29642817733111</v>
      </c>
      <c r="Z290" s="18">
        <f t="shared" si="214"/>
        <v>0.11746222610701927</v>
      </c>
    </row>
    <row r="291" spans="1:26">
      <c r="A291" t="str">
        <f>'rockfish harvests'!A290</f>
        <v>SE</v>
      </c>
      <c r="B291" s="12">
        <f>'rockfish harvests'!B290</f>
        <v>2000</v>
      </c>
      <c r="C291" s="12" t="str">
        <f>'rockfish harvests'!C290</f>
        <v>SSEI</v>
      </c>
      <c r="D291">
        <f>'rockfish harvests'!D290</f>
        <v>11989</v>
      </c>
      <c r="E291" s="12">
        <f>[1]logbook_harvest!$E444</f>
        <v>5112</v>
      </c>
      <c r="F291" s="42">
        <v>0.82777370100000003</v>
      </c>
      <c r="G291" s="42">
        <v>4.4111050000000002E-3</v>
      </c>
      <c r="H291" s="10">
        <f t="shared" si="218"/>
        <v>4231.5791595119999</v>
      </c>
      <c r="I291" s="8">
        <f t="shared" si="225"/>
        <v>115273.39550112</v>
      </c>
      <c r="J291">
        <f t="shared" si="219"/>
        <v>339.51935953803871</v>
      </c>
      <c r="K291" s="9">
        <f t="shared" si="220"/>
        <v>665.45794469455586</v>
      </c>
      <c r="M291" s="2">
        <f>'rockfish harvests'!O290</f>
        <v>14213.076811318933</v>
      </c>
      <c r="N291">
        <f>'rockfish harvests'!P290</f>
        <v>9270520.1843895838</v>
      </c>
      <c r="O291" s="42">
        <v>0.102415992</v>
      </c>
      <c r="P291" s="42">
        <v>1.7392600000000001E-3</v>
      </c>
      <c r="Q291" s="17">
        <f t="shared" si="215"/>
        <v>1455.6463610034255</v>
      </c>
      <c r="R291" s="65">
        <f t="shared" si="200"/>
        <v>432465.5823199015</v>
      </c>
      <c r="S291">
        <f t="shared" si="221"/>
        <v>657.62115410006504</v>
      </c>
      <c r="T291" s="9">
        <f t="shared" si="222"/>
        <v>1288.9374620361275</v>
      </c>
      <c r="V291" s="17">
        <f t="shared" si="216"/>
        <v>5687.2255205154252</v>
      </c>
      <c r="W291" s="58">
        <f t="shared" si="217"/>
        <v>547738.97782102146</v>
      </c>
      <c r="X291">
        <f t="shared" si="223"/>
        <v>740.09389797580513</v>
      </c>
      <c r="Y291" s="9">
        <f t="shared" si="224"/>
        <v>1450.5840400325781</v>
      </c>
      <c r="Z291" s="18">
        <f t="shared" si="214"/>
        <v>0.13013267986403526</v>
      </c>
    </row>
    <row r="292" spans="1:26">
      <c r="A292" t="str">
        <f>'rockfish harvests'!A291</f>
        <v>SE</v>
      </c>
      <c r="B292" s="12">
        <f>'rockfish harvests'!B291</f>
        <v>2001</v>
      </c>
      <c r="C292" s="12" t="str">
        <f>'rockfish harvests'!C291</f>
        <v>SSEI</v>
      </c>
      <c r="D292">
        <f>'rockfish harvests'!D291</f>
        <v>9348</v>
      </c>
      <c r="E292" s="12">
        <f>[1]logbook_harvest!$E445</f>
        <v>4514</v>
      </c>
      <c r="F292" s="42">
        <v>0.82777370100000003</v>
      </c>
      <c r="G292" s="42">
        <v>4.4111050000000002E-3</v>
      </c>
      <c r="H292" s="10">
        <f t="shared" si="218"/>
        <v>3736.5704863139999</v>
      </c>
      <c r="I292" s="8">
        <f t="shared" si="225"/>
        <v>89881.540056580008</v>
      </c>
      <c r="J292">
        <f t="shared" si="219"/>
        <v>299.80250175170323</v>
      </c>
      <c r="K292" s="9">
        <f t="shared" si="220"/>
        <v>587.61290343333837</v>
      </c>
      <c r="M292" s="2">
        <f>'rockfish harvests'!O291</f>
        <v>11082.145469364368</v>
      </c>
      <c r="N292">
        <f>'rockfish harvests'!P291</f>
        <v>5636059.7796220118</v>
      </c>
      <c r="O292" s="42">
        <v>0.102415992</v>
      </c>
      <c r="P292" s="42">
        <v>1.7392600000000001E-3</v>
      </c>
      <c r="Q292" s="17">
        <f t="shared" si="215"/>
        <v>1134.9889217332573</v>
      </c>
      <c r="R292" s="65">
        <f t="shared" si="200"/>
        <v>262919.64486397378</v>
      </c>
      <c r="S292">
        <f t="shared" si="221"/>
        <v>512.75690620797468</v>
      </c>
      <c r="T292" s="9">
        <f t="shared" si="222"/>
        <v>1005.0035361676304</v>
      </c>
      <c r="V292" s="17">
        <f t="shared" si="216"/>
        <v>4871.5594080472574</v>
      </c>
      <c r="W292" s="58">
        <f t="shared" si="217"/>
        <v>352801.18492055382</v>
      </c>
      <c r="X292">
        <f t="shared" si="223"/>
        <v>593.97069365462289</v>
      </c>
      <c r="Y292" s="9">
        <f t="shared" si="224"/>
        <v>1164.1825595630607</v>
      </c>
      <c r="Z292" s="18">
        <f t="shared" si="214"/>
        <v>0.12192619321719682</v>
      </c>
    </row>
    <row r="293" spans="1:26">
      <c r="A293" t="str">
        <f>'rockfish harvests'!A292</f>
        <v>SE</v>
      </c>
      <c r="B293" s="12">
        <f>'rockfish harvests'!B292</f>
        <v>2002</v>
      </c>
      <c r="C293" s="12" t="str">
        <f>'rockfish harvests'!C292</f>
        <v>SSEI</v>
      </c>
      <c r="D293">
        <f>'rockfish harvests'!D292</f>
        <v>8033</v>
      </c>
      <c r="E293" s="12">
        <f>[1]logbook_harvest!$E446</f>
        <v>3969</v>
      </c>
      <c r="F293" s="42">
        <v>0.82777370100000003</v>
      </c>
      <c r="G293" s="42">
        <v>4.4111050000000002E-3</v>
      </c>
      <c r="H293" s="10">
        <f t="shared" si="218"/>
        <v>3285.4338192690002</v>
      </c>
      <c r="I293" s="8">
        <f t="shared" si="225"/>
        <v>69487.965031904998</v>
      </c>
      <c r="J293">
        <f t="shared" si="219"/>
        <v>263.60569992301947</v>
      </c>
      <c r="K293" s="9">
        <f t="shared" si="220"/>
        <v>516.66717184911818</v>
      </c>
      <c r="M293" s="2">
        <f>'rockfish harvests'!O292</f>
        <v>9523.200102204104</v>
      </c>
      <c r="N293">
        <f>'rockfish harvests'!P292</f>
        <v>4161919.8980246014</v>
      </c>
      <c r="O293" s="42">
        <v>0.102415992</v>
      </c>
      <c r="P293" s="42">
        <v>1.7392600000000001E-3</v>
      </c>
      <c r="Q293" s="17">
        <f t="shared" si="215"/>
        <v>975.32798548173469</v>
      </c>
      <c r="R293" s="65">
        <f t="shared" si="200"/>
        <v>194151.68474567193</v>
      </c>
      <c r="S293">
        <f t="shared" si="221"/>
        <v>440.62646850327991</v>
      </c>
      <c r="T293" s="9">
        <f t="shared" si="222"/>
        <v>863.62787826642864</v>
      </c>
      <c r="V293" s="17">
        <f t="shared" si="216"/>
        <v>4260.7618047507349</v>
      </c>
      <c r="W293" s="58">
        <f t="shared" si="217"/>
        <v>263639.64977757691</v>
      </c>
      <c r="X293">
        <f t="shared" si="223"/>
        <v>513.45851806896428</v>
      </c>
      <c r="Y293" s="9">
        <f t="shared" si="224"/>
        <v>1006.37869541517</v>
      </c>
      <c r="Z293" s="18">
        <f t="shared" si="214"/>
        <v>0.1205086183171422</v>
      </c>
    </row>
    <row r="294" spans="1:26">
      <c r="A294" t="str">
        <f>'rockfish harvests'!A293</f>
        <v>SE</v>
      </c>
      <c r="B294" s="12">
        <f>'rockfish harvests'!B293</f>
        <v>2003</v>
      </c>
      <c r="C294" s="12" t="str">
        <f>'rockfish harvests'!C293</f>
        <v>SSEI</v>
      </c>
      <c r="D294">
        <f>'rockfish harvests'!D293</f>
        <v>11263</v>
      </c>
      <c r="E294" s="12">
        <f>[1]logbook_harvest!$E447</f>
        <v>5648</v>
      </c>
      <c r="F294" s="42">
        <v>0.82777370100000003</v>
      </c>
      <c r="G294" s="42">
        <v>4.4111050000000002E-3</v>
      </c>
      <c r="H294" s="10">
        <f t="shared" si="218"/>
        <v>4675.2658632479997</v>
      </c>
      <c r="I294" s="8">
        <f t="shared" si="225"/>
        <v>140713.82603392002</v>
      </c>
      <c r="J294">
        <f t="shared" si="219"/>
        <v>375.11841601542307</v>
      </c>
      <c r="K294" s="9">
        <f t="shared" si="220"/>
        <v>735.23209539022923</v>
      </c>
      <c r="M294" s="2">
        <f>'rockfish harvests'!O293</f>
        <v>13352.396707472279</v>
      </c>
      <c r="N294">
        <f>'rockfish harvests'!P293</f>
        <v>8181752.760036231</v>
      </c>
      <c r="O294" s="42">
        <v>0.102415992</v>
      </c>
      <c r="P294" s="42">
        <v>1.7392600000000001E-3</v>
      </c>
      <c r="Q294" s="17">
        <f t="shared" si="215"/>
        <v>1367.4989543733072</v>
      </c>
      <c r="R294" s="65">
        <f t="shared" si="200"/>
        <v>381675.07339282177</v>
      </c>
      <c r="S294">
        <f t="shared" si="221"/>
        <v>617.79857024180762</v>
      </c>
      <c r="T294" s="9">
        <f t="shared" si="222"/>
        <v>1210.8851976739429</v>
      </c>
      <c r="V294" s="17">
        <f t="shared" si="216"/>
        <v>6042.764817621307</v>
      </c>
      <c r="W294" s="58">
        <f t="shared" si="217"/>
        <v>522388.89942674176</v>
      </c>
      <c r="X294">
        <f t="shared" si="223"/>
        <v>722.76476078094856</v>
      </c>
      <c r="Y294" s="9">
        <f t="shared" si="224"/>
        <v>1416.6189311306591</v>
      </c>
      <c r="Z294" s="18">
        <f t="shared" si="214"/>
        <v>0.1196082890191745</v>
      </c>
    </row>
    <row r="295" spans="1:26">
      <c r="A295" t="str">
        <f>'rockfish harvests'!A294</f>
        <v>SE</v>
      </c>
      <c r="B295" s="12">
        <f>'rockfish harvests'!B294</f>
        <v>2004</v>
      </c>
      <c r="C295" s="12" t="str">
        <f>'rockfish harvests'!C294</f>
        <v>SSEI</v>
      </c>
      <c r="D295">
        <f>'rockfish harvests'!D294</f>
        <v>13195</v>
      </c>
      <c r="E295" s="12">
        <f>[1]logbook_harvest!$E448</f>
        <v>5266</v>
      </c>
      <c r="F295" s="42">
        <v>0.82777370100000003</v>
      </c>
      <c r="G295" s="42">
        <v>4.4111050000000002E-3</v>
      </c>
      <c r="H295" s="10">
        <f t="shared" si="218"/>
        <v>4359.0563094660001</v>
      </c>
      <c r="I295" s="8">
        <f t="shared" si="225"/>
        <v>122323.27644538</v>
      </c>
      <c r="J295">
        <f t="shared" si="219"/>
        <v>349.74744666027226</v>
      </c>
      <c r="K295" s="9">
        <f t="shared" si="220"/>
        <v>685.50499545413356</v>
      </c>
      <c r="M295" s="2">
        <f>'rockfish harvests'!O294</f>
        <v>15642.801611923707</v>
      </c>
      <c r="N295">
        <f>'rockfish harvests'!P294</f>
        <v>11229410.873184105</v>
      </c>
      <c r="O295" s="42">
        <v>0.102415992</v>
      </c>
      <c r="P295" s="42">
        <v>1.7392600000000001E-3</v>
      </c>
      <c r="Q295" s="17">
        <f t="shared" si="215"/>
        <v>1602.0730447443655</v>
      </c>
      <c r="R295" s="65">
        <f t="shared" si="200"/>
        <v>523846.94879996777</v>
      </c>
      <c r="S295">
        <f t="shared" si="221"/>
        <v>723.77271902163307</v>
      </c>
      <c r="T295" s="9">
        <f t="shared" si="222"/>
        <v>1418.5945292824008</v>
      </c>
      <c r="V295" s="17">
        <f t="shared" si="216"/>
        <v>5961.1293542103658</v>
      </c>
      <c r="W295" s="58">
        <f t="shared" si="217"/>
        <v>646170.22524534771</v>
      </c>
      <c r="X295">
        <f t="shared" si="223"/>
        <v>803.84714047220928</v>
      </c>
      <c r="Y295" s="9">
        <f t="shared" si="224"/>
        <v>1575.5403953255302</v>
      </c>
      <c r="Z295" s="18">
        <f t="shared" si="214"/>
        <v>0.13484812905535246</v>
      </c>
    </row>
    <row r="296" spans="1:26">
      <c r="A296" t="str">
        <f>'rockfish harvests'!A295</f>
        <v>SE</v>
      </c>
      <c r="B296" s="12">
        <f>'rockfish harvests'!B295</f>
        <v>2005</v>
      </c>
      <c r="C296" s="12" t="str">
        <f>'rockfish harvests'!C295</f>
        <v>SSEI</v>
      </c>
      <c r="D296">
        <f>'rockfish harvests'!D295</f>
        <v>15329</v>
      </c>
      <c r="E296" s="12">
        <f>[1]logbook_harvest!$E449</f>
        <v>5745</v>
      </c>
      <c r="F296" s="42">
        <v>0.82777370100000003</v>
      </c>
      <c r="G296" s="42">
        <v>4.4111050000000002E-3</v>
      </c>
      <c r="H296" s="10">
        <f t="shared" si="218"/>
        <v>4755.5599122450003</v>
      </c>
      <c r="I296" s="8">
        <f t="shared" si="225"/>
        <v>145588.630802625</v>
      </c>
      <c r="J296">
        <f t="shared" si="219"/>
        <v>381.56078257942733</v>
      </c>
      <c r="K296" s="9">
        <f t="shared" si="220"/>
        <v>747.85913385567756</v>
      </c>
      <c r="M296" s="2">
        <f>'rockfish harvests'!O295</f>
        <v>18172.679492927513</v>
      </c>
      <c r="N296">
        <f>'rockfish harvests'!P295</f>
        <v>15155345.162562583</v>
      </c>
      <c r="O296" s="42">
        <v>0.102415992</v>
      </c>
      <c r="P296" s="42">
        <v>1.7392600000000001E-3</v>
      </c>
      <c r="Q296" s="17">
        <f t="shared" si="215"/>
        <v>1861.1729975662281</v>
      </c>
      <c r="R296" s="65">
        <f t="shared" ref="R296:R331" si="250">(M296^2)*P296+(O296^2)*N296-(P296*N296)</f>
        <v>706990.01141523209</v>
      </c>
      <c r="S296">
        <f t="shared" si="221"/>
        <v>840.8269806656017</v>
      </c>
      <c r="T296" s="9">
        <f t="shared" si="222"/>
        <v>1648.0208821045792</v>
      </c>
      <c r="V296" s="17">
        <f t="shared" si="216"/>
        <v>6616.7329098112286</v>
      </c>
      <c r="W296" s="58">
        <f t="shared" si="217"/>
        <v>852578.64221785706</v>
      </c>
      <c r="X296">
        <f t="shared" si="223"/>
        <v>923.35185179749169</v>
      </c>
      <c r="Y296" s="9">
        <f t="shared" si="224"/>
        <v>1809.7696295230837</v>
      </c>
      <c r="Z296" s="18">
        <f t="shared" si="214"/>
        <v>0.13954800116358851</v>
      </c>
    </row>
    <row r="297" spans="1:26">
      <c r="A297" t="str">
        <f>'rockfish harvests'!A296</f>
        <v>SE</v>
      </c>
      <c r="B297" s="12">
        <f>'rockfish harvests'!B296</f>
        <v>2006</v>
      </c>
      <c r="C297" s="12" t="str">
        <f>'rockfish harvests'!C296</f>
        <v>SSEI</v>
      </c>
      <c r="D297">
        <f>'rockfish harvests'!D296</f>
        <v>17714</v>
      </c>
      <c r="E297" s="12">
        <f>[1]logbook_harvest!$E450</f>
        <v>6326</v>
      </c>
      <c r="F297" s="12">
        <f>IF([3]species_comp_Region1_forR!$G230&gt;49,[3]species_comp_Region1_forR!$AD230,[3]species_comp_Region1_forR!$AF230)</f>
        <v>0.87912087900000002</v>
      </c>
      <c r="G297" s="12">
        <f>IF([3]species_comp_Region1_forR!$G230&gt;49,[3]species_comp_Region1_forR!$AE230,[3]species_comp_Region1_forR!$AG230)</f>
        <v>2.9274800000000001E-4</v>
      </c>
      <c r="H297" s="10">
        <f t="shared" si="218"/>
        <v>5561.3186805539999</v>
      </c>
      <c r="I297" s="8">
        <f t="shared" si="225"/>
        <v>11715.270262448001</v>
      </c>
      <c r="J297">
        <f t="shared" si="219"/>
        <v>108.23710206046724</v>
      </c>
      <c r="K297" s="9">
        <f t="shared" si="220"/>
        <v>212.14472003851577</v>
      </c>
      <c r="M297" s="2">
        <f>'rockfish harvests'!O296</f>
        <v>21000.120329944417</v>
      </c>
      <c r="N297">
        <f>'rockfish harvests'!P296</f>
        <v>20238180.459821593</v>
      </c>
      <c r="O297" s="12">
        <f>IF([3]species_comp_Region1_forR!$D252&gt;49,[3]species_comp_Region1_forR!$N252,[3]species_comp_Region1_forR!$P252)</f>
        <v>9.9099098999999996E-2</v>
      </c>
      <c r="P297" s="12">
        <f>IF([3]species_comp_Region1_forR!$D252&gt;49,[3]species_comp_Region1_forR!$O252,[3]species_comp_Region1_forR!$Q252)</f>
        <v>7.3179100000000005E-5</v>
      </c>
      <c r="Q297" s="17">
        <f t="shared" si="215"/>
        <v>2081.0930035890742</v>
      </c>
      <c r="R297" s="65">
        <f t="shared" si="250"/>
        <v>229543.05206633979</v>
      </c>
      <c r="S297">
        <f t="shared" si="221"/>
        <v>479.10651432258754</v>
      </c>
      <c r="T297" s="9">
        <f t="shared" si="222"/>
        <v>939.04876807227151</v>
      </c>
      <c r="V297" s="17">
        <f t="shared" si="216"/>
        <v>7642.4116841430741</v>
      </c>
      <c r="W297" s="58">
        <f t="shared" si="217"/>
        <v>241258.32232878779</v>
      </c>
      <c r="X297">
        <f t="shared" si="223"/>
        <v>491.18053944429414</v>
      </c>
      <c r="Y297" s="9">
        <f t="shared" si="224"/>
        <v>962.71385731081648</v>
      </c>
      <c r="Z297" s="18">
        <f t="shared" si="214"/>
        <v>6.4270358591571874E-2</v>
      </c>
    </row>
    <row r="298" spans="1:26">
      <c r="A298" t="str">
        <f>'rockfish harvests'!A297</f>
        <v>SE</v>
      </c>
      <c r="B298" s="12">
        <f>'rockfish harvests'!B297</f>
        <v>2007</v>
      </c>
      <c r="C298" s="12" t="str">
        <f>'rockfish harvests'!C297</f>
        <v>SSEI</v>
      </c>
      <c r="D298">
        <f>'rockfish harvests'!D297</f>
        <v>20368</v>
      </c>
      <c r="E298" s="12">
        <f>[1]logbook_harvest!$E451</f>
        <v>8353</v>
      </c>
      <c r="F298" s="12">
        <f>IF([3]species_comp_Region1_forR!$G231&gt;49,[3]species_comp_Region1_forR!$AD231,[3]species_comp_Region1_forR!$AF231)</f>
        <v>0.735294118</v>
      </c>
      <c r="G298" s="12">
        <f>IF([3]species_comp_Region1_forR!$G231&gt;49,[3]species_comp_Region1_forR!$AE231,[3]species_comp_Region1_forR!$AG231)</f>
        <v>9.5880100000000001E-4</v>
      </c>
      <c r="H298" s="10">
        <f t="shared" si="218"/>
        <v>6141.911767654</v>
      </c>
      <c r="I298" s="8">
        <f t="shared" si="225"/>
        <v>66898.047281809006</v>
      </c>
      <c r="J298">
        <f t="shared" si="219"/>
        <v>258.64656827765759</v>
      </c>
      <c r="K298" s="9">
        <f t="shared" si="220"/>
        <v>506.94727382420888</v>
      </c>
      <c r="M298" s="2">
        <f>'rockfish harvests'!O297</f>
        <v>24146.463299102848</v>
      </c>
      <c r="N298">
        <f>'rockfish harvests'!P297</f>
        <v>26756848.278906163</v>
      </c>
      <c r="O298" s="12">
        <f>IF([3]species_comp_Region1_forR!$D253&gt;49,[3]species_comp_Region1_forR!$N253,[3]species_comp_Region1_forR!$P253)</f>
        <v>7.7938404000000003E-2</v>
      </c>
      <c r="P298" s="12">
        <f>IF([3]species_comp_Region1_forR!$D253&gt;49,[3]species_comp_Region1_forR!$O253,[3]species_comp_Region1_forR!$Q253)</f>
        <v>4.5197500000000002E-5</v>
      </c>
      <c r="Q298" s="17">
        <f t="shared" si="215"/>
        <v>1881.9368117766508</v>
      </c>
      <c r="R298" s="65">
        <f t="shared" si="250"/>
        <v>187674.79663533025</v>
      </c>
      <c r="S298">
        <f t="shared" si="221"/>
        <v>433.21449264230557</v>
      </c>
      <c r="T298" s="9">
        <f t="shared" si="222"/>
        <v>849.10040557891887</v>
      </c>
      <c r="V298" s="17">
        <f t="shared" si="216"/>
        <v>8023.8485794306507</v>
      </c>
      <c r="W298" s="58">
        <f t="shared" si="217"/>
        <v>254572.84391713925</v>
      </c>
      <c r="X298">
        <f t="shared" si="223"/>
        <v>504.55212210151217</v>
      </c>
      <c r="Y298" s="9">
        <f t="shared" si="224"/>
        <v>988.92215931896385</v>
      </c>
      <c r="Z298" s="18">
        <f t="shared" si="214"/>
        <v>6.2881560775579062E-2</v>
      </c>
    </row>
    <row r="299" spans="1:26">
      <c r="A299" t="str">
        <f>'rockfish harvests'!A298</f>
        <v>SE</v>
      </c>
      <c r="B299" s="12">
        <f>'rockfish harvests'!B298</f>
        <v>2008</v>
      </c>
      <c r="C299" s="12" t="str">
        <f>'rockfish harvests'!C298</f>
        <v>SSEI</v>
      </c>
      <c r="D299">
        <f>'rockfish harvests'!D298</f>
        <v>18756</v>
      </c>
      <c r="E299" s="12">
        <f>[1]logbook_harvest!$E452</f>
        <v>8206</v>
      </c>
      <c r="F299" s="12">
        <f>IF([3]species_comp_Region1_forR!$G232&gt;49,[3]species_comp_Region1_forR!$AD232,[3]species_comp_Region1_forR!$AF232)</f>
        <v>0.90157480300000004</v>
      </c>
      <c r="G299" s="12">
        <f>IF([3]species_comp_Region1_forR!$G232&gt;49,[3]species_comp_Region1_forR!$AE232,[3]species_comp_Region1_forR!$AG232)</f>
        <v>3.5074200000000002E-4</v>
      </c>
      <c r="H299" s="10">
        <f t="shared" si="218"/>
        <v>7398.3228334180003</v>
      </c>
      <c r="I299" s="8">
        <f t="shared" si="225"/>
        <v>23618.417719512003</v>
      </c>
      <c r="J299">
        <f t="shared" si="219"/>
        <v>153.68284783772066</v>
      </c>
      <c r="K299" s="9">
        <f t="shared" si="220"/>
        <v>301.21838176193251</v>
      </c>
      <c r="M299" s="2">
        <f>'rockfish harvests'!O298</f>
        <v>22235.421525823498</v>
      </c>
      <c r="N299">
        <f>'rockfish harvests'!P298</f>
        <v>22689171.172948774</v>
      </c>
      <c r="O299" s="12">
        <f>IF([3]species_comp_Region1_forR!$D254&gt;49,[3]species_comp_Region1_forR!$N254,[3]species_comp_Region1_forR!$P254)</f>
        <v>0.12551953399999999</v>
      </c>
      <c r="P299" s="12">
        <f>IF([3]species_comp_Region1_forR!$D254&gt;49,[3]species_comp_Region1_forR!$O254,[3]species_comp_Region1_forR!$Q254)</f>
        <v>9.1318100000000002E-5</v>
      </c>
      <c r="Q299" s="17">
        <f t="shared" si="215"/>
        <v>2790.9797482149343</v>
      </c>
      <c r="R299" s="65">
        <f t="shared" si="250"/>
        <v>400548.38509323023</v>
      </c>
      <c r="S299">
        <f t="shared" si="221"/>
        <v>632.88892002722741</v>
      </c>
      <c r="T299" s="9">
        <f t="shared" si="222"/>
        <v>1240.4622832533657</v>
      </c>
      <c r="V299" s="17">
        <f t="shared" si="216"/>
        <v>10189.302581632935</v>
      </c>
      <c r="W299" s="58">
        <f t="shared" si="217"/>
        <v>424166.80281274224</v>
      </c>
      <c r="X299">
        <f t="shared" si="223"/>
        <v>651.28089394111839</v>
      </c>
      <c r="Y299" s="9">
        <f t="shared" si="224"/>
        <v>1276.5105521245921</v>
      </c>
      <c r="Z299" s="18">
        <f t="shared" si="214"/>
        <v>6.3918103199242141E-2</v>
      </c>
    </row>
    <row r="300" spans="1:26">
      <c r="A300" t="str">
        <f>'rockfish harvests'!A299</f>
        <v>SE</v>
      </c>
      <c r="B300" s="12">
        <f>'rockfish harvests'!B299</f>
        <v>2009</v>
      </c>
      <c r="C300" s="12" t="str">
        <f>'rockfish harvests'!C299</f>
        <v>SSEI</v>
      </c>
      <c r="D300">
        <f>'rockfish harvests'!D299</f>
        <v>14837</v>
      </c>
      <c r="E300" s="12">
        <f>[1]logbook_harvest!$E453</f>
        <v>6518</v>
      </c>
      <c r="F300" s="12">
        <f>IF([3]species_comp_Region1_forR!$G233&gt;49,[3]species_comp_Region1_forR!$AD233,[3]species_comp_Region1_forR!$AF233)</f>
        <v>0.85066666700000004</v>
      </c>
      <c r="G300" s="12">
        <f>IF([3]species_comp_Region1_forR!$G233&gt;49,[3]species_comp_Region1_forR!$AE233,[3]species_comp_Region1_forR!$AG233)</f>
        <v>3.3965999999999998E-4</v>
      </c>
      <c r="H300" s="10">
        <f t="shared" si="218"/>
        <v>5544.6453355060003</v>
      </c>
      <c r="I300" s="8">
        <f t="shared" si="225"/>
        <v>14430.225489839999</v>
      </c>
      <c r="J300">
        <f t="shared" si="219"/>
        <v>120.12587352373342</v>
      </c>
      <c r="K300" s="9">
        <f t="shared" si="220"/>
        <v>235.44671210651748</v>
      </c>
      <c r="M300" s="2">
        <f>'rockfish harvests'!O299</f>
        <v>17589.408678750442</v>
      </c>
      <c r="N300">
        <f>'rockfish harvests'!P299</f>
        <v>14198104.777272861</v>
      </c>
      <c r="O300" s="12">
        <f>IF([3]species_comp_Region1_forR!$D255&gt;49,[3]species_comp_Region1_forR!$N255,[3]species_comp_Region1_forR!$P255)</f>
        <v>9.0297791000000002E-2</v>
      </c>
      <c r="P300" s="12">
        <f>IF([3]species_comp_Region1_forR!$D255&gt;49,[3]species_comp_Region1_forR!$O255,[3]species_comp_Region1_forR!$Q255)</f>
        <v>7.8984699999999996E-5</v>
      </c>
      <c r="Q300" s="17">
        <f t="shared" si="215"/>
        <v>1588.2847486873936</v>
      </c>
      <c r="R300" s="65">
        <f t="shared" si="250"/>
        <v>139082.38982772967</v>
      </c>
      <c r="S300">
        <f t="shared" si="221"/>
        <v>372.93751464250641</v>
      </c>
      <c r="T300" s="9">
        <f t="shared" si="222"/>
        <v>730.95752869931255</v>
      </c>
      <c r="V300" s="17">
        <f t="shared" si="216"/>
        <v>7132.9300841933937</v>
      </c>
      <c r="W300" s="58">
        <f t="shared" si="217"/>
        <v>153512.61531756967</v>
      </c>
      <c r="X300">
        <f t="shared" si="223"/>
        <v>391.80685971224352</v>
      </c>
      <c r="Y300" s="9">
        <f t="shared" si="224"/>
        <v>767.94144503599728</v>
      </c>
      <c r="Z300" s="18">
        <f t="shared" si="214"/>
        <v>5.4929300454029314E-2</v>
      </c>
    </row>
    <row r="301" spans="1:26">
      <c r="A301" t="str">
        <f>'rockfish harvests'!A300</f>
        <v>SE</v>
      </c>
      <c r="B301" s="12">
        <f>'rockfish harvests'!B300</f>
        <v>2010</v>
      </c>
      <c r="C301" s="12" t="str">
        <f>'rockfish harvests'!C300</f>
        <v>SSEI</v>
      </c>
      <c r="D301">
        <f>'rockfish harvests'!D300</f>
        <v>20015</v>
      </c>
      <c r="E301" s="12">
        <f>[1]logbook_harvest!$E454</f>
        <v>8957</v>
      </c>
      <c r="F301" s="12">
        <f>IF([3]species_comp_Region1_forR!$G234&gt;49,[3]species_comp_Region1_forR!$AD234,[3]species_comp_Region1_forR!$AF234)</f>
        <v>0.90256410300000001</v>
      </c>
      <c r="G301" s="12">
        <f>IF([3]species_comp_Region1_forR!$G234&gt;49,[3]species_comp_Region1_forR!$AE234,[3]species_comp_Region1_forR!$AG234)</f>
        <v>2.2607200000000001E-4</v>
      </c>
      <c r="H301" s="10">
        <f t="shared" si="218"/>
        <v>8084.2666705709998</v>
      </c>
      <c r="I301" s="8">
        <f t="shared" si="225"/>
        <v>18137.270279128003</v>
      </c>
      <c r="J301">
        <f t="shared" si="219"/>
        <v>134.67468314099722</v>
      </c>
      <c r="K301" s="9">
        <f t="shared" si="220"/>
        <v>263.96237895635454</v>
      </c>
      <c r="M301" s="2">
        <f>'rockfish harvests'!O300</f>
        <v>23727.978345028649</v>
      </c>
      <c r="N301">
        <f>'rockfish harvests'!P300</f>
        <v>25837433.526771665</v>
      </c>
      <c r="O301" s="12">
        <f>IF([3]species_comp_Region1_forR!$D256&gt;49,[3]species_comp_Region1_forR!$N256,[3]species_comp_Region1_forR!$P256)</f>
        <v>9.6687555999999994E-2</v>
      </c>
      <c r="P301" s="12">
        <f>IF([3]species_comp_Region1_forR!$D256&gt;49,[3]species_comp_Region1_forR!$O256,[3]species_comp_Region1_forR!$Q256)</f>
        <v>7.8260800000000001E-5</v>
      </c>
      <c r="Q301" s="17">
        <f t="shared" si="215"/>
        <v>2294.2002350017447</v>
      </c>
      <c r="R301" s="65">
        <f t="shared" si="250"/>
        <v>283580.91982550023</v>
      </c>
      <c r="S301">
        <f t="shared" si="221"/>
        <v>532.52316365159197</v>
      </c>
      <c r="T301" s="9">
        <f t="shared" si="222"/>
        <v>1043.7454007571203</v>
      </c>
      <c r="V301" s="17">
        <f t="shared" si="216"/>
        <v>10378.466905572745</v>
      </c>
      <c r="W301" s="58">
        <f t="shared" si="217"/>
        <v>301718.19010462821</v>
      </c>
      <c r="X301">
        <f t="shared" si="223"/>
        <v>549.28880391341329</v>
      </c>
      <c r="Y301" s="9">
        <f t="shared" si="224"/>
        <v>1076.6060556702901</v>
      </c>
      <c r="Z301" s="18">
        <f t="shared" si="214"/>
        <v>5.2925813505120996E-2</v>
      </c>
    </row>
    <row r="302" spans="1:26">
      <c r="A302" t="str">
        <f>'rockfish harvests'!A301</f>
        <v>SE</v>
      </c>
      <c r="B302" s="12">
        <f>'rockfish harvests'!B301</f>
        <v>2011</v>
      </c>
      <c r="C302" s="12" t="str">
        <f>'rockfish harvests'!C301</f>
        <v>SSEI</v>
      </c>
      <c r="D302">
        <f>'rockfish harvests'!D301</f>
        <v>17328</v>
      </c>
      <c r="E302" s="12">
        <f>[1]logbook_harvest!$E455</f>
        <v>9231</v>
      </c>
      <c r="F302" s="12">
        <f>IF([3]species_comp_Region1_forR!$G235&gt;49,[3]species_comp_Region1_forR!$AD235,[3]species_comp_Region1_forR!$AF235)</f>
        <v>0.84631360300000003</v>
      </c>
      <c r="G302" s="12">
        <f>IF([3]species_comp_Region1_forR!$G235&gt;49,[3]species_comp_Region1_forR!$AE235,[3]species_comp_Region1_forR!$AG235)</f>
        <v>1.35205E-4</v>
      </c>
      <c r="H302" s="10">
        <f t="shared" si="218"/>
        <v>7812.3208692930002</v>
      </c>
      <c r="I302" s="8">
        <f t="shared" si="225"/>
        <v>11521.002064005001</v>
      </c>
      <c r="J302">
        <f t="shared" si="219"/>
        <v>107.33593090854991</v>
      </c>
      <c r="K302" s="9">
        <f t="shared" si="220"/>
        <v>210.37842458075784</v>
      </c>
      <c r="M302" s="2">
        <f>'rockfish harvests'!O301</f>
        <v>26057.656259472569</v>
      </c>
      <c r="N302">
        <f>'rockfish harvests'!P301</f>
        <v>22721971.694568597</v>
      </c>
      <c r="O302" s="12">
        <f>IF([3]species_comp_Region1_forR!$D257&gt;49,[3]species_comp_Region1_forR!$N257,[3]species_comp_Region1_forR!$P257)</f>
        <v>9.6648479999999995E-2</v>
      </c>
      <c r="P302" s="12">
        <f>IF([3]species_comp_Region1_forR!$D257&gt;49,[3]species_comp_Region1_forR!$O257,[3]species_comp_Region1_forR!$Q257)</f>
        <v>6.8102599999999994E-5</v>
      </c>
      <c r="Q302" s="17">
        <f t="shared" si="215"/>
        <v>2518.4328698405093</v>
      </c>
      <c r="R302" s="65">
        <f t="shared" si="250"/>
        <v>256938.65599264964</v>
      </c>
      <c r="S302">
        <f t="shared" si="221"/>
        <v>506.89116779901548</v>
      </c>
      <c r="T302" s="9">
        <f t="shared" si="222"/>
        <v>993.50668888607026</v>
      </c>
      <c r="V302" s="17">
        <f t="shared" si="216"/>
        <v>10330.75373913351</v>
      </c>
      <c r="W302" s="58">
        <f t="shared" si="217"/>
        <v>268459.65805665462</v>
      </c>
      <c r="X302">
        <f t="shared" si="223"/>
        <v>518.13092752378202</v>
      </c>
      <c r="Y302" s="9">
        <f t="shared" si="224"/>
        <v>1015.5366179466128</v>
      </c>
      <c r="Z302" s="18">
        <f t="shared" si="214"/>
        <v>5.0154223070972184E-2</v>
      </c>
    </row>
    <row r="303" spans="1:26">
      <c r="A303" t="str">
        <f>'rockfish harvests'!A302</f>
        <v>SE</v>
      </c>
      <c r="B303" s="12">
        <f>'rockfish harvests'!B302</f>
        <v>2012</v>
      </c>
      <c r="C303" s="12" t="str">
        <f>'rockfish harvests'!C302</f>
        <v>SSEI</v>
      </c>
      <c r="D303">
        <f>'rockfish harvests'!D302</f>
        <v>20908</v>
      </c>
      <c r="E303" s="12">
        <f>[1]logbook_harvest!$E456</f>
        <v>9031</v>
      </c>
      <c r="F303" s="12">
        <f>IF([3]species_comp_Region1_forR!$G236&gt;49,[3]species_comp_Region1_forR!$AD236,[3]species_comp_Region1_forR!$AF236)</f>
        <v>0.89322381900000003</v>
      </c>
      <c r="G303" s="12">
        <f>IF([3]species_comp_Region1_forR!$G236&gt;49,[3]species_comp_Region1_forR!$AE236,[3]species_comp_Region1_forR!$AG236)</f>
        <v>1.96245E-4</v>
      </c>
      <c r="H303" s="10">
        <f t="shared" si="218"/>
        <v>8066.7043093890006</v>
      </c>
      <c r="I303" s="8">
        <f t="shared" si="225"/>
        <v>16005.538301445</v>
      </c>
      <c r="J303">
        <f t="shared" si="219"/>
        <v>126.51299657128116</v>
      </c>
      <c r="K303" s="9">
        <f t="shared" si="220"/>
        <v>247.96547327971109</v>
      </c>
      <c r="M303" s="2">
        <f>'rockfish harvests'!O302</f>
        <v>30342.239687848378</v>
      </c>
      <c r="N303">
        <f>'rockfish harvests'!P302</f>
        <v>23087012.957423236</v>
      </c>
      <c r="O303" s="12">
        <f>IF([3]species_comp_Region1_forR!$D258&gt;49,[3]species_comp_Region1_forR!$N258,[3]species_comp_Region1_forR!$P258)</f>
        <v>3.5132819000000003E-2</v>
      </c>
      <c r="P303" s="12">
        <f>IF([3]species_comp_Region1_forR!$D258&gt;49,[3]species_comp_Region1_forR!$O258,[3]species_comp_Region1_forR!$Q258)</f>
        <v>2.90725E-5</v>
      </c>
      <c r="Q303" s="17">
        <f t="shared" si="215"/>
        <v>1066.0084150077937</v>
      </c>
      <c r="R303" s="65">
        <f t="shared" si="250"/>
        <v>54591.08954559228</v>
      </c>
      <c r="S303">
        <f t="shared" si="221"/>
        <v>233.64736152071626</v>
      </c>
      <c r="T303" s="9">
        <f t="shared" si="222"/>
        <v>457.94882858060384</v>
      </c>
      <c r="V303" s="17">
        <f t="shared" si="216"/>
        <v>9132.7127243967952</v>
      </c>
      <c r="W303" s="58">
        <f t="shared" si="217"/>
        <v>70596.627847037278</v>
      </c>
      <c r="X303">
        <f t="shared" si="223"/>
        <v>265.70025940340605</v>
      </c>
      <c r="Y303" s="9">
        <f t="shared" si="224"/>
        <v>520.77250843067588</v>
      </c>
      <c r="Z303" s="18">
        <f t="shared" si="214"/>
        <v>2.9093246160434245E-2</v>
      </c>
    </row>
    <row r="304" spans="1:26">
      <c r="A304" t="str">
        <f>'rockfish harvests'!A303</f>
        <v>SE</v>
      </c>
      <c r="B304" s="12">
        <f>'rockfish harvests'!B303</f>
        <v>2013</v>
      </c>
      <c r="C304" s="12" t="str">
        <f>'rockfish harvests'!C303</f>
        <v>SSEI</v>
      </c>
      <c r="D304">
        <f>'rockfish harvests'!D303</f>
        <v>24779</v>
      </c>
      <c r="E304" s="12">
        <f>[1]logbook_harvest!$E457</f>
        <v>11207</v>
      </c>
      <c r="F304" s="12">
        <f>IF([3]species_comp_Region1_forR!$G237&gt;49,[3]species_comp_Region1_forR!$AD237,[3]species_comp_Region1_forR!$AF237)</f>
        <v>0.81181619299999996</v>
      </c>
      <c r="G304" s="12">
        <f>IF([3]species_comp_Region1_forR!$G237&gt;49,[3]species_comp_Region1_forR!$AE237,[3]species_comp_Region1_forR!$AG237)</f>
        <v>3.3502299999999999E-4</v>
      </c>
      <c r="H304" s="10">
        <f t="shared" si="218"/>
        <v>9098.0240749509994</v>
      </c>
      <c r="I304" s="8">
        <f t="shared" si="225"/>
        <v>42077.833142527001</v>
      </c>
      <c r="J304">
        <f t="shared" si="219"/>
        <v>205.12882084808805</v>
      </c>
      <c r="K304" s="9">
        <f t="shared" si="220"/>
        <v>402.05248886225257</v>
      </c>
      <c r="M304" s="2">
        <f>'rockfish harvests'!O303</f>
        <v>34267.842065821518</v>
      </c>
      <c r="N304">
        <f>'rockfish harvests'!P303</f>
        <v>37595985.131994449</v>
      </c>
      <c r="O304" s="12">
        <f>IF([3]species_comp_Region1_forR!$D259&gt;49,[3]species_comp_Region1_forR!$N259,[3]species_comp_Region1_forR!$P259)</f>
        <v>0.12667091</v>
      </c>
      <c r="P304" s="12">
        <f>IF([3]species_comp_Region1_forR!$D259&gt;49,[3]species_comp_Region1_forR!$O259,[3]species_comp_Region1_forR!$Q259)</f>
        <v>7.0462000000000004E-5</v>
      </c>
      <c r="Q304" s="17">
        <f t="shared" si="215"/>
        <v>4340.7387382138913</v>
      </c>
      <c r="R304" s="65">
        <f t="shared" si="250"/>
        <v>683340.49166486866</v>
      </c>
      <c r="S304">
        <f t="shared" si="221"/>
        <v>826.64411427461857</v>
      </c>
      <c r="T304" s="9">
        <f t="shared" si="222"/>
        <v>1620.2224639782523</v>
      </c>
      <c r="V304" s="17">
        <f t="shared" si="216"/>
        <v>13438.762813164891</v>
      </c>
      <c r="W304" s="58">
        <f t="shared" si="217"/>
        <v>725418.32480739569</v>
      </c>
      <c r="X304">
        <f t="shared" si="223"/>
        <v>851.71493165694574</v>
      </c>
      <c r="Y304" s="9">
        <f t="shared" si="224"/>
        <v>1669.3612660476135</v>
      </c>
      <c r="Z304" s="18">
        <f t="shared" si="214"/>
        <v>6.3377480762037711E-2</v>
      </c>
    </row>
    <row r="305" spans="1:26">
      <c r="A305" t="str">
        <f>'rockfish harvests'!A304</f>
        <v>SE</v>
      </c>
      <c r="B305" s="12">
        <f>'rockfish harvests'!B304</f>
        <v>2014</v>
      </c>
      <c r="C305" s="12" t="str">
        <f>'rockfish harvests'!C304</f>
        <v>SSEI</v>
      </c>
      <c r="D305">
        <f>'rockfish harvests'!D304</f>
        <v>25686</v>
      </c>
      <c r="E305" s="12">
        <f>[1]logbook_harvest!$E458</f>
        <v>10668</v>
      </c>
      <c r="F305" s="12">
        <f>IF([3]species_comp_Region1_forR!$G238&gt;49,[3]species_comp_Region1_forR!$AD238,[3]species_comp_Region1_forR!$AF238)</f>
        <v>0.84560143600000004</v>
      </c>
      <c r="G305" s="12">
        <f>IF([3]species_comp_Region1_forR!$G238&gt;49,[3]species_comp_Region1_forR!$AE238,[3]species_comp_Region1_forR!$AG238)</f>
        <v>2.3482E-4</v>
      </c>
      <c r="H305" s="10">
        <f t="shared" si="218"/>
        <v>9020.8761192479997</v>
      </c>
      <c r="I305" s="8">
        <f t="shared" si="225"/>
        <v>26723.97751968</v>
      </c>
      <c r="J305">
        <f t="shared" si="219"/>
        <v>163.47469993757443</v>
      </c>
      <c r="K305" s="9">
        <f t="shared" si="220"/>
        <v>320.41041187764586</v>
      </c>
      <c r="M305" s="2">
        <f>'rockfish harvests'!O304</f>
        <v>33152.073336968373</v>
      </c>
      <c r="N305">
        <f>'rockfish harvests'!P304</f>
        <v>19566076.633357268</v>
      </c>
      <c r="O305" s="12">
        <f>IF([3]species_comp_Region1_forR!$D260&gt;49,[3]species_comp_Region1_forR!$N260,[3]species_comp_Region1_forR!$P260)</f>
        <v>7.5290550999999997E-2</v>
      </c>
      <c r="P305" s="12">
        <f>IF([3]species_comp_Region1_forR!$D260&gt;49,[3]species_comp_Region1_forR!$O260,[3]species_comp_Region1_forR!$Q260)</f>
        <v>3.5198099999999998E-5</v>
      </c>
      <c r="Q305" s="17">
        <f t="shared" si="215"/>
        <v>2496.0378683327572</v>
      </c>
      <c r="R305" s="65">
        <f t="shared" si="250"/>
        <v>148909.70818464481</v>
      </c>
      <c r="S305">
        <f t="shared" si="221"/>
        <v>385.88820684836276</v>
      </c>
      <c r="T305" s="9">
        <f t="shared" si="222"/>
        <v>756.34088542279096</v>
      </c>
      <c r="V305" s="17">
        <f t="shared" si="216"/>
        <v>11516.913987580756</v>
      </c>
      <c r="W305" s="58">
        <f t="shared" si="217"/>
        <v>175633.6857043248</v>
      </c>
      <c r="X305">
        <f t="shared" si="223"/>
        <v>419.08672814147286</v>
      </c>
      <c r="Y305" s="9">
        <f t="shared" si="224"/>
        <v>821.40998715728676</v>
      </c>
      <c r="Z305" s="18">
        <f t="shared" si="214"/>
        <v>3.6388804205136405E-2</v>
      </c>
    </row>
    <row r="306" spans="1:26">
      <c r="A306" t="str">
        <f>'rockfish harvests'!A305</f>
        <v>SE</v>
      </c>
      <c r="B306" s="12">
        <f>'rockfish harvests'!B305</f>
        <v>2015</v>
      </c>
      <c r="C306" s="12" t="str">
        <f>'rockfish harvests'!C305</f>
        <v>SSEI</v>
      </c>
      <c r="D306">
        <f>'rockfish harvests'!D305</f>
        <v>29160</v>
      </c>
      <c r="E306" s="12">
        <f>[1]logbook_harvest!$E459</f>
        <v>11218</v>
      </c>
      <c r="F306" s="12">
        <f>IF([3]species_comp_Region1_forR!$G239&gt;49,[3]species_comp_Region1_forR!$AD239,[3]species_comp_Region1_forR!$AF239)</f>
        <v>0.88438818600000002</v>
      </c>
      <c r="G306" s="12">
        <f>IF([3]species_comp_Region1_forR!$G239&gt;49,[3]species_comp_Region1_forR!$AE239,[3]species_comp_Region1_forR!$AG239)</f>
        <v>8.6356199999999998E-5</v>
      </c>
      <c r="H306" s="10">
        <f t="shared" si="218"/>
        <v>9921.0666705479998</v>
      </c>
      <c r="I306" s="8">
        <f t="shared" si="225"/>
        <v>10867.3685272488</v>
      </c>
      <c r="J306">
        <f t="shared" si="219"/>
        <v>104.24667154038444</v>
      </c>
      <c r="K306" s="9">
        <f t="shared" si="220"/>
        <v>204.32347621915349</v>
      </c>
      <c r="M306" s="2">
        <f>'rockfish harvests'!O305</f>
        <v>31796.645359656926</v>
      </c>
      <c r="N306">
        <f>'rockfish harvests'!P305</f>
        <v>18451721.940392502</v>
      </c>
      <c r="O306" s="12">
        <f>IF([3]species_comp_Region1_forR!$D261&gt;49,[3]species_comp_Region1_forR!$N261,[3]species_comp_Region1_forR!$P261)</f>
        <v>6.2753035999999998E-2</v>
      </c>
      <c r="P306" s="12">
        <f>IF([3]species_comp_Region1_forR!$D261&gt;49,[3]species_comp_Region1_forR!$O261,[3]species_comp_Region1_forR!$Q261)</f>
        <v>2.9779799999999999E-5</v>
      </c>
      <c r="Q306" s="17">
        <f t="shared" si="215"/>
        <v>1995.3360309337841</v>
      </c>
      <c r="R306" s="65">
        <f t="shared" si="250"/>
        <v>102220.52200629596</v>
      </c>
      <c r="S306">
        <f t="shared" si="221"/>
        <v>319.71944264666791</v>
      </c>
      <c r="T306" s="9">
        <f t="shared" si="222"/>
        <v>626.65010758746905</v>
      </c>
      <c r="V306" s="17">
        <f t="shared" si="216"/>
        <v>11916.402701481784</v>
      </c>
      <c r="W306" s="58">
        <f t="shared" si="217"/>
        <v>113087.89053354476</v>
      </c>
      <c r="X306">
        <f t="shared" si="223"/>
        <v>336.28543015353011</v>
      </c>
      <c r="Y306" s="9">
        <f t="shared" si="224"/>
        <v>659.11944310091906</v>
      </c>
      <c r="Z306" s="18">
        <f t="shared" si="214"/>
        <v>2.8220381484062602E-2</v>
      </c>
    </row>
    <row r="307" spans="1:26">
      <c r="A307" t="str">
        <f>'rockfish harvests'!A306</f>
        <v>SE</v>
      </c>
      <c r="B307" s="12">
        <f>'rockfish harvests'!B306</f>
        <v>2016</v>
      </c>
      <c r="C307" s="12" t="str">
        <f>'rockfish harvests'!C306</f>
        <v>SSEI</v>
      </c>
      <c r="D307">
        <f>'rockfish harvests'!D306</f>
        <v>32540</v>
      </c>
      <c r="E307" s="12">
        <f>[1]logbook_harvest!$E460</f>
        <v>13373</v>
      </c>
      <c r="F307" s="12">
        <f>IF([3]species_comp_Region1_forR!$G240&gt;49,[3]species_comp_Region1_forR!$AD240,[3]species_comp_Region1_forR!$AF240)</f>
        <v>0.79018789099999998</v>
      </c>
      <c r="G307" s="12">
        <f>IF([3]species_comp_Region1_forR!$G240&gt;49,[3]species_comp_Region1_forR!$AE240,[3]species_comp_Region1_forR!$AG240)</f>
        <v>1.7323999999999999E-4</v>
      </c>
      <c r="H307" s="10">
        <f t="shared" si="218"/>
        <v>10567.182666343</v>
      </c>
      <c r="I307" s="8">
        <f t="shared" si="225"/>
        <v>30981.744227959996</v>
      </c>
      <c r="J307">
        <f t="shared" si="219"/>
        <v>176.01631807295595</v>
      </c>
      <c r="K307" s="9">
        <f t="shared" si="220"/>
        <v>344.99198342299366</v>
      </c>
      <c r="M307" s="2">
        <f>'rockfish harvests'!O306</f>
        <v>33865.532446281708</v>
      </c>
      <c r="N307">
        <f>'rockfish harvests'!P306</f>
        <v>23923054.468410891</v>
      </c>
      <c r="O307" s="12">
        <f>IF([3]species_comp_Region1_forR!$D262&gt;49,[3]species_comp_Region1_forR!$N262,[3]species_comp_Region1_forR!$P262)</f>
        <v>7.7616425000000003E-2</v>
      </c>
      <c r="P307" s="12">
        <f>IF([3]species_comp_Region1_forR!$D262&gt;49,[3]species_comp_Region1_forR!$O262,[3]species_comp_Region1_forR!$Q262)</f>
        <v>3.5867800000000002E-5</v>
      </c>
      <c r="Q307" s="17">
        <f t="shared" si="215"/>
        <v>2628.5215592018908</v>
      </c>
      <c r="R307" s="65">
        <f t="shared" si="250"/>
        <v>184397.67287261048</v>
      </c>
      <c r="S307">
        <f t="shared" si="221"/>
        <v>429.41550143492782</v>
      </c>
      <c r="T307" s="9">
        <f t="shared" si="222"/>
        <v>841.65438281245849</v>
      </c>
      <c r="V307" s="17">
        <f t="shared" si="216"/>
        <v>13195.704225544891</v>
      </c>
      <c r="W307" s="58">
        <f t="shared" si="217"/>
        <v>215379.41710057048</v>
      </c>
      <c r="X307">
        <f t="shared" si="223"/>
        <v>464.08988041172637</v>
      </c>
      <c r="Y307" s="9">
        <f t="shared" si="224"/>
        <v>909.61616560698371</v>
      </c>
      <c r="Z307" s="18">
        <f t="shared" si="214"/>
        <v>3.5169769834134237E-2</v>
      </c>
    </row>
    <row r="308" spans="1:26">
      <c r="A308" t="str">
        <f>'rockfish harvests'!A307</f>
        <v>SE</v>
      </c>
      <c r="B308" s="12">
        <f>'rockfish harvests'!B307</f>
        <v>2017</v>
      </c>
      <c r="C308" s="12" t="str">
        <f>'rockfish harvests'!C307</f>
        <v>SSEI</v>
      </c>
      <c r="D308">
        <f>'rockfish harvests'!D307</f>
        <v>30249</v>
      </c>
      <c r="E308" s="12">
        <f>[1]logbook_harvest!$E461</f>
        <v>16481</v>
      </c>
      <c r="F308" s="12">
        <f>IF([3]species_comp_Region1_forR!$G241&gt;49,[3]species_comp_Region1_forR!$AD241,[3]species_comp_Region1_forR!$AF241)</f>
        <v>0.69582618600000001</v>
      </c>
      <c r="G308" s="12">
        <f>IF([3]species_comp_Region1_forR!$G241&gt;49,[3]species_comp_Region1_forR!$AE241,[3]species_comp_Region1_forR!$AG241)</f>
        <v>1.21082E-4</v>
      </c>
      <c r="H308" s="10">
        <f t="shared" si="218"/>
        <v>11467.911371466</v>
      </c>
      <c r="I308" s="8">
        <f t="shared" si="225"/>
        <v>32888.699796601999</v>
      </c>
      <c r="J308">
        <f t="shared" si="219"/>
        <v>181.35241877791981</v>
      </c>
      <c r="K308" s="9">
        <f t="shared" si="220"/>
        <v>355.45074080472284</v>
      </c>
      <c r="M308" s="2">
        <f>'rockfish harvests'!O307</f>
        <v>32660.834871736792</v>
      </c>
      <c r="N308">
        <f>'rockfish harvests'!P307</f>
        <v>21220862.426665116</v>
      </c>
      <c r="O308" s="12">
        <f>IF([3]species_comp_Region1_forR!$D263&gt;49,[3]species_comp_Region1_forR!$N263,[3]species_comp_Region1_forR!$P263)</f>
        <v>0.11073369600000001</v>
      </c>
      <c r="P308" s="12">
        <f>IF([3]species_comp_Region1_forR!$D263&gt;49,[3]species_comp_Region1_forR!$O263,[3]species_comp_Region1_forR!$Q263)</f>
        <v>6.6941999999999997E-5</v>
      </c>
      <c r="Q308" s="17">
        <f t="shared" si="215"/>
        <v>3616.6549597931012</v>
      </c>
      <c r="R308" s="65">
        <f t="shared" si="250"/>
        <v>330197.66606706427</v>
      </c>
      <c r="S308">
        <f t="shared" si="221"/>
        <v>574.62828512618853</v>
      </c>
      <c r="T308" s="9">
        <f t="shared" si="222"/>
        <v>1126.2714388473296</v>
      </c>
      <c r="V308" s="17">
        <f t="shared" si="216"/>
        <v>15084.5663312591</v>
      </c>
      <c r="W308" s="58">
        <f t="shared" si="217"/>
        <v>363086.36586366629</v>
      </c>
      <c r="X308">
        <f t="shared" si="223"/>
        <v>602.56648252592538</v>
      </c>
      <c r="Y308" s="9">
        <f t="shared" si="224"/>
        <v>1181.0303057508138</v>
      </c>
      <c r="Z308" s="18">
        <f t="shared" si="214"/>
        <v>3.9945893656700801E-2</v>
      </c>
    </row>
    <row r="309" spans="1:26">
      <c r="A309" t="str">
        <f>'rockfish harvests'!A308</f>
        <v>SE</v>
      </c>
      <c r="B309" s="12">
        <f>'rockfish harvests'!B308</f>
        <v>2018</v>
      </c>
      <c r="C309" s="12" t="str">
        <f>'rockfish harvests'!C308</f>
        <v>SSEI</v>
      </c>
      <c r="D309">
        <f>'rockfish harvests'!D308</f>
        <v>42049</v>
      </c>
      <c r="E309" s="12">
        <f>[1]logbook_harvest!$E462</f>
        <v>25419</v>
      </c>
      <c r="F309" s="12">
        <f>IF([3]species_comp_Region1_forR!$G242&gt;49,[3]species_comp_Region1_forR!$AD242,[3]species_comp_Region1_forR!$AF242)</f>
        <v>0.74531250000000004</v>
      </c>
      <c r="G309" s="12">
        <f>IF([3]species_comp_Region1_forR!$G242&gt;49,[3]species_comp_Region1_forR!$AE242,[3]species_comp_Region1_forR!$AG242)</f>
        <v>2.9706099999999999E-4</v>
      </c>
      <c r="H309" s="10">
        <f t="shared" si="218"/>
        <v>18945.098437500001</v>
      </c>
      <c r="I309" s="8">
        <f t="shared" si="225"/>
        <v>191938.70527622101</v>
      </c>
      <c r="J309">
        <f t="shared" si="219"/>
        <v>438.10809770674291</v>
      </c>
      <c r="K309" s="9">
        <f t="shared" si="220"/>
        <v>858.69187150521611</v>
      </c>
      <c r="M309" s="2">
        <f>'rockfish harvests'!O308</f>
        <v>34725.8595505618</v>
      </c>
      <c r="N309">
        <f>'rockfish harvests'!P308</f>
        <v>18537755.684375577</v>
      </c>
      <c r="O309" s="12">
        <f>IF([3]species_comp_Region1_forR!$D264&gt;49,[3]species_comp_Region1_forR!$N264,[3]species_comp_Region1_forR!$P264)</f>
        <v>0.15570307799999999</v>
      </c>
      <c r="P309" s="12">
        <f>IF([3]species_comp_Region1_forR!$D264&gt;49,[3]species_comp_Region1_forR!$O264,[3]species_comp_Region1_forR!$Q264)</f>
        <v>7.9383799999999997E-5</v>
      </c>
      <c r="Q309" s="17">
        <f t="shared" si="215"/>
        <v>5406.9232182181686</v>
      </c>
      <c r="R309" s="65">
        <f t="shared" si="250"/>
        <v>543675.28691236838</v>
      </c>
      <c r="S309">
        <f t="shared" si="221"/>
        <v>737.34339822932463</v>
      </c>
      <c r="T309" s="9">
        <f t="shared" si="222"/>
        <v>1445.1930605294763</v>
      </c>
      <c r="V309" s="17">
        <f t="shared" si="216"/>
        <v>24352.02165571817</v>
      </c>
      <c r="W309" s="58">
        <f t="shared" si="217"/>
        <v>735613.99218858941</v>
      </c>
      <c r="X309">
        <f t="shared" si="223"/>
        <v>857.67942273823348</v>
      </c>
      <c r="Y309" s="9">
        <f t="shared" si="224"/>
        <v>1681.0516685669377</v>
      </c>
      <c r="Z309" s="18">
        <f t="shared" si="214"/>
        <v>3.5220050099488934E-2</v>
      </c>
    </row>
    <row r="310" spans="1:26">
      <c r="A310" t="str">
        <f>'rockfish harvests'!A309</f>
        <v>SE</v>
      </c>
      <c r="B310" s="12">
        <f>'rockfish harvests'!B309</f>
        <v>2019</v>
      </c>
      <c r="C310" s="12" t="str">
        <f>'rockfish harvests'!C309</f>
        <v>SSEI</v>
      </c>
      <c r="D310">
        <f>'rockfish harvests'!D309</f>
        <v>35867</v>
      </c>
      <c r="E310" s="12">
        <f>[1]logbook_harvest!$E463</f>
        <v>21016</v>
      </c>
      <c r="F310" s="12">
        <v>0.78003120124804992</v>
      </c>
      <c r="G310" s="12">
        <v>2.6809769738683466E-4</v>
      </c>
      <c r="H310" s="10">
        <f t="shared" ref="H310" si="251">E310*F310</f>
        <v>16393.135725429016</v>
      </c>
      <c r="I310" s="8">
        <f t="shared" ref="I310" si="252">(E310^2)*G310</f>
        <v>118411.31483324857</v>
      </c>
      <c r="J310">
        <f t="shared" ref="J310" si="253">SQRT(I310)</f>
        <v>344.1094518220163</v>
      </c>
      <c r="K310" s="9">
        <f t="shared" ref="K310" si="254">(1.96*J310)</f>
        <v>674.45452557115198</v>
      </c>
      <c r="M310" s="2">
        <f>'rockfish harvests'!O309</f>
        <v>69950.34860446323</v>
      </c>
      <c r="N310">
        <f>'rockfish harvests'!P309</f>
        <v>111154603.32156514</v>
      </c>
      <c r="O310" s="12">
        <v>0.20973348783314022</v>
      </c>
      <c r="P310" s="12">
        <v>1.9227999062005363E-4</v>
      </c>
      <c r="Q310" s="17">
        <f t="shared" ref="Q310" si="255">M310*O310</f>
        <v>14670.930587958106</v>
      </c>
      <c r="R310" s="65">
        <f t="shared" ref="R310" si="256">(M310^2)*P310+(O310^2)*N310-(P310*N310)</f>
        <v>5808946.8450861359</v>
      </c>
      <c r="S310">
        <f t="shared" ref="S310" si="257">SQRT(R310)</f>
        <v>2410.1756875975111</v>
      </c>
      <c r="T310" s="9">
        <f t="shared" ref="T310" si="258">(1.96*S310)</f>
        <v>4723.9443476911219</v>
      </c>
      <c r="V310" s="17">
        <f t="shared" ref="V310" si="259">Q310+H310</f>
        <v>31064.06631338712</v>
      </c>
      <c r="W310" s="58">
        <f t="shared" ref="W310" si="260">R310+I310</f>
        <v>5927358.1599193849</v>
      </c>
      <c r="X310">
        <f t="shared" ref="X310" si="261">SQRT(W310)</f>
        <v>2434.6166351028214</v>
      </c>
      <c r="Y310" s="9">
        <f t="shared" ref="Y310" si="262">(1.96*X310)</f>
        <v>4771.8486048015302</v>
      </c>
      <c r="Z310" s="18">
        <f t="shared" ref="Z310" si="263">X310/V310</f>
        <v>7.8374048347096742E-2</v>
      </c>
    </row>
    <row r="311" spans="1:26">
      <c r="A311" t="str">
        <f>'rockfish harvests'!A310</f>
        <v>SE</v>
      </c>
      <c r="B311" s="12">
        <f>'rockfish harvests'!B310</f>
        <v>1998</v>
      </c>
      <c r="C311" s="12" t="str">
        <f>'rockfish harvests'!C310</f>
        <v>SSEO</v>
      </c>
      <c r="D311">
        <f>'rockfish harvests'!D310</f>
        <v>3185</v>
      </c>
      <c r="E311" s="12">
        <f>[1]logbook_harvest!$E464</f>
        <v>1462</v>
      </c>
      <c r="F311" s="42">
        <v>0.98349167199999998</v>
      </c>
      <c r="G311" s="42">
        <v>8.9143399999999998E-5</v>
      </c>
      <c r="H311" s="10">
        <f t="shared" si="218"/>
        <v>1437.8648244639999</v>
      </c>
      <c r="I311" s="8">
        <f t="shared" si="225"/>
        <v>190.53902546960001</v>
      </c>
      <c r="J311">
        <f t="shared" si="219"/>
        <v>13.803587413045928</v>
      </c>
      <c r="K311" s="9">
        <f t="shared" si="220"/>
        <v>27.055031329570021</v>
      </c>
      <c r="M311" s="2">
        <f>'rockfish harvests'!O310</f>
        <v>1543.4215757484271</v>
      </c>
      <c r="N311">
        <f>'rockfish harvests'!P310</f>
        <v>277633.92962977174</v>
      </c>
      <c r="O311" s="42">
        <v>0.61743827600000001</v>
      </c>
      <c r="P311" s="42">
        <v>5.442634E-3</v>
      </c>
      <c r="Q311" s="17">
        <f t="shared" si="215"/>
        <v>952.96755687131224</v>
      </c>
      <c r="R311" s="65">
        <f t="shared" si="250"/>
        <v>117296.50143355453</v>
      </c>
      <c r="S311">
        <f t="shared" si="221"/>
        <v>342.48576822045396</v>
      </c>
      <c r="T311" s="9">
        <f t="shared" si="222"/>
        <v>671.2721057120898</v>
      </c>
      <c r="V311" s="17">
        <f t="shared" si="216"/>
        <v>2390.8323813353122</v>
      </c>
      <c r="W311" s="58">
        <f t="shared" si="217"/>
        <v>117487.04045902412</v>
      </c>
      <c r="X311">
        <f t="shared" si="223"/>
        <v>342.76382606544718</v>
      </c>
      <c r="Y311" s="9">
        <f t="shared" si="224"/>
        <v>671.81709908827645</v>
      </c>
      <c r="Z311" s="18">
        <f t="shared" si="214"/>
        <v>0.14336589580320513</v>
      </c>
    </row>
    <row r="312" spans="1:26">
      <c r="A312" t="str">
        <f>'rockfish harvests'!A311</f>
        <v>SE</v>
      </c>
      <c r="B312" s="12">
        <f>'rockfish harvests'!B311</f>
        <v>1999</v>
      </c>
      <c r="C312" s="12" t="str">
        <f>'rockfish harvests'!C311</f>
        <v>SSEO</v>
      </c>
      <c r="D312">
        <f>'rockfish harvests'!D311</f>
        <v>4616</v>
      </c>
      <c r="E312" s="12">
        <f>[1]logbook_harvest!$E465</f>
        <v>1568</v>
      </c>
      <c r="F312" s="42">
        <v>0.98349167199999998</v>
      </c>
      <c r="G312" s="42">
        <v>8.9143399999999998E-5</v>
      </c>
      <c r="H312" s="10">
        <f t="shared" si="218"/>
        <v>1542.114941696</v>
      </c>
      <c r="I312" s="8">
        <f t="shared" si="225"/>
        <v>219.17010268159999</v>
      </c>
      <c r="J312">
        <f t="shared" si="219"/>
        <v>14.804394708383048</v>
      </c>
      <c r="K312" s="9">
        <f t="shared" si="220"/>
        <v>29.016613628430775</v>
      </c>
      <c r="M312" s="2">
        <f>'rockfish harvests'!O311</f>
        <v>2236.8709556215817</v>
      </c>
      <c r="N312">
        <f>'rockfish harvests'!P311</f>
        <v>583156.69651387446</v>
      </c>
      <c r="O312" s="42">
        <v>0.61743827600000001</v>
      </c>
      <c r="P312" s="42">
        <v>5.442634E-3</v>
      </c>
      <c r="Q312" s="17">
        <f t="shared" si="215"/>
        <v>1381.1297464734619</v>
      </c>
      <c r="R312" s="65">
        <f t="shared" si="250"/>
        <v>246375.65149130661</v>
      </c>
      <c r="S312">
        <f t="shared" si="221"/>
        <v>496.3624194994083</v>
      </c>
      <c r="T312" s="9">
        <f t="shared" si="222"/>
        <v>972.87034221884028</v>
      </c>
      <c r="V312" s="17">
        <f t="shared" si="216"/>
        <v>2923.2446881694618</v>
      </c>
      <c r="W312" s="58">
        <f t="shared" si="217"/>
        <v>246594.82159398819</v>
      </c>
      <c r="X312">
        <f t="shared" si="223"/>
        <v>496.58314670756619</v>
      </c>
      <c r="Y312" s="9">
        <f t="shared" si="224"/>
        <v>973.30296754682968</v>
      </c>
      <c r="Z312" s="18">
        <f t="shared" ref="Z312:Z332" si="264">X312/V312</f>
        <v>0.16987395845351794</v>
      </c>
    </row>
    <row r="313" spans="1:26">
      <c r="A313" t="str">
        <f>'rockfish harvests'!A312</f>
        <v>SE</v>
      </c>
      <c r="B313" s="12">
        <f>'rockfish harvests'!B312</f>
        <v>2000</v>
      </c>
      <c r="C313" s="12" t="str">
        <f>'rockfish harvests'!C312</f>
        <v>SSEO</v>
      </c>
      <c r="D313">
        <f>'rockfish harvests'!D312</f>
        <v>6910</v>
      </c>
      <c r="E313" s="12">
        <f>[1]logbook_harvest!$E466</f>
        <v>2150</v>
      </c>
      <c r="F313" s="42">
        <v>0.98349167199999998</v>
      </c>
      <c r="G313" s="42">
        <v>8.9143399999999998E-5</v>
      </c>
      <c r="H313" s="10">
        <f t="shared" si="218"/>
        <v>2114.5070947999998</v>
      </c>
      <c r="I313" s="8">
        <f t="shared" si="225"/>
        <v>412.06536649999998</v>
      </c>
      <c r="J313">
        <f t="shared" si="219"/>
        <v>20.299393254479305</v>
      </c>
      <c r="K313" s="9">
        <f t="shared" si="220"/>
        <v>39.78681077877944</v>
      </c>
      <c r="M313" s="2">
        <f>'rockfish harvests'!O312</f>
        <v>3348.5221627697429</v>
      </c>
      <c r="N313">
        <f>'rockfish harvests'!P312</f>
        <v>1306801.9129460659</v>
      </c>
      <c r="O313" s="42">
        <v>0.61743827600000001</v>
      </c>
      <c r="P313" s="42">
        <v>5.442634E-3</v>
      </c>
      <c r="Q313" s="17">
        <f t="shared" si="215"/>
        <v>2067.5057513283414</v>
      </c>
      <c r="R313" s="65">
        <f t="shared" si="250"/>
        <v>552105.76264815743</v>
      </c>
      <c r="S313">
        <f t="shared" si="221"/>
        <v>743.03819730089072</v>
      </c>
      <c r="T313" s="9">
        <f t="shared" si="222"/>
        <v>1456.3548667097457</v>
      </c>
      <c r="V313" s="17">
        <f t="shared" si="216"/>
        <v>4182.0128461283412</v>
      </c>
      <c r="W313" s="58">
        <f t="shared" si="217"/>
        <v>552517.82801465748</v>
      </c>
      <c r="X313">
        <f t="shared" si="223"/>
        <v>743.31542968961537</v>
      </c>
      <c r="Y313" s="9">
        <f t="shared" si="224"/>
        <v>1456.8982421916462</v>
      </c>
      <c r="Z313" s="18">
        <f t="shared" si="264"/>
        <v>0.17774106800694506</v>
      </c>
    </row>
    <row r="314" spans="1:26">
      <c r="A314" t="str">
        <f>'rockfish harvests'!A313</f>
        <v>SE</v>
      </c>
      <c r="B314" s="12">
        <f>'rockfish harvests'!B313</f>
        <v>2001</v>
      </c>
      <c r="C314" s="12" t="str">
        <f>'rockfish harvests'!C313</f>
        <v>SSEO</v>
      </c>
      <c r="D314">
        <f>'rockfish harvests'!D313</f>
        <v>5756</v>
      </c>
      <c r="E314" s="12">
        <f>[1]logbook_harvest!$E467</f>
        <v>1879</v>
      </c>
      <c r="F314" s="42">
        <v>0.98349167199999998</v>
      </c>
      <c r="G314" s="42">
        <v>8.9143399999999998E-5</v>
      </c>
      <c r="H314" s="10">
        <f t="shared" si="218"/>
        <v>1847.980851688</v>
      </c>
      <c r="I314" s="8">
        <f t="shared" si="225"/>
        <v>314.7333429194</v>
      </c>
      <c r="J314">
        <f t="shared" si="219"/>
        <v>17.740725546589125</v>
      </c>
      <c r="K314" s="9">
        <f t="shared" si="220"/>
        <v>34.771822071314688</v>
      </c>
      <c r="M314" s="2">
        <f>'rockfish harvests'!O313</f>
        <v>2789.304423864347</v>
      </c>
      <c r="N314">
        <f>'rockfish harvests'!P313</f>
        <v>906766.02050430153</v>
      </c>
      <c r="O314" s="42">
        <v>0.61743827600000001</v>
      </c>
      <c r="P314" s="42">
        <v>5.442634E-3</v>
      </c>
      <c r="Q314" s="17">
        <f t="shared" si="215"/>
        <v>1722.2233147099757</v>
      </c>
      <c r="R314" s="65">
        <f t="shared" si="250"/>
        <v>383096.12216998963</v>
      </c>
      <c r="S314">
        <f t="shared" si="221"/>
        <v>618.94759242603868</v>
      </c>
      <c r="T314" s="9">
        <f t="shared" si="222"/>
        <v>1213.1372811550359</v>
      </c>
      <c r="V314" s="17">
        <f t="shared" si="216"/>
        <v>3570.2041663979758</v>
      </c>
      <c r="W314" s="58">
        <f t="shared" si="217"/>
        <v>383410.85551290901</v>
      </c>
      <c r="X314">
        <f t="shared" si="223"/>
        <v>619.20178900977749</v>
      </c>
      <c r="Y314" s="9">
        <f t="shared" si="224"/>
        <v>1213.6355064591639</v>
      </c>
      <c r="Z314" s="18">
        <f t="shared" si="264"/>
        <v>0.173435960564266</v>
      </c>
    </row>
    <row r="315" spans="1:26">
      <c r="A315" t="str">
        <f>'rockfish harvests'!A314</f>
        <v>SE</v>
      </c>
      <c r="B315" s="12">
        <f>'rockfish harvests'!B314</f>
        <v>2002</v>
      </c>
      <c r="C315" s="12" t="str">
        <f>'rockfish harvests'!C314</f>
        <v>SSEO</v>
      </c>
      <c r="D315">
        <f>'rockfish harvests'!D314</f>
        <v>7617</v>
      </c>
      <c r="E315" s="12">
        <f>[1]logbook_harvest!$E468</f>
        <v>3492</v>
      </c>
      <c r="F315" s="42">
        <v>0.98349167199999998</v>
      </c>
      <c r="G315" s="42">
        <v>8.9143399999999998E-5</v>
      </c>
      <c r="H315" s="10">
        <f t="shared" si="218"/>
        <v>3434.3529186239998</v>
      </c>
      <c r="I315" s="8">
        <f t="shared" si="225"/>
        <v>1087.0203247776001</v>
      </c>
      <c r="J315">
        <f t="shared" si="219"/>
        <v>32.969991276577552</v>
      </c>
      <c r="K315" s="9">
        <f t="shared" si="220"/>
        <v>64.621182902092002</v>
      </c>
      <c r="M315" s="2">
        <f>'rockfish harvests'!O314</f>
        <v>3691.1278312325794</v>
      </c>
      <c r="N315">
        <f>'rockfish harvests'!P314</f>
        <v>1587894.256982432</v>
      </c>
      <c r="O315" s="42">
        <v>0.61743827600000001</v>
      </c>
      <c r="P315" s="42">
        <v>5.442634E-3</v>
      </c>
      <c r="Q315" s="17">
        <f t="shared" si="215"/>
        <v>2279.043604611863</v>
      </c>
      <c r="R315" s="65">
        <f t="shared" si="250"/>
        <v>670863.39641140192</v>
      </c>
      <c r="S315">
        <f t="shared" si="221"/>
        <v>819.06251068609038</v>
      </c>
      <c r="T315" s="9">
        <f t="shared" si="222"/>
        <v>1605.3625209447371</v>
      </c>
      <c r="V315" s="17">
        <f t="shared" si="216"/>
        <v>5713.3965232358623</v>
      </c>
      <c r="W315" s="58">
        <f t="shared" si="217"/>
        <v>671950.4167361795</v>
      </c>
      <c r="X315">
        <f t="shared" si="223"/>
        <v>819.72581802464867</v>
      </c>
      <c r="Y315" s="9">
        <f t="shared" si="224"/>
        <v>1606.6626033283114</v>
      </c>
      <c r="Z315" s="18">
        <f t="shared" si="264"/>
        <v>0.14347434397225864</v>
      </c>
    </row>
    <row r="316" spans="1:26">
      <c r="A316" t="str">
        <f>'rockfish harvests'!A315</f>
        <v>SE</v>
      </c>
      <c r="B316" s="12">
        <f>'rockfish harvests'!B315</f>
        <v>2003</v>
      </c>
      <c r="C316" s="12" t="str">
        <f>'rockfish harvests'!C315</f>
        <v>SSEO</v>
      </c>
      <c r="D316">
        <f>'rockfish harvests'!D315</f>
        <v>6896</v>
      </c>
      <c r="E316" s="12">
        <f>[1]logbook_harvest!$E469</f>
        <v>2806</v>
      </c>
      <c r="F316" s="42">
        <v>0.98349167199999998</v>
      </c>
      <c r="G316" s="42">
        <v>8.9143399999999998E-5</v>
      </c>
      <c r="H316" s="10">
        <f t="shared" si="218"/>
        <v>2759.6776316320002</v>
      </c>
      <c r="I316" s="8">
        <f t="shared" si="225"/>
        <v>701.88268340239995</v>
      </c>
      <c r="J316">
        <f t="shared" si="219"/>
        <v>26.49306859165997</v>
      </c>
      <c r="K316" s="9">
        <f t="shared" si="220"/>
        <v>51.926414439653541</v>
      </c>
      <c r="M316" s="2">
        <f>'rockfish harvests'!O315</f>
        <v>3341.7378921071122</v>
      </c>
      <c r="N316">
        <f>'rockfish harvests'!P315</f>
        <v>1301511.9872539048</v>
      </c>
      <c r="O316" s="42">
        <v>0.61743827600000001</v>
      </c>
      <c r="P316" s="42">
        <v>5.442634E-3</v>
      </c>
      <c r="Q316" s="17">
        <f t="shared" si="215"/>
        <v>2063.3168829464894</v>
      </c>
      <c r="R316" s="65">
        <f t="shared" si="250"/>
        <v>549870.84209157631</v>
      </c>
      <c r="S316">
        <f t="shared" si="221"/>
        <v>741.53276535266889</v>
      </c>
      <c r="T316" s="9">
        <f t="shared" si="222"/>
        <v>1453.4042200912311</v>
      </c>
      <c r="V316" s="17">
        <f t="shared" si="216"/>
        <v>4822.9945145784895</v>
      </c>
      <c r="W316" s="58">
        <f t="shared" si="217"/>
        <v>550572.72477497871</v>
      </c>
      <c r="X316">
        <f t="shared" si="223"/>
        <v>742.00587920513044</v>
      </c>
      <c r="Y316" s="9">
        <f t="shared" si="224"/>
        <v>1454.3315232420557</v>
      </c>
      <c r="Z316" s="18">
        <f t="shared" si="264"/>
        <v>0.15384754781749505</v>
      </c>
    </row>
    <row r="317" spans="1:26">
      <c r="A317" t="str">
        <f>'rockfish harvests'!A316</f>
        <v>SE</v>
      </c>
      <c r="B317" s="12">
        <f>'rockfish harvests'!B316</f>
        <v>2004</v>
      </c>
      <c r="C317" s="12" t="str">
        <f>'rockfish harvests'!C316</f>
        <v>SSEO</v>
      </c>
      <c r="D317">
        <f>'rockfish harvests'!D316</f>
        <v>10061</v>
      </c>
      <c r="E317" s="12">
        <f>[1]logbook_harvest!$E470</f>
        <v>4143</v>
      </c>
      <c r="F317" s="42">
        <v>0.98349167199999998</v>
      </c>
      <c r="G317" s="42">
        <v>8.9143399999999998E-5</v>
      </c>
      <c r="H317" s="10">
        <f t="shared" si="218"/>
        <v>4074.605997096</v>
      </c>
      <c r="I317" s="8">
        <f t="shared" si="225"/>
        <v>1530.0973429865999</v>
      </c>
      <c r="J317">
        <f t="shared" si="219"/>
        <v>39.116458722468728</v>
      </c>
      <c r="K317" s="9">
        <f t="shared" si="220"/>
        <v>76.66825909603871</v>
      </c>
      <c r="M317" s="2">
        <f>'rockfish harvests'!O316</f>
        <v>4875.4676526232088</v>
      </c>
      <c r="N317">
        <f>'rockfish harvests'!P316</f>
        <v>2770358.4485732173</v>
      </c>
      <c r="O317" s="42">
        <v>0.61743827600000001</v>
      </c>
      <c r="P317" s="42">
        <v>5.442634E-3</v>
      </c>
      <c r="Q317" s="17">
        <f t="shared" si="215"/>
        <v>3010.3003421294411</v>
      </c>
      <c r="R317" s="65">
        <f t="shared" si="250"/>
        <v>1170438.1887612136</v>
      </c>
      <c r="S317">
        <f t="shared" si="221"/>
        <v>1081.8679165042347</v>
      </c>
      <c r="T317" s="9">
        <f t="shared" si="222"/>
        <v>2120.4611163483</v>
      </c>
      <c r="V317" s="17">
        <f t="shared" si="216"/>
        <v>7084.9063392254411</v>
      </c>
      <c r="W317" s="58">
        <f t="shared" si="217"/>
        <v>1171968.2861042002</v>
      </c>
      <c r="X317">
        <f t="shared" si="223"/>
        <v>1082.5748408790037</v>
      </c>
      <c r="Y317" s="9">
        <f t="shared" si="224"/>
        <v>2121.8466881228474</v>
      </c>
      <c r="Z317" s="18">
        <f t="shared" si="264"/>
        <v>0.15280016263381632</v>
      </c>
    </row>
    <row r="318" spans="1:26">
      <c r="A318" t="str">
        <f>'rockfish harvests'!A317</f>
        <v>SE</v>
      </c>
      <c r="B318" s="12">
        <f>'rockfish harvests'!B317</f>
        <v>2005</v>
      </c>
      <c r="C318" s="12" t="str">
        <f>'rockfish harvests'!C317</f>
        <v>SSEO</v>
      </c>
      <c r="D318">
        <f>'rockfish harvests'!D317</f>
        <v>12666</v>
      </c>
      <c r="E318" s="12">
        <f>[1]logbook_harvest!$E471</f>
        <v>5423</v>
      </c>
      <c r="F318" s="42">
        <v>0.98349167199999998</v>
      </c>
      <c r="G318" s="42">
        <v>8.9143399999999998E-5</v>
      </c>
      <c r="H318" s="10">
        <f t="shared" si="218"/>
        <v>5333.4753372559999</v>
      </c>
      <c r="I318" s="8">
        <f t="shared" si="225"/>
        <v>2621.6119214186001</v>
      </c>
      <c r="J318">
        <f t="shared" si="219"/>
        <v>51.201678892577341</v>
      </c>
      <c r="K318" s="9">
        <f t="shared" si="220"/>
        <v>100.35529062945159</v>
      </c>
      <c r="M318" s="2">
        <f>'rockfish harvests'!O317</f>
        <v>6137.826586634088</v>
      </c>
      <c r="N318">
        <f>'rockfish harvests'!P317</f>
        <v>4390688.5733686173</v>
      </c>
      <c r="O318" s="42">
        <v>0.61743827600000001</v>
      </c>
      <c r="P318" s="42">
        <v>5.442634E-3</v>
      </c>
      <c r="Q318" s="17">
        <f t="shared" ref="Q318:Q331" si="265">M318*O318</f>
        <v>3789.729066038316</v>
      </c>
      <c r="R318" s="65">
        <f t="shared" si="250"/>
        <v>1855005.2914180872</v>
      </c>
      <c r="S318">
        <f t="shared" si="221"/>
        <v>1361.9857897269292</v>
      </c>
      <c r="T318" s="9">
        <f t="shared" si="222"/>
        <v>2669.4921478647811</v>
      </c>
      <c r="V318" s="17">
        <f t="shared" ref="V318:V331" si="266">Q318+H318</f>
        <v>9123.2044032943159</v>
      </c>
      <c r="W318" s="58">
        <f t="shared" ref="W318:W331" si="267">R318+I318</f>
        <v>1857626.9033395059</v>
      </c>
      <c r="X318">
        <f t="shared" si="223"/>
        <v>1362.9478725686856</v>
      </c>
      <c r="Y318" s="9">
        <f t="shared" si="224"/>
        <v>2671.3778302346236</v>
      </c>
      <c r="Z318" s="18">
        <f t="shared" si="264"/>
        <v>0.14939354774036809</v>
      </c>
    </row>
    <row r="319" spans="1:26">
      <c r="A319" t="str">
        <f>'rockfish harvests'!A318</f>
        <v>SE</v>
      </c>
      <c r="B319" s="12">
        <f>'rockfish harvests'!B318</f>
        <v>2006</v>
      </c>
      <c r="C319" s="12" t="str">
        <f>'rockfish harvests'!C318</f>
        <v>SSEO</v>
      </c>
      <c r="D319">
        <f>'rockfish harvests'!D318</f>
        <v>12007</v>
      </c>
      <c r="E319" s="12">
        <f>[1]logbook_harvest!$E472</f>
        <v>4774</v>
      </c>
      <c r="F319" s="12">
        <f>IF([3]species_comp_Region1_forR!$G274&gt;49,[3]species_comp_Region1_forR!$AD274,[3]species_comp_Region1_forR!$AF274)</f>
        <v>0.98476190500000005</v>
      </c>
      <c r="G319" s="12">
        <f>IF([3]species_comp_Region1_forR!$G274&gt;49,[3]species_comp_Region1_forR!$AE274,[3]species_comp_Region1_forR!$AG274)</f>
        <v>2.8637200000000001E-5</v>
      </c>
      <c r="H319" s="10">
        <f t="shared" ref="H319:H331" si="268">E319*F319</f>
        <v>4701.2533344700005</v>
      </c>
      <c r="I319" s="8">
        <f t="shared" si="225"/>
        <v>652.67260162720004</v>
      </c>
      <c r="J319">
        <f t="shared" ref="J319:J331" si="269">SQRT(I319)</f>
        <v>25.547457831009332</v>
      </c>
      <c r="K319" s="9">
        <f t="shared" ref="K319:K331" si="270">(1.96*J319)</f>
        <v>50.073017348778293</v>
      </c>
      <c r="M319" s="2">
        <f>'rockfish harvests'!O318</f>
        <v>5818.4812747288415</v>
      </c>
      <c r="N319">
        <f>'rockfish harvests'!P318</f>
        <v>3945687.5188521035</v>
      </c>
      <c r="O319" s="12">
        <f>IF([3]species_comp_Region1_forR!$D296&gt;49,[3]species_comp_Region1_forR!$N296,[3]species_comp_Region1_forR!$P296)</f>
        <v>0.40441176499999998</v>
      </c>
      <c r="P319" s="12">
        <f>IF([3]species_comp_Region1_forR!$D296&gt;49,[3]species_comp_Region1_forR!$O296,[3]species_comp_Region1_forR!$Q296)</f>
        <v>1.7841700000000001E-3</v>
      </c>
      <c r="Q319" s="17">
        <f t="shared" si="265"/>
        <v>2353.0622819325404</v>
      </c>
      <c r="R319" s="65">
        <f t="shared" si="250"/>
        <v>698675.5636880364</v>
      </c>
      <c r="S319">
        <f t="shared" ref="S319:S331" si="271">SQRT(R319)</f>
        <v>835.86814970307148</v>
      </c>
      <c r="T319" s="9">
        <f t="shared" ref="T319:T331" si="272">(1.96*S319)</f>
        <v>1638.3015734180201</v>
      </c>
      <c r="V319" s="17">
        <f t="shared" si="266"/>
        <v>7054.3156164025404</v>
      </c>
      <c r="W319" s="58">
        <f t="shared" si="267"/>
        <v>699328.23628966359</v>
      </c>
      <c r="X319">
        <f t="shared" ref="X319:X331" si="273">SQRT(W319)</f>
        <v>836.25847456971314</v>
      </c>
      <c r="Y319" s="9">
        <f t="shared" ref="Y319:Y331" si="274">(1.96*X319)</f>
        <v>1639.0666101566378</v>
      </c>
      <c r="Z319" s="18">
        <f t="shared" si="264"/>
        <v>0.11854565631076433</v>
      </c>
    </row>
    <row r="320" spans="1:26">
      <c r="A320" t="str">
        <f>'rockfish harvests'!A319</f>
        <v>SE</v>
      </c>
      <c r="B320" s="12">
        <f>'rockfish harvests'!B319</f>
        <v>2007</v>
      </c>
      <c r="C320" s="12" t="str">
        <f>'rockfish harvests'!C319</f>
        <v>SSEO</v>
      </c>
      <c r="D320">
        <f>'rockfish harvests'!D319</f>
        <v>12018</v>
      </c>
      <c r="E320" s="12">
        <f>[1]logbook_harvest!$E473</f>
        <v>5924</v>
      </c>
      <c r="F320" s="12">
        <f>IF([3]species_comp_Region1_forR!$G275&gt;49,[3]species_comp_Region1_forR!$AD275,[3]species_comp_Region1_forR!$AF275)</f>
        <v>0.98068181799999998</v>
      </c>
      <c r="G320" s="12">
        <f>IF([3]species_comp_Region1_forR!$G275&gt;49,[3]species_comp_Region1_forR!$AE275,[3]species_comp_Region1_forR!$AG275)</f>
        <v>2.1552900000000002E-5</v>
      </c>
      <c r="H320" s="10">
        <f t="shared" si="268"/>
        <v>5809.5590898319997</v>
      </c>
      <c r="I320" s="8">
        <f t="shared" ref="I320:I331" si="275">(E320^2)*G320</f>
        <v>756.37264475040001</v>
      </c>
      <c r="J320">
        <f t="shared" si="269"/>
        <v>27.502229814151434</v>
      </c>
      <c r="K320" s="9">
        <f t="shared" si="270"/>
        <v>53.904370435736809</v>
      </c>
      <c r="M320" s="2">
        <f>'rockfish harvests'!O319</f>
        <v>5823.8117731066231</v>
      </c>
      <c r="N320">
        <f>'rockfish harvests'!P319</f>
        <v>3952920.3736786586</v>
      </c>
      <c r="O320" s="12">
        <f>IF([3]species_comp_Region1_forR!$D297&gt;49,[3]species_comp_Region1_forR!$N297,[3]species_comp_Region1_forR!$P297)</f>
        <v>0.62533692699999999</v>
      </c>
      <c r="P320" s="12">
        <f>IF([3]species_comp_Region1_forR!$D297&gt;49,[3]species_comp_Region1_forR!$O297,[3]species_comp_Region1_forR!$Q297)</f>
        <v>6.3321799999999995E-4</v>
      </c>
      <c r="Q320" s="17">
        <f t="shared" si="265"/>
        <v>3641.8445576209169</v>
      </c>
      <c r="R320" s="65">
        <f t="shared" si="250"/>
        <v>1564748.4342309434</v>
      </c>
      <c r="S320">
        <f t="shared" si="271"/>
        <v>1250.8990503757461</v>
      </c>
      <c r="T320" s="9">
        <f t="shared" si="272"/>
        <v>2451.7621387364625</v>
      </c>
      <c r="V320" s="17">
        <f t="shared" si="266"/>
        <v>9451.4036474529166</v>
      </c>
      <c r="W320" s="58">
        <f t="shared" si="267"/>
        <v>1565504.8068756938</v>
      </c>
      <c r="X320">
        <f t="shared" si="273"/>
        <v>1251.2013454579139</v>
      </c>
      <c r="Y320" s="9">
        <f t="shared" si="274"/>
        <v>2452.3546370975114</v>
      </c>
      <c r="Z320" s="18">
        <f t="shared" si="264"/>
        <v>0.13238259544603234</v>
      </c>
    </row>
    <row r="321" spans="1:26">
      <c r="A321" t="str">
        <f>'rockfish harvests'!A320</f>
        <v>SE</v>
      </c>
      <c r="B321" s="12">
        <f>'rockfish harvests'!B320</f>
        <v>2008</v>
      </c>
      <c r="C321" s="12" t="str">
        <f>'rockfish harvests'!C320</f>
        <v>SSEO</v>
      </c>
      <c r="D321">
        <f>'rockfish harvests'!D320</f>
        <v>17754</v>
      </c>
      <c r="E321" s="12">
        <f>[1]logbook_harvest!$E474</f>
        <v>10801</v>
      </c>
      <c r="F321" s="12">
        <f>IF([3]species_comp_Region1_forR!$G276&gt;49,[3]species_comp_Region1_forR!$AD276,[3]species_comp_Region1_forR!$AF276)</f>
        <v>0.98483080499999998</v>
      </c>
      <c r="G321" s="12">
        <f>IF([3]species_comp_Region1_forR!$G276&gt;49,[3]species_comp_Region1_forR!$AE276,[3]species_comp_Region1_forR!$AG276)</f>
        <v>8.7210100000000007E-6</v>
      </c>
      <c r="H321" s="10">
        <f t="shared" si="268"/>
        <v>10637.157524804999</v>
      </c>
      <c r="I321" s="8">
        <f t="shared" si="275"/>
        <v>1017.4069889370101</v>
      </c>
      <c r="J321">
        <f t="shared" si="269"/>
        <v>31.89681784970109</v>
      </c>
      <c r="K321" s="9">
        <f t="shared" si="270"/>
        <v>62.517762985414137</v>
      </c>
      <c r="M321" s="2">
        <f>'rockfish harvests'!O320</f>
        <v>8603.4243817386414</v>
      </c>
      <c r="N321">
        <f>'rockfish harvests'!P320</f>
        <v>8626727.8588684946</v>
      </c>
      <c r="O321" s="12">
        <f>IF([3]species_comp_Region1_forR!$D298&gt;49,[3]species_comp_Region1_forR!$N298,[3]species_comp_Region1_forR!$P298)</f>
        <v>0.64849624100000003</v>
      </c>
      <c r="P321" s="12">
        <f>IF([3]species_comp_Region1_forR!$D298&gt;49,[3]species_comp_Region1_forR!$O298,[3]species_comp_Region1_forR!$Q298)</f>
        <v>4.2928200000000001E-4</v>
      </c>
      <c r="Q321" s="17">
        <f t="shared" si="265"/>
        <v>5579.2883712852581</v>
      </c>
      <c r="R321" s="65">
        <f t="shared" si="250"/>
        <v>3656019.4395621186</v>
      </c>
      <c r="S321">
        <f t="shared" si="271"/>
        <v>1912.0720278174979</v>
      </c>
      <c r="T321" s="9">
        <f t="shared" si="272"/>
        <v>3747.6611745222958</v>
      </c>
      <c r="V321" s="17">
        <f t="shared" si="266"/>
        <v>16216.445896090258</v>
      </c>
      <c r="W321" s="58">
        <f t="shared" si="267"/>
        <v>3657036.8465510556</v>
      </c>
      <c r="X321">
        <f t="shared" si="273"/>
        <v>1912.3380576014943</v>
      </c>
      <c r="Y321" s="9">
        <f t="shared" si="274"/>
        <v>3748.1825928989288</v>
      </c>
      <c r="Z321" s="18">
        <f t="shared" si="264"/>
        <v>0.11792584329853399</v>
      </c>
    </row>
    <row r="322" spans="1:26">
      <c r="A322" t="str">
        <f>'rockfish harvests'!A321</f>
        <v>SE</v>
      </c>
      <c r="B322" s="12">
        <f>'rockfish harvests'!B321</f>
        <v>2009</v>
      </c>
      <c r="C322" s="12" t="str">
        <f>'rockfish harvests'!C321</f>
        <v>SSEO</v>
      </c>
      <c r="D322">
        <f>'rockfish harvests'!D321</f>
        <v>9645</v>
      </c>
      <c r="E322" s="12">
        <f>[1]logbook_harvest!$E475</f>
        <v>5953</v>
      </c>
      <c r="F322" s="12">
        <f>IF([3]species_comp_Region1_forR!$G277&gt;49,[3]species_comp_Region1_forR!$AD277,[3]species_comp_Region1_forR!$AF277)</f>
        <v>0.97634691200000001</v>
      </c>
      <c r="G322" s="12">
        <f>IF([3]species_comp_Region1_forR!$G277&gt;49,[3]species_comp_Region1_forR!$AE277,[3]species_comp_Region1_forR!$AG277)</f>
        <v>3.0386300000000001E-5</v>
      </c>
      <c r="H322" s="10">
        <f t="shared" si="268"/>
        <v>5812.1931671359998</v>
      </c>
      <c r="I322" s="8">
        <f t="shared" si="275"/>
        <v>1076.8360501367001</v>
      </c>
      <c r="J322">
        <f t="shared" si="269"/>
        <v>32.815180178336675</v>
      </c>
      <c r="K322" s="9">
        <f t="shared" si="270"/>
        <v>64.317753149539882</v>
      </c>
      <c r="M322" s="2">
        <f>'rockfish harvests'!O321</f>
        <v>4673.8778957907616</v>
      </c>
      <c r="N322">
        <f>'rockfish harvests'!P321</f>
        <v>2545998.4255660125</v>
      </c>
      <c r="O322" s="12">
        <f>IF([3]species_comp_Region1_forR!$D299&gt;49,[3]species_comp_Region1_forR!$N299,[3]species_comp_Region1_forR!$P299)</f>
        <v>0.64373088700000003</v>
      </c>
      <c r="P322" s="12">
        <f>IF([3]species_comp_Region1_forR!$D299&gt;49,[3]species_comp_Region1_forR!$O299,[3]species_comp_Region1_forR!$Q299)</f>
        <v>3.51212E-4</v>
      </c>
      <c r="Q322" s="17">
        <f t="shared" si="265"/>
        <v>3008.7195635870808</v>
      </c>
      <c r="R322" s="65">
        <f t="shared" si="250"/>
        <v>1061812.9878987977</v>
      </c>
      <c r="S322">
        <f t="shared" si="271"/>
        <v>1030.4431026984448</v>
      </c>
      <c r="T322" s="9">
        <f t="shared" si="272"/>
        <v>2019.6684812889519</v>
      </c>
      <c r="V322" s="17">
        <f t="shared" si="266"/>
        <v>8820.912730723081</v>
      </c>
      <c r="W322" s="58">
        <f t="shared" si="267"/>
        <v>1062889.8239489344</v>
      </c>
      <c r="X322">
        <f t="shared" si="273"/>
        <v>1030.9654814536393</v>
      </c>
      <c r="Y322" s="9">
        <f t="shared" si="274"/>
        <v>2020.6923436491329</v>
      </c>
      <c r="Z322" s="18">
        <f t="shared" si="264"/>
        <v>0.11687741540201446</v>
      </c>
    </row>
    <row r="323" spans="1:26">
      <c r="A323" t="str">
        <f>'rockfish harvests'!A322</f>
        <v>SE</v>
      </c>
      <c r="B323" s="12">
        <f>'rockfish harvests'!B322</f>
        <v>2010</v>
      </c>
      <c r="C323" s="12" t="str">
        <f>'rockfish harvests'!C322</f>
        <v>SSEO</v>
      </c>
      <c r="D323">
        <f>'rockfish harvests'!D322</f>
        <v>12415</v>
      </c>
      <c r="E323" s="12">
        <f>[1]logbook_harvest!$E476</f>
        <v>7422</v>
      </c>
      <c r="F323" s="12">
        <f>IF([3]species_comp_Region1_forR!$G278&gt;49,[3]species_comp_Region1_forR!$AD278,[3]species_comp_Region1_forR!$AF278)</f>
        <v>0.98746642799999995</v>
      </c>
      <c r="G323" s="12">
        <f>IF([3]species_comp_Region1_forR!$G278&gt;49,[3]species_comp_Region1_forR!$AE278,[3]species_comp_Region1_forR!$AG278)</f>
        <v>1.1090000000000001E-5</v>
      </c>
      <c r="H323" s="10">
        <f t="shared" si="268"/>
        <v>7328.9758286159995</v>
      </c>
      <c r="I323" s="8">
        <f t="shared" si="275"/>
        <v>610.90467156</v>
      </c>
      <c r="J323">
        <f t="shared" si="269"/>
        <v>24.716485825456662</v>
      </c>
      <c r="K323" s="9">
        <f t="shared" si="270"/>
        <v>48.444312217895053</v>
      </c>
      <c r="M323" s="2">
        <f>'rockfish harvests'!O322</f>
        <v>6016.1943054683579</v>
      </c>
      <c r="N323">
        <f>'rockfish harvests'!P322</f>
        <v>4218393.7471152442</v>
      </c>
      <c r="O323" s="12">
        <f>IF([3]species_comp_Region1_forR!$D300&gt;49,[3]species_comp_Region1_forR!$N300,[3]species_comp_Region1_forR!$P300)</f>
        <v>0.54278416299999999</v>
      </c>
      <c r="P323" s="12">
        <f>IF([3]species_comp_Region1_forR!$D300&gt;49,[3]species_comp_Region1_forR!$O300,[3]species_comp_Region1_forR!$Q300)</f>
        <v>3.1735200000000002E-4</v>
      </c>
      <c r="Q323" s="17">
        <f t="shared" si="265"/>
        <v>3265.494990539009</v>
      </c>
      <c r="R323" s="65">
        <f t="shared" si="250"/>
        <v>1252948.2983372621</v>
      </c>
      <c r="S323">
        <f t="shared" si="271"/>
        <v>1119.3517312879192</v>
      </c>
      <c r="T323" s="9">
        <f t="shared" si="272"/>
        <v>2193.9293933243216</v>
      </c>
      <c r="V323" s="17">
        <f t="shared" si="266"/>
        <v>10594.470819155009</v>
      </c>
      <c r="W323" s="58">
        <f t="shared" si="267"/>
        <v>1253559.2030088222</v>
      </c>
      <c r="X323">
        <f t="shared" si="273"/>
        <v>1119.6245812810748</v>
      </c>
      <c r="Y323" s="9">
        <f t="shared" si="274"/>
        <v>2194.4641793109067</v>
      </c>
      <c r="Z323" s="18">
        <f t="shared" si="264"/>
        <v>0.1056800854325609</v>
      </c>
    </row>
    <row r="324" spans="1:26">
      <c r="A324" t="str">
        <f>'rockfish harvests'!A323</f>
        <v>SE</v>
      </c>
      <c r="B324" s="12">
        <f>'rockfish harvests'!B323</f>
        <v>2011</v>
      </c>
      <c r="C324" s="12" t="str">
        <f>'rockfish harvests'!C323</f>
        <v>SSEO</v>
      </c>
      <c r="D324">
        <f>'rockfish harvests'!D323</f>
        <v>11926</v>
      </c>
      <c r="E324" s="12">
        <f>[1]logbook_harvest!$E477</f>
        <v>8143</v>
      </c>
      <c r="F324" s="12">
        <f>IF([3]species_comp_Region1_forR!$G279&gt;49,[3]species_comp_Region1_forR!$AD279,[3]species_comp_Region1_forR!$AF279)</f>
        <v>0.99284692399999996</v>
      </c>
      <c r="G324" s="12">
        <f>IF([3]species_comp_Region1_forR!$G279&gt;49,[3]species_comp_Region1_forR!$AE279,[3]species_comp_Region1_forR!$AG279)</f>
        <v>5.0836900000000003E-6</v>
      </c>
      <c r="H324" s="10">
        <f t="shared" si="268"/>
        <v>8084.7525021319998</v>
      </c>
      <c r="I324" s="8">
        <f t="shared" si="275"/>
        <v>337.09159909681</v>
      </c>
      <c r="J324">
        <f t="shared" si="269"/>
        <v>18.360054441553544</v>
      </c>
      <c r="K324" s="9">
        <f t="shared" si="270"/>
        <v>35.985706705444947</v>
      </c>
      <c r="M324" s="2">
        <f>'rockfish harvests'!O323</f>
        <v>5499.8326454033777</v>
      </c>
      <c r="N324">
        <f>'rockfish harvests'!P323</f>
        <v>3434887.6393615259</v>
      </c>
      <c r="O324" s="12">
        <f>IF([3]species_comp_Region1_forR!$D301&gt;49,[3]species_comp_Region1_forR!$N301,[3]species_comp_Region1_forR!$P301)</f>
        <v>0.60861056800000002</v>
      </c>
      <c r="P324" s="12">
        <f>IF([3]species_comp_Region1_forR!$D301&gt;49,[3]species_comp_Region1_forR!$O301,[3]species_comp_Region1_forR!$Q301)</f>
        <v>4.6706599999999998E-4</v>
      </c>
      <c r="Q324" s="17">
        <f t="shared" si="265"/>
        <v>3347.2562702238924</v>
      </c>
      <c r="R324" s="65">
        <f t="shared" si="250"/>
        <v>1284829.3869718774</v>
      </c>
      <c r="S324">
        <f t="shared" si="271"/>
        <v>1133.503148196721</v>
      </c>
      <c r="T324" s="9">
        <f t="shared" si="272"/>
        <v>2221.666170465573</v>
      </c>
      <c r="V324" s="17">
        <f t="shared" si="266"/>
        <v>11432.008772355892</v>
      </c>
      <c r="W324" s="58">
        <f t="shared" si="267"/>
        <v>1285166.4785709742</v>
      </c>
      <c r="X324">
        <f t="shared" si="273"/>
        <v>1133.6518330470667</v>
      </c>
      <c r="Y324" s="9">
        <f t="shared" si="274"/>
        <v>2221.9575927722508</v>
      </c>
      <c r="Z324" s="18">
        <f t="shared" si="264"/>
        <v>9.916470986169873E-2</v>
      </c>
    </row>
    <row r="325" spans="1:26">
      <c r="A325" t="str">
        <f>'rockfish harvests'!A324</f>
        <v>SE</v>
      </c>
      <c r="B325" s="12">
        <f>'rockfish harvests'!B324</f>
        <v>2012</v>
      </c>
      <c r="C325" s="12" t="str">
        <f>'rockfish harvests'!C324</f>
        <v>SSEO</v>
      </c>
      <c r="D325">
        <f>'rockfish harvests'!D324</f>
        <v>14290</v>
      </c>
      <c r="E325" s="12">
        <f>[1]logbook_harvest!$E478</f>
        <v>9606</v>
      </c>
      <c r="F325" s="12">
        <f>IF([3]species_comp_Region1_forR!$G280&gt;49,[3]species_comp_Region1_forR!$AD280,[3]species_comp_Region1_forR!$AF280)</f>
        <v>0.96571028699999995</v>
      </c>
      <c r="G325" s="12">
        <f>IF([3]species_comp_Region1_forR!$G280&gt;49,[3]species_comp_Region1_forR!$AE280,[3]species_comp_Region1_forR!$AG280)</f>
        <v>2.3189000000000001E-5</v>
      </c>
      <c r="H325" s="10">
        <f t="shared" si="268"/>
        <v>9276.6130169219996</v>
      </c>
      <c r="I325" s="8">
        <f t="shared" si="275"/>
        <v>2139.7704476040003</v>
      </c>
      <c r="J325">
        <f t="shared" si="269"/>
        <v>46.257652854462904</v>
      </c>
      <c r="K325" s="9">
        <f t="shared" si="270"/>
        <v>90.664999594747286</v>
      </c>
      <c r="M325" s="2">
        <f>'rockfish harvests'!O324</f>
        <v>7211.4840486137473</v>
      </c>
      <c r="N325">
        <f>'rockfish harvests'!P324</f>
        <v>3512142.9566568048</v>
      </c>
      <c r="O325" s="12">
        <f>IF([3]species_comp_Region1_forR!$D302&gt;49,[3]species_comp_Region1_forR!$N302,[3]species_comp_Region1_forR!$P302)</f>
        <v>0.66176470600000004</v>
      </c>
      <c r="P325" s="12">
        <f>IF([3]species_comp_Region1_forR!$D302&gt;49,[3]species_comp_Region1_forR!$O302,[3]species_comp_Region1_forR!$Q302)</f>
        <v>3.66337E-4</v>
      </c>
      <c r="Q325" s="17">
        <f t="shared" si="265"/>
        <v>4772.3056212545662</v>
      </c>
      <c r="R325" s="65">
        <f t="shared" si="250"/>
        <v>1555846.5487976095</v>
      </c>
      <c r="S325">
        <f t="shared" si="271"/>
        <v>1247.3357802923836</v>
      </c>
      <c r="T325" s="9">
        <f t="shared" si="272"/>
        <v>2444.7781293730718</v>
      </c>
      <c r="V325" s="17">
        <f t="shared" si="266"/>
        <v>14048.918638176565</v>
      </c>
      <c r="W325" s="58">
        <f t="shared" si="267"/>
        <v>1557986.3192452134</v>
      </c>
      <c r="X325">
        <f t="shared" si="273"/>
        <v>1248.1932219192722</v>
      </c>
      <c r="Y325" s="9">
        <f t="shared" si="274"/>
        <v>2446.4587149617737</v>
      </c>
      <c r="Z325" s="18">
        <f t="shared" si="264"/>
        <v>8.8846213296974258E-2</v>
      </c>
    </row>
    <row r="326" spans="1:26">
      <c r="A326" t="str">
        <f>'rockfish harvests'!A325</f>
        <v>SE</v>
      </c>
      <c r="B326" s="12">
        <f>'rockfish harvests'!B325</f>
        <v>2013</v>
      </c>
      <c r="C326" s="12" t="str">
        <f>'rockfish harvests'!C325</f>
        <v>SSEO</v>
      </c>
      <c r="D326">
        <f>'rockfish harvests'!D325</f>
        <v>15619</v>
      </c>
      <c r="E326" s="12">
        <f>[1]logbook_harvest!$E479</f>
        <v>11144</v>
      </c>
      <c r="F326" s="12">
        <f>IF([3]species_comp_Region1_forR!$G281&gt;49,[3]species_comp_Region1_forR!$AD281,[3]species_comp_Region1_forR!$AF281)</f>
        <v>0.98641087100000002</v>
      </c>
      <c r="G326" s="12">
        <f>IF([3]species_comp_Region1_forR!$G281&gt;49,[3]species_comp_Region1_forR!$AE281,[3]species_comp_Region1_forR!$AG281)</f>
        <v>5.3596399999999997E-6</v>
      </c>
      <c r="H326" s="10">
        <f t="shared" si="268"/>
        <v>10992.562746424001</v>
      </c>
      <c r="I326" s="8">
        <f t="shared" si="275"/>
        <v>665.60691701503993</v>
      </c>
      <c r="J326">
        <f t="shared" si="269"/>
        <v>25.799358848914054</v>
      </c>
      <c r="K326" s="9">
        <f t="shared" si="270"/>
        <v>50.566743343871543</v>
      </c>
      <c r="M326" s="2">
        <f>'rockfish harvests'!O325</f>
        <v>7064.6801916454569</v>
      </c>
      <c r="N326">
        <f>'rockfish harvests'!P325</f>
        <v>3429125.8906986257</v>
      </c>
      <c r="O326" s="12">
        <f>IF([3]species_comp_Region1_forR!$D303&gt;49,[3]species_comp_Region1_forR!$N303,[3]species_comp_Region1_forR!$P303)</f>
        <v>0.675789474</v>
      </c>
      <c r="P326" s="12">
        <f>IF([3]species_comp_Region1_forR!$D303&gt;49,[3]species_comp_Region1_forR!$O303,[3]species_comp_Region1_forR!$Q303)</f>
        <v>4.6223199999999997E-4</v>
      </c>
      <c r="Q326" s="17">
        <f t="shared" si="265"/>
        <v>4774.2365106903026</v>
      </c>
      <c r="R326" s="65">
        <f t="shared" si="250"/>
        <v>1587537.1605604924</v>
      </c>
      <c r="S326">
        <f t="shared" si="271"/>
        <v>1259.975063467723</v>
      </c>
      <c r="T326" s="9">
        <f t="shared" si="272"/>
        <v>2469.5511243967371</v>
      </c>
      <c r="V326" s="17">
        <f t="shared" si="266"/>
        <v>15766.799257114304</v>
      </c>
      <c r="W326" s="58">
        <f t="shared" si="267"/>
        <v>1588202.7674775075</v>
      </c>
      <c r="X326">
        <f t="shared" si="273"/>
        <v>1260.2391707439931</v>
      </c>
      <c r="Y326" s="9">
        <f t="shared" si="274"/>
        <v>2470.0687746582266</v>
      </c>
      <c r="Z326" s="18">
        <f t="shared" si="264"/>
        <v>7.992993062148282E-2</v>
      </c>
    </row>
    <row r="327" spans="1:26">
      <c r="A327" t="str">
        <f>'rockfish harvests'!A326</f>
        <v>SE</v>
      </c>
      <c r="B327" s="12">
        <f>'rockfish harvests'!B326</f>
        <v>2014</v>
      </c>
      <c r="C327" s="12" t="str">
        <f>'rockfish harvests'!C326</f>
        <v>SSEO</v>
      </c>
      <c r="D327">
        <f>'rockfish harvests'!D326</f>
        <v>18453</v>
      </c>
      <c r="E327" s="12">
        <f>[1]logbook_harvest!$E480</f>
        <v>13323</v>
      </c>
      <c r="F327" s="12">
        <f>IF([3]species_comp_Region1_forR!$G282&gt;49,[3]species_comp_Region1_forR!$AD282,[3]species_comp_Region1_forR!$AF282)</f>
        <v>0.96467589200000003</v>
      </c>
      <c r="G327" s="12">
        <f>IF([3]species_comp_Region1_forR!$G282&gt;49,[3]species_comp_Region1_forR!$AE282,[3]species_comp_Region1_forR!$AG282)</f>
        <v>1.2414E-5</v>
      </c>
      <c r="H327" s="10">
        <f t="shared" si="268"/>
        <v>12852.376909116001</v>
      </c>
      <c r="I327" s="8">
        <f t="shared" si="275"/>
        <v>2203.513912206</v>
      </c>
      <c r="J327">
        <f t="shared" si="269"/>
        <v>46.941601082685708</v>
      </c>
      <c r="K327" s="9">
        <f t="shared" si="270"/>
        <v>92.005538122063982</v>
      </c>
      <c r="M327" s="2">
        <f>'rockfish harvests'!O326</f>
        <v>5969.0572591587515</v>
      </c>
      <c r="N327">
        <f>'rockfish harvests'!P326</f>
        <v>5648205.4842977012</v>
      </c>
      <c r="O327" s="12">
        <f>IF([3]species_comp_Region1_forR!$D304&gt;49,[3]species_comp_Region1_forR!$N304,[3]species_comp_Region1_forR!$P304)</f>
        <v>0.601941748</v>
      </c>
      <c r="P327" s="12">
        <f>IF([3]species_comp_Region1_forR!$D304&gt;49,[3]species_comp_Region1_forR!$O304,[3]species_comp_Region1_forR!$Q304)</f>
        <v>3.8834299999999998E-4</v>
      </c>
      <c r="Q327" s="17">
        <f t="shared" si="265"/>
        <v>3593.0247604901078</v>
      </c>
      <c r="R327" s="65">
        <f t="shared" si="250"/>
        <v>2058179.2222975306</v>
      </c>
      <c r="S327">
        <f t="shared" si="271"/>
        <v>1434.6355712505983</v>
      </c>
      <c r="T327" s="9">
        <f t="shared" si="272"/>
        <v>2811.8857196511726</v>
      </c>
      <c r="V327" s="17">
        <f t="shared" si="266"/>
        <v>16445.401669606108</v>
      </c>
      <c r="W327" s="58">
        <f t="shared" si="267"/>
        <v>2060382.7362097367</v>
      </c>
      <c r="X327">
        <f t="shared" si="273"/>
        <v>1435.403335724749</v>
      </c>
      <c r="Y327" s="9">
        <f t="shared" si="274"/>
        <v>2813.3905380205078</v>
      </c>
      <c r="Z327" s="18">
        <f t="shared" si="264"/>
        <v>8.7282959976442406E-2</v>
      </c>
    </row>
    <row r="328" spans="1:26">
      <c r="A328" t="str">
        <f>'rockfish harvests'!A327</f>
        <v>SE</v>
      </c>
      <c r="B328" s="12">
        <f>'rockfish harvests'!B327</f>
        <v>2015</v>
      </c>
      <c r="C328" s="12" t="str">
        <f>'rockfish harvests'!C327</f>
        <v>SSEO</v>
      </c>
      <c r="D328">
        <f>'rockfish harvests'!D327</f>
        <v>17669</v>
      </c>
      <c r="E328" s="12">
        <f>[1]logbook_harvest!$E481</f>
        <v>12749</v>
      </c>
      <c r="F328" s="12">
        <f>IF([3]species_comp_Region1_forR!$G283&gt;49,[3]species_comp_Region1_forR!$AD283,[3]species_comp_Region1_forR!$AF283)</f>
        <v>0.98942172100000003</v>
      </c>
      <c r="G328" s="12">
        <f>IF([3]species_comp_Region1_forR!$G283&gt;49,[3]species_comp_Region1_forR!$AE283,[3]species_comp_Region1_forR!$AG283)</f>
        <v>3.6918399999999998E-6</v>
      </c>
      <c r="H328" s="10">
        <f t="shared" si="268"/>
        <v>12614.137521029001</v>
      </c>
      <c r="I328" s="8">
        <f t="shared" si="275"/>
        <v>600.06060177183997</v>
      </c>
      <c r="J328">
        <f t="shared" si="269"/>
        <v>24.496134425085113</v>
      </c>
      <c r="K328" s="9">
        <f t="shared" si="270"/>
        <v>48.01242347316682</v>
      </c>
      <c r="M328" s="2">
        <f>'rockfish harvests'!O327</f>
        <v>15546.524335519505</v>
      </c>
      <c r="N328">
        <f>'rockfish harvests'!P327</f>
        <v>23591989.047447968</v>
      </c>
      <c r="O328" s="12">
        <f>IF([3]species_comp_Region1_forR!$D305&gt;49,[3]species_comp_Region1_forR!$N305,[3]species_comp_Region1_forR!$P305)</f>
        <v>0.64264705899999996</v>
      </c>
      <c r="P328" s="12">
        <f>IF([3]species_comp_Region1_forR!$D305&gt;49,[3]species_comp_Region1_forR!$O305,[3]species_comp_Region1_forR!$Q305)</f>
        <v>3.3822099999999999E-4</v>
      </c>
      <c r="Q328" s="17">
        <f t="shared" si="265"/>
        <v>9990.9281418935389</v>
      </c>
      <c r="R328" s="65">
        <f t="shared" si="250"/>
        <v>9817146.0582566336</v>
      </c>
      <c r="S328">
        <f t="shared" si="271"/>
        <v>3133.2325254051339</v>
      </c>
      <c r="T328" s="9">
        <f t="shared" si="272"/>
        <v>6141.1357497940626</v>
      </c>
      <c r="V328" s="17">
        <f t="shared" si="266"/>
        <v>22605.065662922541</v>
      </c>
      <c r="W328" s="58">
        <f t="shared" si="267"/>
        <v>9817746.1188584063</v>
      </c>
      <c r="X328">
        <f t="shared" si="273"/>
        <v>3133.3282813740416</v>
      </c>
      <c r="Y328" s="9">
        <f t="shared" si="274"/>
        <v>6141.3234314931215</v>
      </c>
      <c r="Z328" s="18">
        <f t="shared" si="264"/>
        <v>0.13861177525856136</v>
      </c>
    </row>
    <row r="329" spans="1:26">
      <c r="A329" t="str">
        <f>'rockfish harvests'!A328</f>
        <v>SE</v>
      </c>
      <c r="B329" s="12">
        <f>'rockfish harvests'!B328</f>
        <v>2016</v>
      </c>
      <c r="C329" s="12" t="str">
        <f>'rockfish harvests'!C328</f>
        <v>SSEO</v>
      </c>
      <c r="D329">
        <f>'rockfish harvests'!D328</f>
        <v>17707</v>
      </c>
      <c r="E329" s="12">
        <f>[1]logbook_harvest!$E482</f>
        <v>13558</v>
      </c>
      <c r="F329" s="12">
        <f>IF([3]species_comp_Region1_forR!$G284&gt;49,[3]species_comp_Region1_forR!$AD284,[3]species_comp_Region1_forR!$AF284)</f>
        <v>0.99331783799999995</v>
      </c>
      <c r="G329" s="12">
        <f>IF([3]species_comp_Region1_forR!$G284&gt;49,[3]species_comp_Region1_forR!$AE284,[3]species_comp_Region1_forR!$AG284)</f>
        <v>1.92895E-6</v>
      </c>
      <c r="H329" s="10">
        <f t="shared" si="268"/>
        <v>13467.403247603999</v>
      </c>
      <c r="I329" s="8">
        <f t="shared" si="275"/>
        <v>354.5783621878</v>
      </c>
      <c r="J329">
        <f t="shared" si="269"/>
        <v>18.83025125131898</v>
      </c>
      <c r="K329" s="9">
        <f t="shared" si="270"/>
        <v>36.907292452585203</v>
      </c>
      <c r="M329" s="2">
        <f>'rockfish harvests'!O328</f>
        <v>9530.7617028217246</v>
      </c>
      <c r="N329">
        <f>'rockfish harvests'!P328</f>
        <v>11849070.145310419</v>
      </c>
      <c r="O329" s="12">
        <f>IF([3]species_comp_Region1_forR!$D306&gt;49,[3]species_comp_Region1_forR!$N306,[3]species_comp_Region1_forR!$P306)</f>
        <v>0.62983425400000004</v>
      </c>
      <c r="P329" s="12">
        <f>IF([3]species_comp_Region1_forR!$D306&gt;49,[3]species_comp_Region1_forR!$O306,[3]species_comp_Region1_forR!$Q306)</f>
        <v>6.4582599999999995E-4</v>
      </c>
      <c r="Q329" s="17">
        <f t="shared" si="265"/>
        <v>6002.8001871484912</v>
      </c>
      <c r="R329" s="65">
        <f t="shared" si="250"/>
        <v>4751433.1443533851</v>
      </c>
      <c r="S329">
        <f t="shared" si="271"/>
        <v>2179.7782328377775</v>
      </c>
      <c r="T329" s="9">
        <f t="shared" si="272"/>
        <v>4272.3653363620442</v>
      </c>
      <c r="V329" s="17">
        <f t="shared" si="266"/>
        <v>19470.20343475249</v>
      </c>
      <c r="W329" s="58">
        <f t="shared" si="267"/>
        <v>4751787.7227155725</v>
      </c>
      <c r="X329">
        <f t="shared" si="273"/>
        <v>2179.8595649067793</v>
      </c>
      <c r="Y329" s="9">
        <f t="shared" si="274"/>
        <v>4272.5247472172869</v>
      </c>
      <c r="Z329" s="18">
        <f t="shared" si="264"/>
        <v>0.11195874620477432</v>
      </c>
    </row>
    <row r="330" spans="1:26">
      <c r="A330" t="str">
        <f>'rockfish harvests'!A329</f>
        <v>SE</v>
      </c>
      <c r="B330" s="12">
        <f>'rockfish harvests'!B329</f>
        <v>2017</v>
      </c>
      <c r="C330" s="12" t="str">
        <f>'rockfish harvests'!C329</f>
        <v>SSEO</v>
      </c>
      <c r="D330">
        <f>'rockfish harvests'!D329</f>
        <v>20760</v>
      </c>
      <c r="E330" s="12">
        <f>[1]logbook_harvest!$E483</f>
        <v>16390</v>
      </c>
      <c r="F330" s="12">
        <f>IF([3]species_comp_Region1_forR!$G285&gt;49,[3]species_comp_Region1_forR!$AD285,[3]species_comp_Region1_forR!$AF285)</f>
        <v>0.98767658599999997</v>
      </c>
      <c r="G330" s="12">
        <f>IF([3]species_comp_Region1_forR!$G285&gt;49,[3]species_comp_Region1_forR!$AE285,[3]species_comp_Region1_forR!$AG285)</f>
        <v>3.65952E-6</v>
      </c>
      <c r="H330" s="10">
        <f t="shared" si="268"/>
        <v>16188.019244539999</v>
      </c>
      <c r="I330" s="8">
        <f t="shared" si="275"/>
        <v>983.06454259199995</v>
      </c>
      <c r="J330">
        <f t="shared" si="269"/>
        <v>31.353860090776703</v>
      </c>
      <c r="K330" s="9">
        <f t="shared" si="270"/>
        <v>61.453565777922336</v>
      </c>
      <c r="M330" s="2">
        <f>'rockfish harvests'!O329</f>
        <v>7420.2213327054378</v>
      </c>
      <c r="N330">
        <f>'rockfish harvests'!P329</f>
        <v>9465736.8938175309</v>
      </c>
      <c r="O330" s="12">
        <f>IF([3]species_comp_Region1_forR!$D307&gt;49,[3]species_comp_Region1_forR!$N307,[3]species_comp_Region1_forR!$P307)</f>
        <v>0.66756756799999994</v>
      </c>
      <c r="P330" s="12">
        <f>IF([3]species_comp_Region1_forR!$D307&gt;49,[3]species_comp_Region1_forR!$O307,[3]species_comp_Region1_forR!$Q307)</f>
        <v>6.0141199999999995E-4</v>
      </c>
      <c r="Q330" s="17">
        <f t="shared" si="265"/>
        <v>4953.4991090958874</v>
      </c>
      <c r="R330" s="65">
        <f t="shared" si="250"/>
        <v>4245792.8649203386</v>
      </c>
      <c r="S330">
        <f t="shared" si="271"/>
        <v>2060.5321800254269</v>
      </c>
      <c r="T330" s="9">
        <f t="shared" si="272"/>
        <v>4038.6430728498367</v>
      </c>
      <c r="V330" s="17">
        <f t="shared" si="266"/>
        <v>21141.518353635885</v>
      </c>
      <c r="W330" s="58">
        <f t="shared" si="267"/>
        <v>4246775.9294629302</v>
      </c>
      <c r="X330">
        <f t="shared" si="273"/>
        <v>2060.7707124915501</v>
      </c>
      <c r="Y330" s="9">
        <f t="shared" si="274"/>
        <v>4039.1105964834383</v>
      </c>
      <c r="Z330" s="18">
        <f t="shared" si="264"/>
        <v>9.7475057279277286E-2</v>
      </c>
    </row>
    <row r="331" spans="1:26">
      <c r="A331" t="str">
        <f>'rockfish harvests'!A330</f>
        <v>SE</v>
      </c>
      <c r="B331" s="12">
        <f>'rockfish harvests'!B330</f>
        <v>2018</v>
      </c>
      <c r="C331" s="12" t="str">
        <f>'rockfish harvests'!C330</f>
        <v>SSEO</v>
      </c>
      <c r="D331">
        <f>'rockfish harvests'!D330</f>
        <v>26949</v>
      </c>
      <c r="E331" s="12">
        <f>[1]logbook_harvest!$E484</f>
        <v>22414</v>
      </c>
      <c r="F331" s="12">
        <f>IF([3]species_comp_Region1_forR!$G286&gt;49,[3]species_comp_Region1_forR!$AD286,[3]species_comp_Region1_forR!$AF286)</f>
        <v>0.99505222599999998</v>
      </c>
      <c r="G331" s="12">
        <f>IF([3]species_comp_Region1_forR!$G286&gt;49,[3]species_comp_Region1_forR!$AE286,[3]species_comp_Region1_forR!$AG286)</f>
        <v>1.3536700000000001E-6</v>
      </c>
      <c r="H331" s="10">
        <f t="shared" si="268"/>
        <v>22303.100593563999</v>
      </c>
      <c r="I331" s="8">
        <f t="shared" si="275"/>
        <v>680.06674634332001</v>
      </c>
      <c r="J331">
        <f t="shared" si="269"/>
        <v>26.078089392118436</v>
      </c>
      <c r="K331" s="9">
        <f t="shared" si="270"/>
        <v>51.113055208552133</v>
      </c>
      <c r="M331" s="2">
        <f>'rockfish harvests'!O330</f>
        <v>12867.635899450121</v>
      </c>
      <c r="N331">
        <f>'rockfish harvests'!P330</f>
        <v>12734528.822682161</v>
      </c>
      <c r="O331" s="12">
        <f>IF([3]species_comp_Region1_forR!$D308&gt;49,[3]species_comp_Region1_forR!$N308,[3]species_comp_Region1_forR!$P308)</f>
        <v>0.70486656199999997</v>
      </c>
      <c r="P331" s="12">
        <f>IF([3]species_comp_Region1_forR!$D308&gt;49,[3]species_comp_Region1_forR!$O308,[3]species_comp_Region1_forR!$Q308)</f>
        <v>3.27091E-4</v>
      </c>
      <c r="Q331" s="17">
        <f t="shared" si="265"/>
        <v>9069.9662775131837</v>
      </c>
      <c r="R331" s="65">
        <f t="shared" si="250"/>
        <v>6376976.5312546594</v>
      </c>
      <c r="S331">
        <f t="shared" si="271"/>
        <v>2525.267615769596</v>
      </c>
      <c r="T331" s="9">
        <f t="shared" si="272"/>
        <v>4949.524526908408</v>
      </c>
      <c r="V331" s="17">
        <f t="shared" si="266"/>
        <v>31373.066871077182</v>
      </c>
      <c r="W331" s="58">
        <f t="shared" si="267"/>
        <v>6377656.5980010023</v>
      </c>
      <c r="X331">
        <f t="shared" si="273"/>
        <v>2525.4022645909308</v>
      </c>
      <c r="Y331" s="9">
        <f t="shared" si="274"/>
        <v>4949.7884385982243</v>
      </c>
      <c r="Z331" s="18">
        <f t="shared" si="264"/>
        <v>8.0495868477528348E-2</v>
      </c>
    </row>
    <row r="332" spans="1:26">
      <c r="A332" t="str">
        <f>'rockfish harvests'!A331</f>
        <v>SE</v>
      </c>
      <c r="B332" s="12">
        <f>'rockfish harvests'!B331</f>
        <v>2019</v>
      </c>
      <c r="C332" s="12" t="str">
        <f>'rockfish harvests'!C331</f>
        <v>SSEO</v>
      </c>
      <c r="D332">
        <f>'rockfish harvests'!D331</f>
        <v>22912</v>
      </c>
      <c r="E332" s="12">
        <f>[1]logbook_harvest!$E485</f>
        <v>19342</v>
      </c>
      <c r="F332">
        <v>0.98103975535168197</v>
      </c>
      <c r="G332">
        <v>5.6900439801755743E-6</v>
      </c>
      <c r="H332" s="10">
        <f t="shared" ref="H332" si="276">E332*F332</f>
        <v>18975.270948012232</v>
      </c>
      <c r="I332" s="8">
        <f t="shared" ref="I332" si="277">(E332^2)*G332</f>
        <v>2128.7192187138412</v>
      </c>
      <c r="J332">
        <f t="shared" ref="J332" si="278">SQRT(I332)</f>
        <v>46.13804524157738</v>
      </c>
      <c r="K332" s="9">
        <f t="shared" ref="K332" si="279">(1.96*J332)</f>
        <v>90.430568673491663</v>
      </c>
      <c r="M332" s="2">
        <f>'rockfish harvests'!O331</f>
        <v>16359.985999299963</v>
      </c>
      <c r="N332">
        <f>'rockfish harvests'!P331</f>
        <v>28189042.115738388</v>
      </c>
      <c r="O332">
        <v>0.57831325301204817</v>
      </c>
      <c r="P332">
        <v>4.9067813763112864E-4</v>
      </c>
      <c r="Q332" s="17">
        <f t="shared" ref="Q332" si="280">M332*O332</f>
        <v>9461.1967224867258</v>
      </c>
      <c r="R332" s="65">
        <f t="shared" ref="R332" si="281">(M332^2)*P332+(O332^2)*N332-(P332*N332)</f>
        <v>9545216.3776269574</v>
      </c>
      <c r="S332">
        <f t="shared" ref="S332" si="282">SQRT(R332)</f>
        <v>3089.5333592028032</v>
      </c>
      <c r="T332" s="9">
        <f t="shared" ref="T332" si="283">(1.96*S332)</f>
        <v>6055.4853840374944</v>
      </c>
      <c r="V332" s="17">
        <f t="shared" ref="V332" si="284">Q332+H332</f>
        <v>28436.467670498958</v>
      </c>
      <c r="W332" s="58">
        <f t="shared" ref="W332" si="285">R332+I332</f>
        <v>9547345.0968456715</v>
      </c>
      <c r="X332">
        <f t="shared" ref="X332" si="286">SQRT(W332)</f>
        <v>3089.8778449714919</v>
      </c>
      <c r="Y332" s="9">
        <f t="shared" ref="Y332" si="287">(1.96*X332)</f>
        <v>6056.1605761441242</v>
      </c>
      <c r="Z332" s="18">
        <f t="shared" si="264"/>
        <v>0.10865898960358727</v>
      </c>
    </row>
  </sheetData>
  <mergeCells count="6">
    <mergeCell ref="V1:Y1"/>
    <mergeCell ref="D1:K1"/>
    <mergeCell ref="A1:A2"/>
    <mergeCell ref="B1:B2"/>
    <mergeCell ref="C1:C2"/>
    <mergeCell ref="M1:R1"/>
  </mergeCells>
  <conditionalFormatting sqref="F69:F90">
    <cfRule type="cellIs" dxfId="1" priority="2" operator="equal">
      <formula>0.44819</formula>
    </cfRule>
  </conditionalFormatting>
  <conditionalFormatting sqref="F69:G90">
    <cfRule type="cellIs" dxfId="0" priority="1" operator="equal">
      <formula>0.448187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8172C-E3B2-4725-B72E-06327F54019F}">
  <dimension ref="A1:AN90"/>
  <sheetViews>
    <sheetView zoomScale="90" zoomScaleNormal="90" workbookViewId="0">
      <selection activeCell="Q27" sqref="Q27"/>
    </sheetView>
  </sheetViews>
  <sheetFormatPr defaultRowHeight="15"/>
  <sheetData>
    <row r="1" spans="1:32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</row>
    <row r="2" spans="1:32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</row>
    <row r="3" spans="1:32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</row>
    <row r="4" spans="1:32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</row>
    <row r="5" spans="1:32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</row>
    <row r="6" spans="1:32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</row>
    <row r="7" spans="1:32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</row>
    <row r="8" spans="1:32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</row>
    <row r="9" spans="1:32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</row>
    <row r="10" spans="1:32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</row>
    <row r="11" spans="1:32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</row>
    <row r="12" spans="1:32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</row>
    <row r="13" spans="1:32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</row>
    <row r="14" spans="1:32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</row>
    <row r="15" spans="1:32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</row>
    <row r="16" spans="1:32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</row>
    <row r="17" spans="1:32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</row>
    <row r="18" spans="1:32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</row>
    <row r="19" spans="1:32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</row>
    <row r="20" spans="1:32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</row>
    <row r="21" spans="1:32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</row>
    <row r="22" spans="1:32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</row>
    <row r="23" spans="1:32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</row>
    <row r="24" spans="1:32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</row>
    <row r="25" spans="1:32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</row>
    <row r="26" spans="1:32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</row>
    <row r="27" spans="1:32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</row>
    <row r="28" spans="1:32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</row>
    <row r="29" spans="1:32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</row>
    <row r="30" spans="1:32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</row>
    <row r="31" spans="1:32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</row>
    <row r="32" spans="1:32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</row>
    <row r="33" spans="1:40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</row>
    <row r="34" spans="1:40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</row>
    <row r="36" spans="1:40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</row>
    <row r="37" spans="1:40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</row>
    <row r="38" spans="1:40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</row>
    <row r="39" spans="1:40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</row>
    <row r="40" spans="1:40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</row>
    <row r="41" spans="1:40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</row>
    <row r="42" spans="1:40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</row>
    <row r="43" spans="1:40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</row>
    <row r="44" spans="1:40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</row>
    <row r="45" spans="1:40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</row>
    <row r="46" spans="1:40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</row>
    <row r="47" spans="1:40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</row>
    <row r="48" spans="1:40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</row>
    <row r="49" spans="1:40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</row>
    <row r="50" spans="1:40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</row>
    <row r="51" spans="1:40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</row>
    <row r="52" spans="1:40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</row>
    <row r="53" spans="1:40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</row>
    <row r="54" spans="1:40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</row>
    <row r="56" spans="1:40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</row>
    <row r="57" spans="1:40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</row>
    <row r="58" spans="1:40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</row>
    <row r="59" spans="1:40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</row>
    <row r="60" spans="1:40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</row>
    <row r="61" spans="1:40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</row>
    <row r="62" spans="1:40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</row>
    <row r="63" spans="1:40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</row>
    <row r="64" spans="1:40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</row>
    <row r="65" spans="1:32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</row>
    <row r="66" spans="1:3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</row>
    <row r="67" spans="1:32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</row>
    <row r="68" spans="1:3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</row>
    <row r="69" spans="1:3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</row>
    <row r="70" spans="1:3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</row>
    <row r="71" spans="1:3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</row>
    <row r="72" spans="1:3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</row>
    <row r="73" spans="1:3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</row>
    <row r="74" spans="1:3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</row>
    <row r="75" spans="1:32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</row>
    <row r="76" spans="1:3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</row>
    <row r="77" spans="1:3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</row>
    <row r="78" spans="1:3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</row>
    <row r="79" spans="1:3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</row>
    <row r="80" spans="1:3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</row>
    <row r="81" spans="1:3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</row>
    <row r="82" spans="1:3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</row>
    <row r="83" spans="1:3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</row>
    <row r="84" spans="1:3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</row>
    <row r="85" spans="1:3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</row>
    <row r="86" spans="1:3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</row>
    <row r="87" spans="1:3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</row>
    <row r="88" spans="1:3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</row>
    <row r="89" spans="1:3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</row>
    <row r="90" spans="1:3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7F83-1005-4FCE-8C54-E1222D7E9FB7}">
  <sheetPr>
    <tabColor theme="9"/>
  </sheetPr>
  <dimension ref="A1:AG332"/>
  <sheetViews>
    <sheetView zoomScale="80" zoomScaleNormal="80" workbookViewId="0">
      <pane ySplit="2" topLeftCell="A261" activePane="bottomLeft" state="frozen"/>
      <selection pane="bottomLeft" activeCell="P311" sqref="P311:Q318"/>
    </sheetView>
  </sheetViews>
  <sheetFormatPr defaultRowHeight="15"/>
  <cols>
    <col min="3" max="3" width="14.85546875" customWidth="1"/>
    <col min="4" max="4" width="14" customWidth="1"/>
    <col min="8" max="8" width="12" bestFit="1" customWidth="1"/>
    <col min="9" max="9" width="9.5703125" style="17" bestFit="1" customWidth="1"/>
    <col min="10" max="10" width="11.5703125" style="8" customWidth="1"/>
    <col min="11" max="11" width="9.140625" hidden="1" customWidth="1"/>
    <col min="12" max="12" width="12.85546875" customWidth="1"/>
    <col min="13" max="13" width="1.7109375" customWidth="1"/>
    <col min="17" max="17" width="12.28515625" bestFit="1" customWidth="1"/>
    <col min="20" max="20" width="10.5703125" style="17" bestFit="1" customWidth="1"/>
    <col min="21" max="21" width="11.5703125" style="8" bestFit="1" customWidth="1"/>
    <col min="22" max="22" width="0.140625" style="5" customWidth="1"/>
    <col min="23" max="23" width="9.140625" style="5"/>
    <col min="24" max="24" width="14.5703125" customWidth="1"/>
    <col min="25" max="25" width="10.5703125" style="17" bestFit="1" customWidth="1"/>
    <col min="26" max="26" width="11.85546875" style="8" bestFit="1" customWidth="1"/>
    <col min="27" max="27" width="11.85546875" bestFit="1" customWidth="1"/>
    <col min="28" max="28" width="8.5703125" bestFit="1" customWidth="1"/>
  </cols>
  <sheetData>
    <row r="1" spans="1:33">
      <c r="A1" s="79" t="str">
        <f>'rockfish harvests'!A1</f>
        <v>Region</v>
      </c>
      <c r="B1" s="79" t="str">
        <f>'rockfish harvests'!B1</f>
        <v>year</v>
      </c>
      <c r="C1" s="79" t="str">
        <f>'rockfish harvests'!C1</f>
        <v>RptArea</v>
      </c>
      <c r="D1" s="78" t="s">
        <v>8</v>
      </c>
      <c r="E1" s="78"/>
      <c r="F1" s="78"/>
      <c r="G1" s="78"/>
      <c r="H1" s="78"/>
      <c r="I1" s="78"/>
      <c r="J1" s="78"/>
      <c r="K1" s="78"/>
      <c r="L1" s="78"/>
      <c r="N1" s="78" t="s">
        <v>15</v>
      </c>
      <c r="O1" s="78"/>
      <c r="P1" s="78"/>
      <c r="Q1" s="78"/>
      <c r="R1" s="78"/>
      <c r="S1" s="78"/>
      <c r="T1" s="78"/>
      <c r="U1" s="78"/>
      <c r="V1" s="77"/>
      <c r="W1" s="77"/>
      <c r="X1" s="6"/>
      <c r="Y1" s="78" t="s">
        <v>74</v>
      </c>
      <c r="Z1" s="78"/>
      <c r="AA1" s="78"/>
      <c r="AB1" s="78"/>
    </row>
    <row r="2" spans="1:33" s="4" customFormat="1" ht="101.25" customHeight="1">
      <c r="A2" s="79"/>
      <c r="B2" s="79"/>
      <c r="C2" s="79"/>
      <c r="D2" s="4" t="s">
        <v>93</v>
      </c>
      <c r="E2" s="4" t="s">
        <v>94</v>
      </c>
      <c r="F2" s="4" t="s">
        <v>95</v>
      </c>
      <c r="G2" s="4" t="s">
        <v>96</v>
      </c>
      <c r="H2" s="4" t="s">
        <v>97</v>
      </c>
      <c r="I2" s="11" t="s">
        <v>98</v>
      </c>
      <c r="J2" s="30" t="s">
        <v>99</v>
      </c>
      <c r="K2" s="4" t="s">
        <v>100</v>
      </c>
      <c r="L2" s="4" t="s">
        <v>101</v>
      </c>
      <c r="N2" s="4" t="s">
        <v>102</v>
      </c>
      <c r="O2" s="4" t="s">
        <v>103</v>
      </c>
      <c r="P2" s="4" t="s">
        <v>104</v>
      </c>
      <c r="Q2" s="4" t="s">
        <v>105</v>
      </c>
      <c r="R2" s="13" t="s">
        <v>106</v>
      </c>
      <c r="S2" s="13" t="s">
        <v>107</v>
      </c>
      <c r="T2" s="19" t="s">
        <v>108</v>
      </c>
      <c r="U2" s="62" t="s">
        <v>109</v>
      </c>
      <c r="V2" s="4" t="s">
        <v>110</v>
      </c>
      <c r="W2" s="4" t="s">
        <v>111</v>
      </c>
      <c r="Y2" s="16" t="s">
        <v>112</v>
      </c>
      <c r="Z2" s="30" t="s">
        <v>113</v>
      </c>
      <c r="AA2" s="4" t="s">
        <v>114</v>
      </c>
      <c r="AB2" s="4" t="s">
        <v>115</v>
      </c>
    </row>
    <row r="3" spans="1:33">
      <c r="A3" t="str">
        <f>'rockfish harvests'!A2</f>
        <v>SC</v>
      </c>
      <c r="B3">
        <f>'rockfish harvests'!B2</f>
        <v>1998</v>
      </c>
      <c r="C3" t="str">
        <f>'rockfish harvests'!C2</f>
        <v>AFOGNAK</v>
      </c>
      <c r="D3">
        <f>'rockfish harvests'!D2</f>
        <v>416</v>
      </c>
      <c r="E3">
        <f>[1]logbook_harvest!F2</f>
        <v>87</v>
      </c>
      <c r="F3" t="str">
        <f>[4]logbook_harvest_forR!$G2</f>
        <v>NA</v>
      </c>
      <c r="G3" s="49">
        <f>[1]logbook_harvest!K2</f>
        <v>0.73168497799556342</v>
      </c>
      <c r="H3" s="49">
        <f>[1]logbook_harvest!L2</f>
        <v>1.7709730167293138E-2</v>
      </c>
      <c r="I3" s="17">
        <f t="shared" ref="I3:I10" si="0">E3*G3</f>
        <v>63.65659308561402</v>
      </c>
      <c r="J3" s="8">
        <f>(E3^2)*H3</f>
        <v>134.04494763624174</v>
      </c>
      <c r="K3">
        <f>SQRT(J3)</f>
        <v>11.577778182200666</v>
      </c>
      <c r="L3" s="9">
        <f>(1.96*K3)</f>
        <v>22.692445237113304</v>
      </c>
      <c r="N3" s="2">
        <f>'rockfish harvests'!O2</f>
        <v>113.5015960846614</v>
      </c>
      <c r="O3">
        <f>'rockfish harvests'!P2</f>
        <v>3943.5752117924521</v>
      </c>
      <c r="P3" s="12"/>
      <c r="Q3" s="12"/>
      <c r="R3" s="51">
        <f>[1]logbook_harvest!N2</f>
        <v>0.12222712270469756</v>
      </c>
      <c r="S3" s="51">
        <f>[1]logbook_harvest!O2</f>
        <v>1.0289631320921915E-3</v>
      </c>
      <c r="T3" s="17">
        <f t="shared" ref="T3:T22" si="1">R3*N3</f>
        <v>13.872973511818929</v>
      </c>
      <c r="U3" s="59">
        <f>(N3^2)*S3+(R3^2)*O3-(S3*O3)</f>
        <v>68.112861309148812</v>
      </c>
      <c r="V3">
        <f>SQRT(U3)</f>
        <v>8.2530516361615476</v>
      </c>
      <c r="W3" s="9">
        <f>(1.96*V3)</f>
        <v>16.175981206876632</v>
      </c>
      <c r="Y3" s="17">
        <f t="shared" ref="Y3:Y47" si="2">T3+I3</f>
        <v>77.529566597432947</v>
      </c>
      <c r="Z3" s="58">
        <f t="shared" ref="Z3:Z47" si="3">U3+J3</f>
        <v>202.15780894539057</v>
      </c>
      <c r="AA3">
        <f>SQRT(Z3)</f>
        <v>14.218221019009043</v>
      </c>
      <c r="AB3" s="9">
        <f>(1.96*AA3)</f>
        <v>27.867713197257725</v>
      </c>
      <c r="AC3" s="18">
        <f>AA3/Y3</f>
        <v>0.18339095190401616</v>
      </c>
      <c r="AF3" s="42"/>
      <c r="AG3" t="s">
        <v>92</v>
      </c>
    </row>
    <row r="4" spans="1:33">
      <c r="A4" t="str">
        <f>'rockfish harvests'!A3</f>
        <v>SC</v>
      </c>
      <c r="B4">
        <f>'rockfish harvests'!B3</f>
        <v>1999</v>
      </c>
      <c r="C4" t="str">
        <f>'rockfish harvests'!C3</f>
        <v>AFOGNAK</v>
      </c>
      <c r="D4">
        <f>'rockfish harvests'!D3</f>
        <v>506</v>
      </c>
      <c r="E4">
        <f>[1]logbook_harvest!F3</f>
        <v>87</v>
      </c>
      <c r="F4" t="str">
        <f>[4]logbook_harvest_forR!$G3</f>
        <v>NA</v>
      </c>
      <c r="G4" s="49">
        <f>[1]logbook_harvest!K3</f>
        <v>0.73168497799556342</v>
      </c>
      <c r="H4" s="49">
        <f>[1]logbook_harvest!L3</f>
        <v>1.7709730167293138E-2</v>
      </c>
      <c r="I4" s="17">
        <f t="shared" si="0"/>
        <v>63.65659308561402</v>
      </c>
      <c r="J4" s="8">
        <f t="shared" ref="J4:J48" si="4">(E4^2)*H4</f>
        <v>134.04494763624174</v>
      </c>
      <c r="K4">
        <f t="shared" ref="K4:K48" si="5">SQRT(J4)</f>
        <v>11.577778182200666</v>
      </c>
      <c r="L4" s="9">
        <f t="shared" ref="L4:L48" si="6">(1.96*K4)</f>
        <v>22.692445237113304</v>
      </c>
      <c r="N4" s="2">
        <f>'rockfish harvests'!O3</f>
        <v>138.05722985297768</v>
      </c>
      <c r="O4">
        <f>'rockfish harvests'!P3</f>
        <v>5834.5115045216135</v>
      </c>
      <c r="P4" s="12"/>
      <c r="Q4" s="12"/>
      <c r="R4" s="51">
        <f>[1]logbook_harvest!N3</f>
        <v>0.12222712270469756</v>
      </c>
      <c r="S4" s="51">
        <f>[1]logbook_harvest!O3</f>
        <v>1.0289631320921915E-3</v>
      </c>
      <c r="T4" s="17">
        <f t="shared" si="1"/>
        <v>16.874337973510539</v>
      </c>
      <c r="U4" s="59">
        <f t="shared" ref="U4:U67" si="7">(N4^2)*S4+(R4^2)*O4-(S4*O4)</f>
        <v>100.77283976371368</v>
      </c>
      <c r="V4">
        <f t="shared" ref="V4:V48" si="8">SQRT(U4)</f>
        <v>10.03856761513881</v>
      </c>
      <c r="W4" s="9">
        <f t="shared" ref="W4:W48" si="9">(1.96*V4)</f>
        <v>19.675592525672066</v>
      </c>
      <c r="Y4" s="17">
        <f t="shared" si="2"/>
        <v>80.530931059124555</v>
      </c>
      <c r="Z4" s="58">
        <f t="shared" si="3"/>
        <v>234.81778739995542</v>
      </c>
      <c r="AA4">
        <f t="shared" ref="AA4:AA48" si="10">SQRT(Z4)</f>
        <v>15.323765444562097</v>
      </c>
      <c r="AB4" s="9">
        <f t="shared" ref="AB4:AB48" si="11">(1.96*AA4)</f>
        <v>30.03458027134171</v>
      </c>
      <c r="AC4" s="18">
        <f t="shared" ref="AC4:AC67" si="12">AA4/Y4</f>
        <v>0.19028422052281535</v>
      </c>
      <c r="AG4" s="48" t="s">
        <v>116</v>
      </c>
    </row>
    <row r="5" spans="1:33">
      <c r="A5" t="str">
        <f>'rockfish harvests'!A4</f>
        <v>SC</v>
      </c>
      <c r="B5">
        <f>'rockfish harvests'!B4</f>
        <v>2000</v>
      </c>
      <c r="C5" t="str">
        <f>'rockfish harvests'!C4</f>
        <v>AFOGNAK</v>
      </c>
      <c r="D5">
        <f>'rockfish harvests'!D4</f>
        <v>1412</v>
      </c>
      <c r="E5">
        <f>[1]logbook_harvest!F4</f>
        <v>188</v>
      </c>
      <c r="F5" t="str">
        <f>[4]logbook_harvest_forR!$G4</f>
        <v>NA</v>
      </c>
      <c r="G5" s="49">
        <f>[1]logbook_harvest!K4</f>
        <v>0.73168497799556342</v>
      </c>
      <c r="H5" s="49">
        <f>[1]logbook_harvest!L4</f>
        <v>1.7709730167293138E-2</v>
      </c>
      <c r="I5" s="17">
        <f t="shared" si="0"/>
        <v>137.55677586316591</v>
      </c>
      <c r="J5" s="8">
        <f t="shared" si="4"/>
        <v>625.9327030328086</v>
      </c>
      <c r="K5">
        <f t="shared" si="5"/>
        <v>25.018647106364657</v>
      </c>
      <c r="L5" s="9">
        <f t="shared" si="6"/>
        <v>49.03654832847473</v>
      </c>
      <c r="N5" s="2">
        <f>'rockfish harvests'!O4</f>
        <v>385.25060978736042</v>
      </c>
      <c r="O5">
        <f>'rockfish harvests'!P4</f>
        <v>45433.151217293431</v>
      </c>
      <c r="P5" s="12"/>
      <c r="Q5" s="12"/>
      <c r="R5" s="51">
        <f>[1]logbook_harvest!N4</f>
        <v>0.12222712270469756</v>
      </c>
      <c r="S5" s="51">
        <f>[1]logbook_harvest!O4</f>
        <v>1.0289631320921915E-3</v>
      </c>
      <c r="T5" s="17">
        <f t="shared" si="1"/>
        <v>47.088073554539257</v>
      </c>
      <c r="U5" s="59">
        <f t="shared" si="7"/>
        <v>784.71482386018192</v>
      </c>
      <c r="V5">
        <f t="shared" si="8"/>
        <v>28.012761803509878</v>
      </c>
      <c r="W5" s="9">
        <f t="shared" si="9"/>
        <v>54.905013134879361</v>
      </c>
      <c r="Y5" s="17">
        <f t="shared" si="2"/>
        <v>184.64484941770516</v>
      </c>
      <c r="Z5" s="58">
        <f t="shared" si="3"/>
        <v>1410.6475268929905</v>
      </c>
      <c r="AA5">
        <f t="shared" si="10"/>
        <v>37.558587924641024</v>
      </c>
      <c r="AB5" s="9">
        <f t="shared" si="11"/>
        <v>73.614832332296402</v>
      </c>
      <c r="AC5" s="18">
        <f t="shared" si="12"/>
        <v>0.20340988683456676</v>
      </c>
    </row>
    <row r="6" spans="1:33">
      <c r="A6" t="str">
        <f>'rockfish harvests'!A5</f>
        <v>SC</v>
      </c>
      <c r="B6">
        <f>'rockfish harvests'!B5</f>
        <v>2001</v>
      </c>
      <c r="C6" t="str">
        <f>'rockfish harvests'!C5</f>
        <v>AFOGNAK</v>
      </c>
      <c r="D6">
        <f>'rockfish harvests'!D5</f>
        <v>535</v>
      </c>
      <c r="E6">
        <f>[1]logbook_harvest!F5</f>
        <v>58</v>
      </c>
      <c r="F6" t="str">
        <f>[4]logbook_harvest_forR!$G5</f>
        <v>NA</v>
      </c>
      <c r="G6" s="49">
        <f>[1]logbook_harvest!K5</f>
        <v>0.73168497799556342</v>
      </c>
      <c r="H6" s="49">
        <f>[1]logbook_harvest!L5</f>
        <v>1.7709730167293138E-2</v>
      </c>
      <c r="I6" s="17">
        <f t="shared" si="0"/>
        <v>42.43772872374268</v>
      </c>
      <c r="J6" s="8">
        <f t="shared" si="4"/>
        <v>59.575532282774113</v>
      </c>
      <c r="K6">
        <f t="shared" si="5"/>
        <v>7.7185187881337773</v>
      </c>
      <c r="L6" s="9">
        <f t="shared" si="6"/>
        <v>15.128296824742204</v>
      </c>
      <c r="N6" s="2">
        <f>'rockfish harvests'!O5</f>
        <v>145.96960073387947</v>
      </c>
      <c r="O6">
        <f>'rockfish harvests'!P5</f>
        <v>6522.4540899783578</v>
      </c>
      <c r="P6" s="12"/>
      <c r="Q6" s="12"/>
      <c r="R6" s="51">
        <f>[1]logbook_harvest!N5</f>
        <v>0.12222712270469756</v>
      </c>
      <c r="S6" s="51">
        <f>[1]logbook_harvest!O5</f>
        <v>1.0289631320921915E-3</v>
      </c>
      <c r="T6" s="17">
        <f t="shared" si="1"/>
        <v>17.841444300055596</v>
      </c>
      <c r="U6" s="59">
        <f t="shared" si="7"/>
        <v>112.65488470906021</v>
      </c>
      <c r="V6">
        <f t="shared" si="8"/>
        <v>10.613900541698147</v>
      </c>
      <c r="W6" s="9">
        <f t="shared" si="9"/>
        <v>20.803245061728369</v>
      </c>
      <c r="Y6" s="17">
        <f t="shared" si="2"/>
        <v>60.279173023798279</v>
      </c>
      <c r="Z6" s="58">
        <f t="shared" si="3"/>
        <v>172.23041699183432</v>
      </c>
      <c r="AA6">
        <f t="shared" si="10"/>
        <v>13.123658674006816</v>
      </c>
      <c r="AB6" s="9">
        <f t="shared" si="11"/>
        <v>25.722371001053357</v>
      </c>
      <c r="AC6" s="18">
        <f t="shared" si="12"/>
        <v>0.21771464364359447</v>
      </c>
    </row>
    <row r="7" spans="1:33">
      <c r="A7" t="str">
        <f>'rockfish harvests'!A6</f>
        <v>SC</v>
      </c>
      <c r="B7">
        <f>'rockfish harvests'!B6</f>
        <v>2002</v>
      </c>
      <c r="C7" t="str">
        <f>'rockfish harvests'!C6</f>
        <v>AFOGNAK</v>
      </c>
      <c r="D7">
        <f>'rockfish harvests'!D6</f>
        <v>345</v>
      </c>
      <c r="E7">
        <f>[1]logbook_harvest!F6</f>
        <v>54</v>
      </c>
      <c r="F7" t="str">
        <f>[4]logbook_harvest_forR!$G6</f>
        <v>NA</v>
      </c>
      <c r="G7" s="49">
        <f>[1]logbook_harvest!K6</f>
        <v>0.73168497799556342</v>
      </c>
      <c r="H7" s="49">
        <f>[1]logbook_harvest!L6</f>
        <v>1.7709730167293138E-2</v>
      </c>
      <c r="I7" s="17">
        <f t="shared" si="0"/>
        <v>39.510988811760427</v>
      </c>
      <c r="J7" s="8">
        <f t="shared" si="4"/>
        <v>51.641573167826792</v>
      </c>
      <c r="K7">
        <f t="shared" si="5"/>
        <v>7.1862071475728273</v>
      </c>
      <c r="L7" s="9">
        <f t="shared" si="6"/>
        <v>14.084966009242741</v>
      </c>
      <c r="N7" s="2">
        <f>'rockfish harvests'!O6</f>
        <v>94.129929445212042</v>
      </c>
      <c r="O7">
        <f>'rockfish harvests'!P6</f>
        <v>2712.3245630524034</v>
      </c>
      <c r="P7" s="12"/>
      <c r="Q7" s="12"/>
      <c r="R7" s="51">
        <f>[1]logbook_harvest!N6</f>
        <v>0.12222712270469756</v>
      </c>
      <c r="S7" s="51">
        <f>[1]logbook_harvest!O6</f>
        <v>1.0289631320921915E-3</v>
      </c>
      <c r="T7" s="17">
        <f t="shared" si="1"/>
        <v>11.505230436484457</v>
      </c>
      <c r="U7" s="59">
        <f t="shared" si="7"/>
        <v>46.846877989329705</v>
      </c>
      <c r="V7">
        <f t="shared" si="8"/>
        <v>6.8444779194128245</v>
      </c>
      <c r="W7" s="9">
        <f t="shared" si="9"/>
        <v>13.415176722049136</v>
      </c>
      <c r="Y7" s="17">
        <f t="shared" si="2"/>
        <v>51.01621924824488</v>
      </c>
      <c r="Z7" s="58">
        <f t="shared" si="3"/>
        <v>98.488451157156504</v>
      </c>
      <c r="AA7">
        <f t="shared" si="10"/>
        <v>9.9241347812873091</v>
      </c>
      <c r="AB7" s="9">
        <f t="shared" si="11"/>
        <v>19.451304171323127</v>
      </c>
      <c r="AC7" s="18">
        <f t="shared" si="12"/>
        <v>0.19452901307712508</v>
      </c>
    </row>
    <row r="8" spans="1:33">
      <c r="A8" t="str">
        <f>'rockfish harvests'!A7</f>
        <v>SC</v>
      </c>
      <c r="B8">
        <f>'rockfish harvests'!B7</f>
        <v>2003</v>
      </c>
      <c r="C8" t="str">
        <f>'rockfish harvests'!C7</f>
        <v>AFOGNAK</v>
      </c>
      <c r="D8">
        <f>'rockfish harvests'!D7</f>
        <v>567</v>
      </c>
      <c r="E8">
        <f>[1]logbook_harvest!F7</f>
        <v>83</v>
      </c>
      <c r="F8" t="str">
        <f>[4]logbook_harvest_forR!$G7</f>
        <v>NA</v>
      </c>
      <c r="G8" s="49">
        <f>[1]logbook_harvest!K7</f>
        <v>0.73168497799556342</v>
      </c>
      <c r="H8" s="49">
        <f>[1]logbook_harvest!L7</f>
        <v>1.7709730167293138E-2</v>
      </c>
      <c r="I8" s="17">
        <f t="shared" si="0"/>
        <v>60.729853173631767</v>
      </c>
      <c r="J8" s="8">
        <f t="shared" si="4"/>
        <v>122.00233112248243</v>
      </c>
      <c r="K8">
        <f t="shared" si="5"/>
        <v>11.045466541639716</v>
      </c>
      <c r="L8" s="9">
        <f t="shared" si="6"/>
        <v>21.649114421613842</v>
      </c>
      <c r="N8" s="2">
        <f>'rockfish harvests'!O7</f>
        <v>154.70049274039195</v>
      </c>
      <c r="O8">
        <f>'rockfish harvests'!P7</f>
        <v>7326.0450447481962</v>
      </c>
      <c r="P8" s="12"/>
      <c r="Q8" s="12"/>
      <c r="R8" s="51">
        <f>[1]logbook_harvest!N7</f>
        <v>0.12222712270469756</v>
      </c>
      <c r="S8" s="51">
        <f>[1]logbook_harvest!O7</f>
        <v>1.0289631320921915E-3</v>
      </c>
      <c r="T8" s="17">
        <f t="shared" si="1"/>
        <v>18.908596108657061</v>
      </c>
      <c r="U8" s="59">
        <f t="shared" si="7"/>
        <v>126.53439158085796</v>
      </c>
      <c r="V8">
        <f t="shared" si="8"/>
        <v>11.248750667556729</v>
      </c>
      <c r="W8" s="9">
        <f t="shared" si="9"/>
        <v>22.04755130841119</v>
      </c>
      <c r="Y8" s="17">
        <f t="shared" si="2"/>
        <v>79.638449282288832</v>
      </c>
      <c r="Z8" s="58">
        <f t="shared" si="3"/>
        <v>248.53672270334039</v>
      </c>
      <c r="AA8">
        <f t="shared" si="10"/>
        <v>15.765047500827277</v>
      </c>
      <c r="AB8" s="9">
        <f t="shared" si="11"/>
        <v>30.899493101621463</v>
      </c>
      <c r="AC8" s="18">
        <f t="shared" si="12"/>
        <v>0.1979577408011301</v>
      </c>
    </row>
    <row r="9" spans="1:33">
      <c r="A9" t="str">
        <f>'rockfish harvests'!A8</f>
        <v>SC</v>
      </c>
      <c r="B9">
        <f>'rockfish harvests'!B8</f>
        <v>2004</v>
      </c>
      <c r="C9" t="str">
        <f>'rockfish harvests'!C8</f>
        <v>AFOGNAK</v>
      </c>
      <c r="D9">
        <f>'rockfish harvests'!D8</f>
        <v>468</v>
      </c>
      <c r="E9">
        <f>[1]logbook_harvest!F8</f>
        <v>130</v>
      </c>
      <c r="F9" t="str">
        <f>[4]logbook_harvest_forR!$G8</f>
        <v>NA</v>
      </c>
      <c r="G9" s="49">
        <f>[1]logbook_harvest!K8</f>
        <v>0.73168497799556342</v>
      </c>
      <c r="H9" s="49">
        <f>[1]logbook_harvest!L8</f>
        <v>1.7709730167293138E-2</v>
      </c>
      <c r="I9" s="17">
        <f t="shared" si="0"/>
        <v>95.119047139423245</v>
      </c>
      <c r="J9" s="8">
        <f t="shared" si="4"/>
        <v>299.29443982725405</v>
      </c>
      <c r="K9">
        <f t="shared" si="5"/>
        <v>17.300128318230882</v>
      </c>
      <c r="L9" s="9">
        <f t="shared" si="6"/>
        <v>33.908251503732529</v>
      </c>
      <c r="N9" s="2">
        <f>'rockfish harvests'!O8</f>
        <v>127.68929559524418</v>
      </c>
      <c r="O9">
        <f>'rockfish harvests'!P8</f>
        <v>4991.087377424823</v>
      </c>
      <c r="P9" s="12"/>
      <c r="Q9" s="12"/>
      <c r="R9" s="51">
        <f>[1]logbook_harvest!N8</f>
        <v>0.12222712270469756</v>
      </c>
      <c r="S9" s="51">
        <f>[1]logbook_harvest!O8</f>
        <v>1.0289631320921915E-3</v>
      </c>
      <c r="T9" s="17">
        <f t="shared" si="1"/>
        <v>15.607095200796307</v>
      </c>
      <c r="U9" s="59">
        <f t="shared" si="7"/>
        <v>86.205340094391531</v>
      </c>
      <c r="V9">
        <f t="shared" si="8"/>
        <v>9.2846830906817459</v>
      </c>
      <c r="W9" s="9">
        <f t="shared" si="9"/>
        <v>18.197978857736221</v>
      </c>
      <c r="Y9" s="17">
        <f t="shared" si="2"/>
        <v>110.72614234021955</v>
      </c>
      <c r="Z9" s="58">
        <f t="shared" si="3"/>
        <v>385.4997799216456</v>
      </c>
      <c r="AA9">
        <f t="shared" si="10"/>
        <v>19.634148311593389</v>
      </c>
      <c r="AB9" s="9">
        <f t="shared" si="11"/>
        <v>38.482930690723045</v>
      </c>
      <c r="AC9" s="18">
        <f t="shared" si="12"/>
        <v>0.17732170467264252</v>
      </c>
    </row>
    <row r="10" spans="1:33">
      <c r="A10" t="str">
        <f>'rockfish harvests'!A9</f>
        <v>SC</v>
      </c>
      <c r="B10">
        <f>'rockfish harvests'!B9</f>
        <v>2005</v>
      </c>
      <c r="C10" t="str">
        <f>'rockfish harvests'!C9</f>
        <v>AFOGNAK</v>
      </c>
      <c r="D10">
        <f>'rockfish harvests'!D9</f>
        <v>1385</v>
      </c>
      <c r="E10">
        <f>[1]logbook_harvest!F9</f>
        <v>206</v>
      </c>
      <c r="F10" t="str">
        <f>[4]logbook_harvest_forR!$G9</f>
        <v>NA</v>
      </c>
      <c r="G10" s="49">
        <f>[1]logbook_harvest!K9</f>
        <v>0.73168497799556342</v>
      </c>
      <c r="H10" s="49">
        <f>[1]logbook_harvest!L9</f>
        <v>1.7709730167293138E-2</v>
      </c>
      <c r="I10" s="17">
        <f t="shared" si="0"/>
        <v>150.72710546708606</v>
      </c>
      <c r="J10" s="8">
        <f t="shared" si="4"/>
        <v>751.5301093792516</v>
      </c>
      <c r="K10">
        <f t="shared" si="5"/>
        <v>27.414049488888935</v>
      </c>
      <c r="L10" s="9">
        <f t="shared" si="6"/>
        <v>53.73153699822231</v>
      </c>
      <c r="N10" s="2">
        <f>'rockfish harvests'!O9</f>
        <v>377.8839196568656</v>
      </c>
      <c r="O10">
        <f>'rockfish harvests'!P9</f>
        <v>43712.235118346529</v>
      </c>
      <c r="P10" s="12"/>
      <c r="Q10" s="12"/>
      <c r="R10" s="51">
        <f>[1]logbook_harvest!N9</f>
        <v>0.12222712270469756</v>
      </c>
      <c r="S10" s="51">
        <f>[1]logbook_harvest!O9</f>
        <v>1.0289631320921915E-3</v>
      </c>
      <c r="T10" s="17">
        <f t="shared" si="1"/>
        <v>46.187664216031784</v>
      </c>
      <c r="U10" s="59">
        <f t="shared" si="7"/>
        <v>754.99140962891795</v>
      </c>
      <c r="V10">
        <f t="shared" si="8"/>
        <v>27.477107009816699</v>
      </c>
      <c r="W10" s="9">
        <f t="shared" si="9"/>
        <v>53.855129739240731</v>
      </c>
      <c r="Y10" s="17">
        <f t="shared" si="2"/>
        <v>196.91476968311784</v>
      </c>
      <c r="Z10" s="58">
        <f t="shared" si="3"/>
        <v>1506.5215190081694</v>
      </c>
      <c r="AA10">
        <f t="shared" si="10"/>
        <v>38.813934598390944</v>
      </c>
      <c r="AB10" s="9">
        <f t="shared" si="11"/>
        <v>76.075311812846252</v>
      </c>
      <c r="AC10" s="18">
        <f t="shared" si="12"/>
        <v>0.19711032677158594</v>
      </c>
    </row>
    <row r="11" spans="1:33">
      <c r="A11" t="str">
        <f>'rockfish harvests'!A10</f>
        <v>SC</v>
      </c>
      <c r="B11">
        <f>'rockfish harvests'!B10</f>
        <v>2006</v>
      </c>
      <c r="C11" t="str">
        <f>'rockfish harvests'!C10</f>
        <v>AFOGNAK</v>
      </c>
      <c r="D11">
        <f>'rockfish harvests'!D10</f>
        <v>925</v>
      </c>
      <c r="E11">
        <f>[1]logbook_harvest!F10</f>
        <v>159</v>
      </c>
      <c r="F11">
        <f>[1]logbook_harvest!G10</f>
        <v>133</v>
      </c>
      <c r="I11" s="17">
        <f>F11</f>
        <v>133</v>
      </c>
      <c r="J11" s="8">
        <f t="shared" si="4"/>
        <v>0</v>
      </c>
      <c r="K11">
        <f t="shared" si="5"/>
        <v>0</v>
      </c>
      <c r="L11" s="9">
        <f t="shared" si="6"/>
        <v>0</v>
      </c>
      <c r="N11" s="2">
        <f>'rockfish harvests'!O10</f>
        <v>252.37734706324954</v>
      </c>
      <c r="O11">
        <f>'rockfish harvests'!P10</f>
        <v>19497.859309067106</v>
      </c>
      <c r="P11" s="12"/>
      <c r="Q11" s="12"/>
      <c r="R11" s="51">
        <f>[1]logbook_harvest!N10</f>
        <v>0.12222712270469756</v>
      </c>
      <c r="S11" s="51">
        <f>[1]logbook_harvest!O10</f>
        <v>1.0289631320921915E-3</v>
      </c>
      <c r="T11" s="17">
        <f t="shared" si="1"/>
        <v>30.847356967385846</v>
      </c>
      <c r="U11" s="59">
        <f t="shared" si="7"/>
        <v>336.76420902852527</v>
      </c>
      <c r="V11">
        <f t="shared" si="8"/>
        <v>18.351136450599601</v>
      </c>
      <c r="W11" s="9">
        <f t="shared" si="9"/>
        <v>35.968227443175216</v>
      </c>
      <c r="Y11" s="17">
        <f t="shared" si="2"/>
        <v>163.84735696738585</v>
      </c>
      <c r="Z11" s="58">
        <f t="shared" si="3"/>
        <v>336.76420902852527</v>
      </c>
      <c r="AA11">
        <f t="shared" si="10"/>
        <v>18.351136450599601</v>
      </c>
      <c r="AB11" s="9">
        <f t="shared" si="11"/>
        <v>35.968227443175216</v>
      </c>
      <c r="AC11" s="18">
        <f t="shared" si="12"/>
        <v>0.1120014188221079</v>
      </c>
    </row>
    <row r="12" spans="1:33">
      <c r="A12" t="str">
        <f>'rockfish harvests'!A11</f>
        <v>SC</v>
      </c>
      <c r="B12">
        <f>'rockfish harvests'!B11</f>
        <v>2007</v>
      </c>
      <c r="C12" t="str">
        <f>'rockfish harvests'!C11</f>
        <v>AFOGNAK</v>
      </c>
      <c r="D12">
        <f>'rockfish harvests'!D11</f>
        <v>2488</v>
      </c>
      <c r="E12">
        <f>[1]logbook_harvest!F11</f>
        <v>304</v>
      </c>
      <c r="F12">
        <f>[1]logbook_harvest!G11</f>
        <v>217</v>
      </c>
      <c r="I12" s="17">
        <f t="shared" ref="I12:I22" si="13">F12</f>
        <v>217</v>
      </c>
      <c r="J12" s="8">
        <f t="shared" si="4"/>
        <v>0</v>
      </c>
      <c r="K12">
        <f t="shared" si="5"/>
        <v>0</v>
      </c>
      <c r="L12" s="9">
        <f t="shared" si="6"/>
        <v>0</v>
      </c>
      <c r="N12" s="2">
        <f>'rockfish harvests'!O11</f>
        <v>678.82685350634074</v>
      </c>
      <c r="O12">
        <f>'rockfish harvests'!P11</f>
        <v>141060.11022920778</v>
      </c>
      <c r="P12" s="12"/>
      <c r="Q12" s="12"/>
      <c r="R12" s="51">
        <f>[1]logbook_harvest!N11</f>
        <v>0.12222712270469756</v>
      </c>
      <c r="S12" s="51">
        <f>[1]logbook_harvest!O11</f>
        <v>1.0289631320921915E-3</v>
      </c>
      <c r="T12" s="17">
        <f t="shared" si="1"/>
        <v>82.971053118763265</v>
      </c>
      <c r="U12" s="59">
        <f t="shared" si="7"/>
        <v>2436.3698441871993</v>
      </c>
      <c r="V12">
        <f t="shared" si="8"/>
        <v>49.359597285504663</v>
      </c>
      <c r="W12" s="9">
        <f t="shared" si="9"/>
        <v>96.744810679589136</v>
      </c>
      <c r="Y12" s="17">
        <f t="shared" si="2"/>
        <v>299.97105311876328</v>
      </c>
      <c r="Z12" s="58">
        <f t="shared" si="3"/>
        <v>2436.3698441871993</v>
      </c>
      <c r="AA12">
        <f t="shared" si="10"/>
        <v>49.359597285504663</v>
      </c>
      <c r="AB12" s="9">
        <f t="shared" si="11"/>
        <v>96.744810679589136</v>
      </c>
      <c r="AC12" s="18">
        <f t="shared" si="12"/>
        <v>0.16454786811033537</v>
      </c>
    </row>
    <row r="13" spans="1:33">
      <c r="A13" t="str">
        <f>'rockfish harvests'!A12</f>
        <v>SC</v>
      </c>
      <c r="B13">
        <f>'rockfish harvests'!B12</f>
        <v>2008</v>
      </c>
      <c r="C13" t="str">
        <f>'rockfish harvests'!C12</f>
        <v>AFOGNAK</v>
      </c>
      <c r="D13">
        <f>'rockfish harvests'!D12</f>
        <v>2670</v>
      </c>
      <c r="E13">
        <f>[1]logbook_harvest!F12</f>
        <v>601</v>
      </c>
      <c r="F13">
        <f>[1]logbook_harvest!G12</f>
        <v>509</v>
      </c>
      <c r="I13" s="17">
        <f t="shared" si="13"/>
        <v>509</v>
      </c>
      <c r="J13" s="8">
        <f t="shared" si="4"/>
        <v>0</v>
      </c>
      <c r="K13">
        <f t="shared" si="5"/>
        <v>0</v>
      </c>
      <c r="L13" s="9">
        <f t="shared" si="6"/>
        <v>0</v>
      </c>
      <c r="N13" s="2">
        <f>'rockfish harvests'!O12</f>
        <v>728.48380179337983</v>
      </c>
      <c r="O13">
        <f>'rockfish harvests'!P12</f>
        <v>162452.3467972634</v>
      </c>
      <c r="P13" s="12"/>
      <c r="Q13" s="12"/>
      <c r="R13" s="51">
        <f>[1]logbook_harvest!N12</f>
        <v>0.12222712270469756</v>
      </c>
      <c r="S13" s="51">
        <f>[1]logbook_harvest!O12</f>
        <v>1.0289631320921915E-3</v>
      </c>
      <c r="T13" s="17">
        <f t="shared" si="1"/>
        <v>89.040479030184017</v>
      </c>
      <c r="U13" s="59">
        <f t="shared" si="7"/>
        <v>2805.8534635423857</v>
      </c>
      <c r="V13">
        <f t="shared" si="8"/>
        <v>52.97030737632533</v>
      </c>
      <c r="W13" s="9">
        <f t="shared" si="9"/>
        <v>103.82180245759764</v>
      </c>
      <c r="Y13" s="17">
        <f t="shared" si="2"/>
        <v>598.04047903018397</v>
      </c>
      <c r="Z13" s="58">
        <f t="shared" si="3"/>
        <v>2805.8534635423857</v>
      </c>
      <c r="AA13">
        <f t="shared" si="10"/>
        <v>52.97030737632533</v>
      </c>
      <c r="AB13" s="9">
        <f t="shared" si="11"/>
        <v>103.82180245759764</v>
      </c>
      <c r="AC13" s="18">
        <f t="shared" si="12"/>
        <v>8.8573113750134366E-2</v>
      </c>
    </row>
    <row r="14" spans="1:33">
      <c r="A14" t="str">
        <f>'rockfish harvests'!A13</f>
        <v>SC</v>
      </c>
      <c r="B14">
        <f>'rockfish harvests'!B13</f>
        <v>2009</v>
      </c>
      <c r="C14" t="str">
        <f>'rockfish harvests'!C13</f>
        <v>AFOGNAK</v>
      </c>
      <c r="D14">
        <f>'rockfish harvests'!D13</f>
        <v>3763</v>
      </c>
      <c r="E14">
        <f>[1]logbook_harvest!F13</f>
        <v>557</v>
      </c>
      <c r="F14">
        <f>[1]logbook_harvest!G13</f>
        <v>466</v>
      </c>
      <c r="I14" s="17">
        <f t="shared" si="13"/>
        <v>466</v>
      </c>
      <c r="J14" s="8">
        <f t="shared" si="4"/>
        <v>0</v>
      </c>
      <c r="K14">
        <f t="shared" si="5"/>
        <v>0</v>
      </c>
      <c r="L14" s="9">
        <f t="shared" si="6"/>
        <v>0</v>
      </c>
      <c r="N14" s="2">
        <f>'rockfish harvests'!O13</f>
        <v>1026.6983318908196</v>
      </c>
      <c r="O14">
        <f>'rockfish harvests'!P13</f>
        <v>322679.89242321515</v>
      </c>
      <c r="P14" s="12"/>
      <c r="Q14" s="12"/>
      <c r="R14" s="51">
        <f>[1]logbook_harvest!N13</f>
        <v>0.12222712270469756</v>
      </c>
      <c r="S14" s="51">
        <f>[1]logbook_harvest!O13</f>
        <v>1.0289631320921915E-3</v>
      </c>
      <c r="T14" s="17">
        <f t="shared" si="1"/>
        <v>125.4903829927275</v>
      </c>
      <c r="U14" s="59">
        <f t="shared" si="7"/>
        <v>5573.280482682535</v>
      </c>
      <c r="V14">
        <f t="shared" si="8"/>
        <v>74.654406987682478</v>
      </c>
      <c r="W14" s="9">
        <f t="shared" si="9"/>
        <v>146.32263769585765</v>
      </c>
      <c r="Y14" s="17">
        <f t="shared" si="2"/>
        <v>591.49038299272752</v>
      </c>
      <c r="Z14" s="58">
        <f t="shared" si="3"/>
        <v>5573.280482682535</v>
      </c>
      <c r="AA14">
        <f t="shared" si="10"/>
        <v>74.654406987682478</v>
      </c>
      <c r="AB14" s="9">
        <f t="shared" si="11"/>
        <v>146.32263769585765</v>
      </c>
      <c r="AC14" s="18">
        <f t="shared" si="12"/>
        <v>0.12621406726844511</v>
      </c>
    </row>
    <row r="15" spans="1:33">
      <c r="A15" t="str">
        <f>'rockfish harvests'!A14</f>
        <v>SC</v>
      </c>
      <c r="B15">
        <f>'rockfish harvests'!B14</f>
        <v>2010</v>
      </c>
      <c r="C15" t="str">
        <f>'rockfish harvests'!C14</f>
        <v>AFOGNAK</v>
      </c>
      <c r="D15">
        <f>'rockfish harvests'!D14</f>
        <v>3032</v>
      </c>
      <c r="E15">
        <f>[1]logbook_harvest!F14</f>
        <v>1061</v>
      </c>
      <c r="F15">
        <f>[1]logbook_harvest!G14</f>
        <v>348</v>
      </c>
      <c r="I15" s="17">
        <f t="shared" si="13"/>
        <v>348</v>
      </c>
      <c r="J15" s="8">
        <f t="shared" si="4"/>
        <v>0</v>
      </c>
      <c r="K15">
        <f t="shared" si="5"/>
        <v>0</v>
      </c>
      <c r="L15" s="9">
        <f t="shared" si="6"/>
        <v>0</v>
      </c>
      <c r="N15" s="2">
        <f>'rockfish harvests'!O14</f>
        <v>827.25201761705193</v>
      </c>
      <c r="O15">
        <f>'rockfish harvests'!P14</f>
        <v>209489.30732140518</v>
      </c>
      <c r="P15" s="12"/>
      <c r="Q15" s="12"/>
      <c r="R15" s="51">
        <f>[1]logbook_harvest!N14</f>
        <v>0.12222712270469756</v>
      </c>
      <c r="S15" s="51">
        <f>[1]logbook_harvest!O14</f>
        <v>1.0289631320921915E-3</v>
      </c>
      <c r="T15" s="17">
        <f t="shared" si="1"/>
        <v>101.11263386498803</v>
      </c>
      <c r="U15" s="59">
        <f t="shared" si="7"/>
        <v>3618.2690500397371</v>
      </c>
      <c r="V15">
        <f t="shared" si="8"/>
        <v>60.152049425100529</v>
      </c>
      <c r="W15" s="9">
        <f t="shared" si="9"/>
        <v>117.89801687319704</v>
      </c>
      <c r="Y15" s="17">
        <f t="shared" si="2"/>
        <v>449.11263386498803</v>
      </c>
      <c r="Z15" s="58">
        <f t="shared" si="3"/>
        <v>3618.2690500397371</v>
      </c>
      <c r="AA15">
        <f t="shared" si="10"/>
        <v>60.152049425100529</v>
      </c>
      <c r="AB15" s="9">
        <f t="shared" si="11"/>
        <v>117.89801687319704</v>
      </c>
      <c r="AC15" s="18">
        <f t="shared" si="12"/>
        <v>0.13393533133869354</v>
      </c>
    </row>
    <row r="16" spans="1:33">
      <c r="A16" t="str">
        <f>'rockfish harvests'!A15</f>
        <v>SC</v>
      </c>
      <c r="B16">
        <f>'rockfish harvests'!B15</f>
        <v>2011</v>
      </c>
      <c r="C16" t="str">
        <f>'rockfish harvests'!C15</f>
        <v>AFOGNAK</v>
      </c>
      <c r="D16">
        <f>'rockfish harvests'!D15</f>
        <v>3052</v>
      </c>
      <c r="E16">
        <f>[1]logbook_harvest!F15</f>
        <v>487</v>
      </c>
      <c r="F16">
        <f>[1]logbook_harvest!G15</f>
        <v>385</v>
      </c>
      <c r="I16" s="17">
        <f t="shared" si="13"/>
        <v>385</v>
      </c>
      <c r="J16" s="8">
        <f t="shared" si="4"/>
        <v>0</v>
      </c>
      <c r="K16">
        <f t="shared" si="5"/>
        <v>0</v>
      </c>
      <c r="L16" s="9">
        <f t="shared" si="6"/>
        <v>0</v>
      </c>
      <c r="N16" s="2">
        <f>'rockfish harvests'!O15</f>
        <v>852.74081958488568</v>
      </c>
      <c r="O16">
        <f>'rockfish harvests'!P15</f>
        <v>200039.3867927817</v>
      </c>
      <c r="P16" s="12"/>
      <c r="Q16" s="12"/>
      <c r="R16" s="51">
        <f>[1]logbook_harvest!N15</f>
        <v>0.12222712270469756</v>
      </c>
      <c r="S16" s="51">
        <f>[1]logbook_harvest!O15</f>
        <v>1.0289631320921915E-3</v>
      </c>
      <c r="T16" s="17">
        <f t="shared" si="1"/>
        <v>104.22805679070619</v>
      </c>
      <c r="U16" s="59">
        <f t="shared" si="7"/>
        <v>3530.8771052682496</v>
      </c>
      <c r="V16">
        <f t="shared" si="8"/>
        <v>59.421183977334628</v>
      </c>
      <c r="W16" s="9">
        <f t="shared" si="9"/>
        <v>116.46552059557587</v>
      </c>
      <c r="Y16" s="17">
        <f t="shared" si="2"/>
        <v>489.2280567907062</v>
      </c>
      <c r="Z16" s="58">
        <f t="shared" si="3"/>
        <v>3530.8771052682496</v>
      </c>
      <c r="AA16">
        <f t="shared" si="10"/>
        <v>59.421183977334628</v>
      </c>
      <c r="AB16" s="9">
        <f t="shared" si="11"/>
        <v>116.46552059557587</v>
      </c>
      <c r="AC16" s="18">
        <f t="shared" si="12"/>
        <v>0.12145906832721831</v>
      </c>
    </row>
    <row r="17" spans="1:29">
      <c r="A17" t="str">
        <f>'rockfish harvests'!A16</f>
        <v>SC</v>
      </c>
      <c r="B17">
        <f>'rockfish harvests'!B16</f>
        <v>2012</v>
      </c>
      <c r="C17" t="str">
        <f>'rockfish harvests'!C16</f>
        <v>AFOGNAK</v>
      </c>
      <c r="D17">
        <f>'rockfish harvests'!D16</f>
        <v>3025</v>
      </c>
      <c r="E17">
        <f>[1]logbook_harvest!F16</f>
        <v>564</v>
      </c>
      <c r="F17">
        <f>[1]logbook_harvest!G16</f>
        <v>411</v>
      </c>
      <c r="I17" s="17">
        <f t="shared" si="13"/>
        <v>411</v>
      </c>
      <c r="J17" s="8">
        <f t="shared" si="4"/>
        <v>0</v>
      </c>
      <c r="K17">
        <f t="shared" si="5"/>
        <v>0</v>
      </c>
      <c r="L17" s="9">
        <f t="shared" si="6"/>
        <v>0</v>
      </c>
      <c r="N17" s="2">
        <f>'rockfish harvests'!O16</f>
        <v>1110.7541899441339</v>
      </c>
      <c r="O17">
        <f>'rockfish harvests'!P16</f>
        <v>261396.56419933448</v>
      </c>
      <c r="P17" s="12"/>
      <c r="Q17" s="12"/>
      <c r="R17" s="51">
        <f>[1]logbook_harvest!N16</f>
        <v>0.12222712270469756</v>
      </c>
      <c r="S17" s="51">
        <f>[1]logbook_harvest!O16</f>
        <v>1.0289631320921915E-3</v>
      </c>
      <c r="T17" s="17">
        <f t="shared" si="1"/>
        <v>135.7642886690586</v>
      </c>
      <c r="U17" s="59">
        <f t="shared" si="7"/>
        <v>4905.6674323166499</v>
      </c>
      <c r="V17">
        <f t="shared" si="8"/>
        <v>70.040469960706645</v>
      </c>
      <c r="W17" s="9">
        <f t="shared" si="9"/>
        <v>137.27932112298501</v>
      </c>
      <c r="Y17" s="17">
        <f t="shared" si="2"/>
        <v>546.7642886690586</v>
      </c>
      <c r="Z17" s="58">
        <f t="shared" si="3"/>
        <v>4905.6674323166499</v>
      </c>
      <c r="AA17">
        <f t="shared" si="10"/>
        <v>70.040469960706645</v>
      </c>
      <c r="AB17" s="9">
        <f t="shared" si="11"/>
        <v>137.27932112298501</v>
      </c>
      <c r="AC17" s="18">
        <f t="shared" si="12"/>
        <v>0.12809993522290958</v>
      </c>
    </row>
    <row r="18" spans="1:29">
      <c r="A18" t="str">
        <f>'rockfish harvests'!A17</f>
        <v>SC</v>
      </c>
      <c r="B18">
        <f>'rockfish harvests'!B17</f>
        <v>2013</v>
      </c>
      <c r="C18" t="str">
        <f>'rockfish harvests'!C17</f>
        <v>AFOGNAK</v>
      </c>
      <c r="D18">
        <f>'rockfish harvests'!D17</f>
        <v>2487</v>
      </c>
      <c r="E18">
        <f>[1]logbook_harvest!F17</f>
        <v>473</v>
      </c>
      <c r="F18">
        <f>[1]logbook_harvest!G17</f>
        <v>382</v>
      </c>
      <c r="I18" s="17">
        <f t="shared" si="13"/>
        <v>382</v>
      </c>
      <c r="J18" s="8">
        <f t="shared" si="4"/>
        <v>0</v>
      </c>
      <c r="K18">
        <f t="shared" si="5"/>
        <v>0</v>
      </c>
      <c r="L18" s="9">
        <f t="shared" si="6"/>
        <v>0</v>
      </c>
      <c r="N18" s="2">
        <f>'rockfish harvests'!O17</f>
        <v>731.12895692786697</v>
      </c>
      <c r="O18">
        <f>'rockfish harvests'!P17</f>
        <v>125971.00775365347</v>
      </c>
      <c r="P18" s="12"/>
      <c r="Q18" s="12"/>
      <c r="R18" s="51">
        <f>[1]logbook_harvest!N17</f>
        <v>0.12222712270469756</v>
      </c>
      <c r="S18" s="51">
        <f>[1]logbook_harvest!O17</f>
        <v>1.0289631320921915E-3</v>
      </c>
      <c r="T18" s="17">
        <f t="shared" si="1"/>
        <v>89.363788731379927</v>
      </c>
      <c r="U18" s="59">
        <f t="shared" si="7"/>
        <v>2302.3522895694991</v>
      </c>
      <c r="V18">
        <f t="shared" si="8"/>
        <v>47.982833279929388</v>
      </c>
      <c r="W18" s="9">
        <f t="shared" si="9"/>
        <v>94.046353228661602</v>
      </c>
      <c r="Y18" s="17">
        <f t="shared" si="2"/>
        <v>471.36378873137994</v>
      </c>
      <c r="Z18" s="58">
        <f t="shared" si="3"/>
        <v>2302.3522895694991</v>
      </c>
      <c r="AA18">
        <f t="shared" si="10"/>
        <v>47.982833279929388</v>
      </c>
      <c r="AB18" s="9">
        <f t="shared" si="11"/>
        <v>94.046353228661602</v>
      </c>
      <c r="AC18" s="18">
        <f t="shared" si="12"/>
        <v>0.10179575611667058</v>
      </c>
    </row>
    <row r="19" spans="1:29">
      <c r="A19" t="str">
        <f>'rockfish harvests'!A18</f>
        <v>SC</v>
      </c>
      <c r="B19">
        <f>'rockfish harvests'!B18</f>
        <v>2014</v>
      </c>
      <c r="C19" t="str">
        <f>'rockfish harvests'!C18</f>
        <v>AFOGNAK</v>
      </c>
      <c r="D19">
        <f>'rockfish harvests'!D18</f>
        <v>2843</v>
      </c>
      <c r="E19">
        <f>[1]logbook_harvest!F18</f>
        <v>580</v>
      </c>
      <c r="F19">
        <f>[1]logbook_harvest!G18</f>
        <v>434</v>
      </c>
      <c r="I19" s="17">
        <f t="shared" si="13"/>
        <v>434</v>
      </c>
      <c r="J19" s="8">
        <f t="shared" si="4"/>
        <v>0</v>
      </c>
      <c r="K19">
        <f t="shared" si="5"/>
        <v>0</v>
      </c>
      <c r="L19" s="9">
        <f t="shared" si="6"/>
        <v>0</v>
      </c>
      <c r="N19" s="2">
        <f>'rockfish harvests'!O18</f>
        <v>1234.1607301869994</v>
      </c>
      <c r="O19">
        <f>'rockfish harvests'!P18</f>
        <v>268862.96198516607</v>
      </c>
      <c r="P19" s="12"/>
      <c r="Q19" s="12"/>
      <c r="R19" s="51">
        <f>[1]logbook_harvest!N18</f>
        <v>0.12222712270469756</v>
      </c>
      <c r="S19" s="51">
        <f>[1]logbook_harvest!O18</f>
        <v>1.0289631320921915E-3</v>
      </c>
      <c r="T19" s="17">
        <f t="shared" si="1"/>
        <v>150.84791500588551</v>
      </c>
      <c r="U19" s="59">
        <f t="shared" si="7"/>
        <v>5307.2879324340693</v>
      </c>
      <c r="V19">
        <f t="shared" si="8"/>
        <v>72.851135423094604</v>
      </c>
      <c r="W19" s="9">
        <f t="shared" si="9"/>
        <v>142.78822542926542</v>
      </c>
      <c r="Y19" s="17">
        <f t="shared" si="2"/>
        <v>584.84791500588551</v>
      </c>
      <c r="Z19" s="58">
        <f t="shared" si="3"/>
        <v>5307.2879324340693</v>
      </c>
      <c r="AA19">
        <f t="shared" si="10"/>
        <v>72.851135423094604</v>
      </c>
      <c r="AB19" s="9">
        <f t="shared" si="11"/>
        <v>142.78822542926542</v>
      </c>
      <c r="AC19" s="18">
        <f t="shared" si="12"/>
        <v>0.12456423893100735</v>
      </c>
    </row>
    <row r="20" spans="1:29">
      <c r="A20" t="str">
        <f>'rockfish harvests'!A19</f>
        <v>SC</v>
      </c>
      <c r="B20">
        <f>'rockfish harvests'!B19</f>
        <v>2015</v>
      </c>
      <c r="C20" t="str">
        <f>'rockfish harvests'!C19</f>
        <v>AFOGNAK</v>
      </c>
      <c r="D20">
        <f>'rockfish harvests'!D19</f>
        <v>3919</v>
      </c>
      <c r="E20">
        <f>[1]logbook_harvest!F19</f>
        <v>630</v>
      </c>
      <c r="F20">
        <f>[1]logbook_harvest!G19</f>
        <v>421</v>
      </c>
      <c r="I20" s="17">
        <f t="shared" si="13"/>
        <v>421</v>
      </c>
      <c r="J20" s="8">
        <f t="shared" si="4"/>
        <v>0</v>
      </c>
      <c r="K20">
        <f t="shared" si="5"/>
        <v>0</v>
      </c>
      <c r="L20" s="9">
        <f t="shared" si="6"/>
        <v>0</v>
      </c>
      <c r="N20" s="2">
        <f>'rockfish harvests'!O19</f>
        <v>1736.4958972529439</v>
      </c>
      <c r="O20">
        <f>'rockfish harvests'!P19</f>
        <v>1075446.4405794584</v>
      </c>
      <c r="P20" s="12"/>
      <c r="Q20" s="12"/>
      <c r="R20" s="51">
        <f>[1]logbook_harvest!N19</f>
        <v>0.12222712270469756</v>
      </c>
      <c r="S20" s="51">
        <f>[1]logbook_harvest!O19</f>
        <v>1.0289631320921915E-3</v>
      </c>
      <c r="T20" s="17">
        <f t="shared" si="1"/>
        <v>212.24689710973945</v>
      </c>
      <c r="U20" s="59">
        <f t="shared" si="7"/>
        <v>18062.758537612288</v>
      </c>
      <c r="V20">
        <f t="shared" si="8"/>
        <v>134.39776239808566</v>
      </c>
      <c r="W20" s="9">
        <f t="shared" si="9"/>
        <v>263.41961430024787</v>
      </c>
      <c r="Y20" s="17">
        <f t="shared" si="2"/>
        <v>633.24689710973939</v>
      </c>
      <c r="Z20" s="58">
        <f t="shared" si="3"/>
        <v>18062.758537612288</v>
      </c>
      <c r="AA20">
        <f t="shared" si="10"/>
        <v>134.39776239808566</v>
      </c>
      <c r="AB20" s="9">
        <f t="shared" si="11"/>
        <v>263.41961430024787</v>
      </c>
      <c r="AC20" s="18">
        <f t="shared" si="12"/>
        <v>0.21223595885191526</v>
      </c>
    </row>
    <row r="21" spans="1:29">
      <c r="A21" t="str">
        <f>'rockfish harvests'!A20</f>
        <v>SC</v>
      </c>
      <c r="B21">
        <f>'rockfish harvests'!B20</f>
        <v>2016</v>
      </c>
      <c r="C21" t="str">
        <f>'rockfish harvests'!C20</f>
        <v>AFOGNAK</v>
      </c>
      <c r="D21">
        <f>'rockfish harvests'!D20</f>
        <v>5287</v>
      </c>
      <c r="E21">
        <f>[1]logbook_harvest!F20</f>
        <v>760</v>
      </c>
      <c r="F21">
        <f>[1]logbook_harvest!G20</f>
        <v>544</v>
      </c>
      <c r="I21" s="17">
        <f t="shared" si="13"/>
        <v>544</v>
      </c>
      <c r="J21" s="8">
        <f t="shared" si="4"/>
        <v>0</v>
      </c>
      <c r="K21">
        <f t="shared" si="5"/>
        <v>0</v>
      </c>
      <c r="L21" s="9">
        <f t="shared" si="6"/>
        <v>0</v>
      </c>
      <c r="N21" s="2">
        <f>'rockfish harvests'!O20</f>
        <v>467.58654422040308</v>
      </c>
      <c r="O21">
        <f>'rockfish harvests'!P20</f>
        <v>63684.114088437818</v>
      </c>
      <c r="P21" s="12"/>
      <c r="Q21" s="12"/>
      <c r="R21" s="51">
        <f>[1]logbook_harvest!N20</f>
        <v>0.12222712270469756</v>
      </c>
      <c r="S21" s="51">
        <f>[1]logbook_harvest!O20</f>
        <v>1.0289631320921915E-3</v>
      </c>
      <c r="T21" s="17">
        <f t="shared" si="1"/>
        <v>57.151757915492695</v>
      </c>
      <c r="U21" s="59">
        <f t="shared" si="7"/>
        <v>1110.8478698872793</v>
      </c>
      <c r="V21">
        <f t="shared" si="8"/>
        <v>33.329384481074342</v>
      </c>
      <c r="W21" s="9">
        <f t="shared" si="9"/>
        <v>65.325593582905711</v>
      </c>
      <c r="Y21" s="17">
        <f t="shared" si="2"/>
        <v>601.15175791549268</v>
      </c>
      <c r="Z21" s="58">
        <f t="shared" si="3"/>
        <v>1110.8478698872793</v>
      </c>
      <c r="AA21">
        <f t="shared" si="10"/>
        <v>33.329384481074342</v>
      </c>
      <c r="AB21" s="9">
        <f t="shared" si="11"/>
        <v>65.325593582905711</v>
      </c>
      <c r="AC21" s="18">
        <f t="shared" si="12"/>
        <v>5.5442546814875392E-2</v>
      </c>
    </row>
    <row r="22" spans="1:29">
      <c r="A22" t="str">
        <f>'rockfish harvests'!A21</f>
        <v>SC</v>
      </c>
      <c r="B22">
        <f>'rockfish harvests'!B21</f>
        <v>2017</v>
      </c>
      <c r="C22" t="str">
        <f>'rockfish harvests'!C21</f>
        <v>AFOGNAK</v>
      </c>
      <c r="D22">
        <f>'rockfish harvests'!D21</f>
        <v>4756</v>
      </c>
      <c r="E22">
        <f>[1]logbook_harvest!F21</f>
        <v>539</v>
      </c>
      <c r="F22">
        <f>[1]logbook_harvest!G21</f>
        <v>416</v>
      </c>
      <c r="I22" s="17">
        <f t="shared" si="13"/>
        <v>416</v>
      </c>
      <c r="J22" s="8">
        <f t="shared" si="4"/>
        <v>0</v>
      </c>
      <c r="K22">
        <f t="shared" si="5"/>
        <v>0</v>
      </c>
      <c r="L22" s="9">
        <f t="shared" si="6"/>
        <v>0</v>
      </c>
      <c r="N22" s="2">
        <f>'rockfish harvests'!O21</f>
        <v>537.74758244483019</v>
      </c>
      <c r="O22">
        <f>'rockfish harvests'!P21</f>
        <v>89663.784684390819</v>
      </c>
      <c r="P22" s="12"/>
      <c r="Q22" s="12"/>
      <c r="R22" s="51">
        <f>[1]logbook_harvest!N21</f>
        <v>0.12222712270469756</v>
      </c>
      <c r="S22" s="51">
        <f>[1]logbook_harvest!O21</f>
        <v>1.0289631320921915E-3</v>
      </c>
      <c r="T22" s="17">
        <f t="shared" si="1"/>
        <v>65.727339743638723</v>
      </c>
      <c r="U22" s="59">
        <f t="shared" si="7"/>
        <v>1544.8164526867731</v>
      </c>
      <c r="V22">
        <f t="shared" si="8"/>
        <v>39.304153122625259</v>
      </c>
      <c r="W22" s="9">
        <f t="shared" si="9"/>
        <v>77.036140120345507</v>
      </c>
      <c r="Y22" s="17">
        <f t="shared" si="2"/>
        <v>481.72733974363871</v>
      </c>
      <c r="Z22" s="58">
        <f t="shared" si="3"/>
        <v>1544.8164526867731</v>
      </c>
      <c r="AA22">
        <f t="shared" si="10"/>
        <v>39.304153122625259</v>
      </c>
      <c r="AB22" s="9">
        <f t="shared" si="11"/>
        <v>77.036140120345507</v>
      </c>
      <c r="AC22" s="18">
        <f t="shared" si="12"/>
        <v>8.1590040423160926E-2</v>
      </c>
    </row>
    <row r="23" spans="1:29">
      <c r="A23" t="str">
        <f>'rockfish harvests'!A22</f>
        <v>SC</v>
      </c>
      <c r="B23">
        <f>'rockfish harvests'!B22</f>
        <v>2018</v>
      </c>
      <c r="C23" t="str">
        <f>'rockfish harvests'!C22</f>
        <v>AFOGNAK</v>
      </c>
      <c r="D23">
        <f>'rockfish harvests'!D22</f>
        <v>5694</v>
      </c>
      <c r="E23">
        <f>[1]logbook_harvest!F22</f>
        <v>602</v>
      </c>
      <c r="F23">
        <f>[1]logbook_harvest!G22</f>
        <v>449</v>
      </c>
      <c r="I23" s="17">
        <f>F23</f>
        <v>449</v>
      </c>
      <c r="J23" s="8">
        <f>(E23^2)*H23</f>
        <v>0</v>
      </c>
      <c r="K23">
        <f t="shared" si="5"/>
        <v>0</v>
      </c>
      <c r="L23" s="9">
        <f t="shared" si="6"/>
        <v>0</v>
      </c>
      <c r="N23" s="2">
        <f>'rockfish harvests'!O22</f>
        <v>1496.4016172506736</v>
      </c>
      <c r="O23">
        <f>'rockfish harvests'!P22</f>
        <v>412259.26032139536</v>
      </c>
      <c r="P23" s="12"/>
      <c r="Q23" s="12"/>
      <c r="R23" s="51">
        <f>[1]logbook_harvest!N22</f>
        <v>0.12222712270469756</v>
      </c>
      <c r="S23" s="51">
        <f>[1]logbook_harvest!O22</f>
        <v>1.0289631320921915E-3</v>
      </c>
      <c r="T23" s="17">
        <f>R23*N23</f>
        <v>182.90086408720595</v>
      </c>
      <c r="U23" s="59">
        <f t="shared" si="7"/>
        <v>8038.8076371380521</v>
      </c>
      <c r="V23">
        <f t="shared" si="8"/>
        <v>89.659397929821338</v>
      </c>
      <c r="W23" s="9">
        <f t="shared" si="9"/>
        <v>175.73241994244981</v>
      </c>
      <c r="Y23" s="17">
        <f>T23+I23</f>
        <v>631.90086408720595</v>
      </c>
      <c r="Z23" s="59">
        <f>U23+J23</f>
        <v>8038.8076371380521</v>
      </c>
      <c r="AA23">
        <f>SQRT(Z23)</f>
        <v>89.659397929821338</v>
      </c>
      <c r="AB23" s="9">
        <f>(1.96*AA23)</f>
        <v>175.73241994244981</v>
      </c>
      <c r="AC23" s="18">
        <f t="shared" si="12"/>
        <v>0.14188839266636583</v>
      </c>
    </row>
    <row r="24" spans="1:29">
      <c r="A24" t="str">
        <f>'rockfish harvests'!A23</f>
        <v>SC</v>
      </c>
      <c r="B24">
        <f>'rockfish harvests'!B23</f>
        <v>2019</v>
      </c>
      <c r="C24" t="str">
        <f>'rockfish harvests'!C23</f>
        <v>AFOGNAK</v>
      </c>
      <c r="D24">
        <f>'rockfish harvests'!D23</f>
        <v>6782</v>
      </c>
      <c r="E24">
        <f>[1]logbook_harvest!F23</f>
        <v>1020</v>
      </c>
      <c r="F24">
        <f>[1]logbook_harvest!G23</f>
        <v>719</v>
      </c>
      <c r="I24" s="17">
        <f t="shared" ref="I24" si="14">F24</f>
        <v>719</v>
      </c>
      <c r="J24" s="8">
        <f t="shared" ref="J24" si="15">(E24^2)*H24</f>
        <v>0</v>
      </c>
      <c r="K24">
        <f t="shared" ref="K24" si="16">SQRT(J24)</f>
        <v>0</v>
      </c>
      <c r="L24" s="9">
        <f t="shared" ref="L24" si="17">(1.96*K24)</f>
        <v>0</v>
      </c>
      <c r="N24" s="2">
        <f>'rockfish harvests'!O23</f>
        <v>4435.3764258555148</v>
      </c>
      <c r="O24">
        <f>'rockfish harvests'!P23</f>
        <v>3560251.2769631236</v>
      </c>
      <c r="P24" s="12"/>
      <c r="Q24" s="12"/>
      <c r="R24" s="51">
        <f>[1]logbook_harvest!N23</f>
        <v>0.12222712270469756</v>
      </c>
      <c r="S24" s="51">
        <f>[1]logbook_harvest!O23</f>
        <v>1.0289631320921915E-3</v>
      </c>
      <c r="T24" s="17">
        <f t="shared" ref="T24" si="18">R24*N24</f>
        <v>542.1232986445649</v>
      </c>
      <c r="U24" s="59">
        <f t="shared" ref="U24" si="19">(N24^2)*S24+(R24^2)*O24-(S24*O24)</f>
        <v>69767.241257265472</v>
      </c>
      <c r="V24">
        <f t="shared" ref="V24" si="20">SQRT(U24)</f>
        <v>264.13489216168597</v>
      </c>
      <c r="W24" s="9">
        <f t="shared" ref="W24" si="21">(1.96*V24)</f>
        <v>517.70438863690447</v>
      </c>
      <c r="Y24" s="17">
        <f>T24+I24</f>
        <v>1261.1232986445648</v>
      </c>
      <c r="Z24" s="58">
        <f t="shared" ref="Z24" si="22">U24+J24</f>
        <v>69767.241257265472</v>
      </c>
      <c r="AA24">
        <f t="shared" ref="AA24" si="23">SQRT(Z24)</f>
        <v>264.13489216168597</v>
      </c>
      <c r="AB24" s="9">
        <f t="shared" ref="AB24" si="24">(1.96*AA24)</f>
        <v>517.70438863690447</v>
      </c>
      <c r="AC24" s="18">
        <f t="shared" si="12"/>
        <v>0.20944414590197005</v>
      </c>
    </row>
    <row r="25" spans="1:29">
      <c r="A25" t="str">
        <f>'rockfish harvests'!A24</f>
        <v>SC</v>
      </c>
      <c r="B25">
        <f>'rockfish harvests'!B24</f>
        <v>1998</v>
      </c>
      <c r="C25" t="str">
        <f>'rockfish harvests'!C24</f>
        <v>WKMA</v>
      </c>
      <c r="D25">
        <f>'rockfish harvests'!D24</f>
        <v>148</v>
      </c>
      <c r="E25">
        <f>[1]logbook_harvest!F530</f>
        <v>31</v>
      </c>
      <c r="F25" t="str">
        <f>[4]logbook_harvest_forR!$G506</f>
        <v>NA</v>
      </c>
      <c r="G25" s="49">
        <f>[1]logbook_harvest!K530</f>
        <v>0.74805748640974057</v>
      </c>
      <c r="H25" s="49">
        <f>[1]logbook_harvest!L530</f>
        <v>4.2938213673630286E-3</v>
      </c>
      <c r="I25" s="17">
        <f t="shared" ref="I25:I32" si="25">E25*G25</f>
        <v>23.189782078701956</v>
      </c>
      <c r="J25" s="8">
        <f t="shared" si="4"/>
        <v>4.1263623340358704</v>
      </c>
      <c r="K25">
        <f t="shared" si="5"/>
        <v>2.0313449569277666</v>
      </c>
      <c r="L25" s="9">
        <f t="shared" si="6"/>
        <v>3.9814361155784224</v>
      </c>
      <c r="N25" s="2">
        <f>'rockfish harvests'!O24</f>
        <v>44.861722722601058</v>
      </c>
      <c r="O25">
        <f>'rockfish harvests'!P24</f>
        <v>712.70227062047616</v>
      </c>
      <c r="R25" s="51">
        <f>[1]logbook_harvest!N530</f>
        <v>0.16076115674821842</v>
      </c>
      <c r="S25" s="51">
        <f>[1]logbook_harvest!O530</f>
        <v>1.1856732315517384E-3</v>
      </c>
      <c r="T25" s="17">
        <f t="shared" ref="T25:T67" si="26">R25*N25</f>
        <v>7.2120224386031806</v>
      </c>
      <c r="U25" s="59">
        <f t="shared" si="7"/>
        <v>19.960407354834921</v>
      </c>
      <c r="V25">
        <f t="shared" si="8"/>
        <v>4.4677071697723116</v>
      </c>
      <c r="W25" s="9">
        <f t="shared" si="9"/>
        <v>8.7567060527537315</v>
      </c>
      <c r="Y25" s="17">
        <f>T25+I25</f>
        <v>30.401804517305138</v>
      </c>
      <c r="Z25" s="58">
        <f t="shared" si="3"/>
        <v>24.086769688870792</v>
      </c>
      <c r="AA25">
        <f t="shared" si="10"/>
        <v>4.907827389881473</v>
      </c>
      <c r="AB25" s="9">
        <f t="shared" si="11"/>
        <v>9.6193416841676864</v>
      </c>
      <c r="AC25" s="18">
        <f>AA25/Y25</f>
        <v>0.16143210798845406</v>
      </c>
    </row>
    <row r="26" spans="1:29">
      <c r="A26" t="str">
        <f>'rockfish harvests'!A25</f>
        <v>SC</v>
      </c>
      <c r="B26">
        <f>'rockfish harvests'!B25</f>
        <v>1999</v>
      </c>
      <c r="C26" t="str">
        <f>'rockfish harvests'!C25</f>
        <v>WKMA</v>
      </c>
      <c r="D26">
        <f>'rockfish harvests'!D25</f>
        <v>228</v>
      </c>
      <c r="E26">
        <f>[1]logbook_harvest!F531</f>
        <v>5</v>
      </c>
      <c r="F26" t="str">
        <f>[4]logbook_harvest_forR!$G507</f>
        <v>NA</v>
      </c>
      <c r="G26" s="49">
        <f>[1]logbook_harvest!K531</f>
        <v>0.74805748640974057</v>
      </c>
      <c r="H26" s="49">
        <f>[1]logbook_harvest!L531</f>
        <v>4.2938213673630286E-3</v>
      </c>
      <c r="I26" s="17">
        <f t="shared" si="25"/>
        <v>3.740287432048703</v>
      </c>
      <c r="J26" s="8">
        <f t="shared" si="4"/>
        <v>0.10734553418407572</v>
      </c>
      <c r="K26">
        <f t="shared" si="5"/>
        <v>0.32763628337544626</v>
      </c>
      <c r="L26" s="9">
        <f t="shared" si="6"/>
        <v>0.64216711541587468</v>
      </c>
      <c r="N26" s="2">
        <f>'rockfish harvests'!O25</f>
        <v>69.111302572655688</v>
      </c>
      <c r="O26">
        <f>'rockfish harvests'!P25</f>
        <v>1691.431466213241</v>
      </c>
      <c r="R26" s="51">
        <f>[1]logbook_harvest!N531</f>
        <v>0.16076115674821842</v>
      </c>
      <c r="S26" s="51">
        <f>[1]logbook_harvest!O531</f>
        <v>1.1856732315517384E-3</v>
      </c>
      <c r="T26" s="17">
        <f t="shared" si="26"/>
        <v>11.110412945956252</v>
      </c>
      <c r="U26" s="59">
        <f t="shared" si="7"/>
        <v>47.371339295733122</v>
      </c>
      <c r="V26">
        <f t="shared" si="8"/>
        <v>6.8826840182978852</v>
      </c>
      <c r="W26" s="9">
        <f t="shared" si="9"/>
        <v>13.490060675863855</v>
      </c>
      <c r="Y26" s="17">
        <f t="shared" si="2"/>
        <v>14.850700378004955</v>
      </c>
      <c r="Z26" s="58">
        <f t="shared" si="3"/>
        <v>47.478684829917199</v>
      </c>
      <c r="AA26">
        <f t="shared" si="10"/>
        <v>6.8904778375608462</v>
      </c>
      <c r="AB26" s="9">
        <f t="shared" si="11"/>
        <v>13.505336561619258</v>
      </c>
      <c r="AC26" s="18">
        <f t="shared" si="12"/>
        <v>0.46398335850652411</v>
      </c>
    </row>
    <row r="27" spans="1:29">
      <c r="A27" t="str">
        <f>'rockfish harvests'!A26</f>
        <v>SC</v>
      </c>
      <c r="B27">
        <f>'rockfish harvests'!B26</f>
        <v>2000</v>
      </c>
      <c r="C27" t="str">
        <f>'rockfish harvests'!C26</f>
        <v>WKMA</v>
      </c>
      <c r="D27">
        <f>'rockfish harvests'!D26</f>
        <v>386</v>
      </c>
      <c r="E27">
        <f>[1]logbook_harvest!F532</f>
        <v>78</v>
      </c>
      <c r="F27" t="str">
        <f>[4]logbook_harvest_forR!$G508</f>
        <v>NA</v>
      </c>
      <c r="G27" s="49">
        <f>[1]logbook_harvest!K532</f>
        <v>0.74805748640974057</v>
      </c>
      <c r="H27" s="49">
        <f>[1]logbook_harvest!L532</f>
        <v>4.2938213673630286E-3</v>
      </c>
      <c r="I27" s="17">
        <f t="shared" si="25"/>
        <v>58.348483939959763</v>
      </c>
      <c r="J27" s="8">
        <f t="shared" si="4"/>
        <v>26.123609199036665</v>
      </c>
      <c r="K27">
        <f t="shared" si="5"/>
        <v>5.1111260206569611</v>
      </c>
      <c r="L27" s="9">
        <f t="shared" si="6"/>
        <v>10.017807000487643</v>
      </c>
      <c r="N27" s="2">
        <f>'rockfish harvests'!O26</f>
        <v>117.00422277651359</v>
      </c>
      <c r="O27">
        <f>'rockfish harvests'!P26</f>
        <v>4847.9632721588969</v>
      </c>
      <c r="R27" s="51">
        <f>[1]logbook_harvest!N532</f>
        <v>0.16076115674821842</v>
      </c>
      <c r="S27" s="51">
        <f>[1]logbook_harvest!O532</f>
        <v>1.1856732315517384E-3</v>
      </c>
      <c r="T27" s="17">
        <f t="shared" si="26"/>
        <v>18.809734197978567</v>
      </c>
      <c r="U27" s="59">
        <f t="shared" si="7"/>
        <v>135.7752398758667</v>
      </c>
      <c r="V27">
        <f t="shared" si="8"/>
        <v>11.652263294135896</v>
      </c>
      <c r="W27" s="9">
        <f t="shared" si="9"/>
        <v>22.838436056506357</v>
      </c>
      <c r="Y27" s="17">
        <f t="shared" si="2"/>
        <v>77.158218137938334</v>
      </c>
      <c r="Z27" s="58">
        <f t="shared" si="3"/>
        <v>161.89884907490335</v>
      </c>
      <c r="AA27">
        <f t="shared" si="10"/>
        <v>12.723947857284836</v>
      </c>
      <c r="AB27" s="9">
        <f t="shared" si="11"/>
        <v>24.938937800278278</v>
      </c>
      <c r="AC27" s="18">
        <f t="shared" si="12"/>
        <v>0.16490722782812076</v>
      </c>
    </row>
    <row r="28" spans="1:29">
      <c r="A28" t="str">
        <f>'rockfish harvests'!A27</f>
        <v>SC</v>
      </c>
      <c r="B28">
        <f>'rockfish harvests'!B27</f>
        <v>2001</v>
      </c>
      <c r="C28" t="str">
        <f>'rockfish harvests'!C27</f>
        <v>WKMA</v>
      </c>
      <c r="D28">
        <f>'rockfish harvests'!D27</f>
        <v>1182</v>
      </c>
      <c r="E28">
        <f>[1]logbook_harvest!F533</f>
        <v>24</v>
      </c>
      <c r="F28" t="str">
        <f>[4]logbook_harvest_forR!$G509</f>
        <v>NA</v>
      </c>
      <c r="G28" s="49">
        <f>[1]logbook_harvest!K533</f>
        <v>0.74805748640974057</v>
      </c>
      <c r="H28" s="49">
        <f>[1]logbook_harvest!L533</f>
        <v>4.2938213673630286E-3</v>
      </c>
      <c r="I28" s="17">
        <f t="shared" si="25"/>
        <v>17.953379673833773</v>
      </c>
      <c r="J28" s="8">
        <f t="shared" si="4"/>
        <v>2.4732411076011047</v>
      </c>
      <c r="K28">
        <f t="shared" si="5"/>
        <v>1.572654160202142</v>
      </c>
      <c r="L28" s="9">
        <f t="shared" si="6"/>
        <v>3.0824021539961981</v>
      </c>
      <c r="N28" s="2">
        <f>'rockfish harvests'!O27</f>
        <v>358.28754228455728</v>
      </c>
      <c r="O28">
        <f>'rockfish harvests'!P27</f>
        <v>45458.977681627199</v>
      </c>
      <c r="R28" s="51">
        <f>[1]logbook_harvest!N533</f>
        <v>0.16076115674821842</v>
      </c>
      <c r="S28" s="51">
        <f>[1]logbook_harvest!O533</f>
        <v>1.1856732315517384E-3</v>
      </c>
      <c r="T28" s="17">
        <f t="shared" si="26"/>
        <v>57.598719746141647</v>
      </c>
      <c r="U28" s="59">
        <f t="shared" si="7"/>
        <v>1273.1539520277752</v>
      </c>
      <c r="V28">
        <f t="shared" si="8"/>
        <v>35.68128293696536</v>
      </c>
      <c r="W28" s="9">
        <f t="shared" si="9"/>
        <v>69.935314556452099</v>
      </c>
      <c r="Y28" s="17">
        <f t="shared" si="2"/>
        <v>75.55209941997542</v>
      </c>
      <c r="Z28" s="58">
        <f t="shared" si="3"/>
        <v>1275.6271931353763</v>
      </c>
      <c r="AA28">
        <f t="shared" si="10"/>
        <v>35.715923523484257</v>
      </c>
      <c r="AB28" s="9">
        <f t="shared" si="11"/>
        <v>70.003210106029144</v>
      </c>
      <c r="AC28" s="18">
        <f t="shared" si="12"/>
        <v>0.47273237670006069</v>
      </c>
    </row>
    <row r="29" spans="1:29">
      <c r="A29" t="str">
        <f>'rockfish harvests'!A28</f>
        <v>SC</v>
      </c>
      <c r="B29">
        <f>'rockfish harvests'!B28</f>
        <v>2002</v>
      </c>
      <c r="C29" t="str">
        <f>'rockfish harvests'!C28</f>
        <v>WKMA</v>
      </c>
      <c r="D29">
        <f>'rockfish harvests'!D28</f>
        <v>880</v>
      </c>
      <c r="E29">
        <f>[1]logbook_harvest!F534</f>
        <v>69</v>
      </c>
      <c r="F29" t="str">
        <f>[4]logbook_harvest_forR!$G510</f>
        <v>NA</v>
      </c>
      <c r="G29" s="49">
        <f>[1]logbook_harvest!K534</f>
        <v>0.74805748640974057</v>
      </c>
      <c r="H29" s="49">
        <f>[1]logbook_harvest!L534</f>
        <v>4.2938213673630286E-3</v>
      </c>
      <c r="I29" s="17">
        <f t="shared" si="25"/>
        <v>51.615966562272099</v>
      </c>
      <c r="J29" s="8">
        <f t="shared" si="4"/>
        <v>20.442883530015379</v>
      </c>
      <c r="K29">
        <f t="shared" si="5"/>
        <v>4.5213807105811581</v>
      </c>
      <c r="L29" s="9">
        <f t="shared" si="6"/>
        <v>8.8619061927390703</v>
      </c>
      <c r="N29" s="2">
        <f>'rockfish harvests'!O28</f>
        <v>266.74537835060096</v>
      </c>
      <c r="O29">
        <f>'rockfish harvests'!P28</f>
        <v>25197.070780154161</v>
      </c>
      <c r="R29" s="51">
        <f>[1]logbook_harvest!N534</f>
        <v>0.16076115674821842</v>
      </c>
      <c r="S29" s="51">
        <f>[1]logbook_harvest!O534</f>
        <v>1.1856732315517384E-3</v>
      </c>
      <c r="T29" s="17">
        <f t="shared" si="26"/>
        <v>42.882295580883792</v>
      </c>
      <c r="U29" s="59">
        <f t="shared" si="7"/>
        <v>705.68569464865607</v>
      </c>
      <c r="V29">
        <f t="shared" si="8"/>
        <v>26.564745333781314</v>
      </c>
      <c r="W29" s="9">
        <f t="shared" si="9"/>
        <v>52.066900854211376</v>
      </c>
      <c r="Y29" s="17">
        <f t="shared" si="2"/>
        <v>94.498262143155898</v>
      </c>
      <c r="Z29" s="58">
        <f t="shared" si="3"/>
        <v>726.12857817867143</v>
      </c>
      <c r="AA29">
        <f t="shared" si="10"/>
        <v>26.946773056874015</v>
      </c>
      <c r="AB29" s="9">
        <f t="shared" si="11"/>
        <v>52.815675191473069</v>
      </c>
      <c r="AC29" s="18">
        <f t="shared" si="12"/>
        <v>0.28515628166846296</v>
      </c>
    </row>
    <row r="30" spans="1:29">
      <c r="A30" t="str">
        <f>'rockfish harvests'!A29</f>
        <v>SC</v>
      </c>
      <c r="B30">
        <f>'rockfish harvests'!B29</f>
        <v>2003</v>
      </c>
      <c r="C30" t="str">
        <f>'rockfish harvests'!C29</f>
        <v>WKMA</v>
      </c>
      <c r="D30">
        <f>'rockfish harvests'!D29</f>
        <v>1107</v>
      </c>
      <c r="E30">
        <f>[1]logbook_harvest!F535</f>
        <v>149</v>
      </c>
      <c r="F30" t="str">
        <f>[4]logbook_harvest_forR!$G511</f>
        <v>NA</v>
      </c>
      <c r="G30" s="49">
        <f>[1]logbook_harvest!K535</f>
        <v>0.74805748640974057</v>
      </c>
      <c r="H30" s="49">
        <f>[1]logbook_harvest!L535</f>
        <v>4.2938213673630286E-3</v>
      </c>
      <c r="I30" s="17">
        <f t="shared" si="25"/>
        <v>111.46056547505134</v>
      </c>
      <c r="J30" s="8">
        <f t="shared" si="4"/>
        <v>95.327128176826605</v>
      </c>
      <c r="K30">
        <f t="shared" si="5"/>
        <v>9.7635612445882991</v>
      </c>
      <c r="L30" s="9">
        <f t="shared" si="6"/>
        <v>19.136580039393067</v>
      </c>
      <c r="N30" s="2">
        <f>'rockfish harvests'!O29</f>
        <v>335.55356117513088</v>
      </c>
      <c r="O30">
        <f>'rockfish harvests'!P29</f>
        <v>39873.095545543823</v>
      </c>
      <c r="R30" s="51">
        <f>[1]logbook_harvest!N535</f>
        <v>0.16076115674821842</v>
      </c>
      <c r="S30" s="51">
        <f>[1]logbook_harvest!O535</f>
        <v>1.1856732315517384E-3</v>
      </c>
      <c r="T30" s="17">
        <f t="shared" si="26"/>
        <v>53.943978645498113</v>
      </c>
      <c r="U30" s="59">
        <f t="shared" si="7"/>
        <v>1116.7120723418143</v>
      </c>
      <c r="V30">
        <f t="shared" si="8"/>
        <v>33.417242141472627</v>
      </c>
      <c r="W30" s="9">
        <f t="shared" si="9"/>
        <v>65.497794597286344</v>
      </c>
      <c r="Y30" s="17">
        <f t="shared" si="2"/>
        <v>165.40454412054945</v>
      </c>
      <c r="Z30" s="58">
        <f t="shared" si="3"/>
        <v>1212.0392005186409</v>
      </c>
      <c r="AA30">
        <f t="shared" si="10"/>
        <v>34.814353369244714</v>
      </c>
      <c r="AB30" s="9">
        <f t="shared" si="11"/>
        <v>68.236132603719639</v>
      </c>
      <c r="AC30" s="18">
        <f t="shared" si="12"/>
        <v>0.2104800297618877</v>
      </c>
    </row>
    <row r="31" spans="1:29">
      <c r="A31" t="str">
        <f>'rockfish harvests'!A30</f>
        <v>SC</v>
      </c>
      <c r="B31">
        <f>'rockfish harvests'!B30</f>
        <v>2004</v>
      </c>
      <c r="C31" t="str">
        <f>'rockfish harvests'!C30</f>
        <v>WKMA</v>
      </c>
      <c r="D31">
        <f>'rockfish harvests'!D30</f>
        <v>810</v>
      </c>
      <c r="E31">
        <f>[1]logbook_harvest!F536</f>
        <v>94</v>
      </c>
      <c r="F31" t="str">
        <f>[4]logbook_harvest_forR!$G512</f>
        <v>NA</v>
      </c>
      <c r="G31" s="49">
        <f>[1]logbook_harvest!K536</f>
        <v>0.74805748640974057</v>
      </c>
      <c r="H31" s="49">
        <f>[1]logbook_harvest!L536</f>
        <v>4.2938213673630286E-3</v>
      </c>
      <c r="I31" s="17">
        <f t="shared" si="25"/>
        <v>70.317403722515607</v>
      </c>
      <c r="J31" s="8">
        <f t="shared" si="4"/>
        <v>37.940205602019724</v>
      </c>
      <c r="K31">
        <f t="shared" si="5"/>
        <v>6.1595621274583898</v>
      </c>
      <c r="L31" s="9">
        <f t="shared" si="6"/>
        <v>12.072741769818444</v>
      </c>
      <c r="N31" s="2">
        <f>'rockfish harvests'!O30</f>
        <v>245.52699598180311</v>
      </c>
      <c r="O31">
        <f>'rockfish harvests'!P30</f>
        <v>21347.879828072244</v>
      </c>
      <c r="R31" s="51">
        <f>[1]logbook_harvest!N536</f>
        <v>0.16076115674821842</v>
      </c>
      <c r="S31" s="51">
        <f>[1]logbook_harvest!O536</f>
        <v>1.1856732315517384E-3</v>
      </c>
      <c r="T31" s="17">
        <f t="shared" si="26"/>
        <v>39.471203886949844</v>
      </c>
      <c r="U31" s="59">
        <f t="shared" si="7"/>
        <v>597.88272760715813</v>
      </c>
      <c r="V31">
        <f t="shared" si="8"/>
        <v>24.451640591321436</v>
      </c>
      <c r="W31" s="9">
        <f t="shared" si="9"/>
        <v>47.925215558990011</v>
      </c>
      <c r="Y31" s="17">
        <f t="shared" si="2"/>
        <v>109.78860760946546</v>
      </c>
      <c r="Z31" s="58">
        <f t="shared" si="3"/>
        <v>635.8229332091779</v>
      </c>
      <c r="AA31">
        <f t="shared" si="10"/>
        <v>25.215529603979725</v>
      </c>
      <c r="AB31" s="9">
        <f t="shared" si="11"/>
        <v>49.422438023800261</v>
      </c>
      <c r="AC31" s="18">
        <f t="shared" si="12"/>
        <v>0.22967346205605543</v>
      </c>
    </row>
    <row r="32" spans="1:29">
      <c r="A32" t="str">
        <f>'rockfish harvests'!A31</f>
        <v>SC</v>
      </c>
      <c r="B32">
        <f>'rockfish harvests'!B31</f>
        <v>2005</v>
      </c>
      <c r="C32" t="str">
        <f>'rockfish harvests'!C31</f>
        <v>WKMA</v>
      </c>
      <c r="D32">
        <f>'rockfish harvests'!D31</f>
        <v>1266</v>
      </c>
      <c r="E32">
        <f>[1]logbook_harvest!F537</f>
        <v>133</v>
      </c>
      <c r="F32" t="str">
        <f>[4]logbook_harvest_forR!$G513</f>
        <v>NA</v>
      </c>
      <c r="G32" s="49">
        <f>[1]logbook_harvest!K537</f>
        <v>0.74805748640974057</v>
      </c>
      <c r="H32" s="49">
        <f>[1]logbook_harvest!L537</f>
        <v>4.2938213673630286E-3</v>
      </c>
      <c r="I32" s="17">
        <f t="shared" si="25"/>
        <v>99.491645692495496</v>
      </c>
      <c r="J32" s="8">
        <f t="shared" si="4"/>
        <v>75.953406167284612</v>
      </c>
      <c r="K32">
        <f t="shared" si="5"/>
        <v>8.7151251377868704</v>
      </c>
      <c r="L32" s="9">
        <f t="shared" si="6"/>
        <v>17.081645270062264</v>
      </c>
      <c r="N32" s="2">
        <f>'rockfish harvests'!O31</f>
        <v>383.7496011271146</v>
      </c>
      <c r="O32">
        <f>'rockfish harvests'!P31</f>
        <v>52149.737054902842</v>
      </c>
      <c r="R32" s="51">
        <f>[1]logbook_harvest!N537</f>
        <v>0.16076115674821842</v>
      </c>
      <c r="S32" s="51">
        <f>[1]logbook_harvest!O537</f>
        <v>1.1856732315517384E-3</v>
      </c>
      <c r="T32" s="17">
        <f t="shared" si="26"/>
        <v>61.69202977886237</v>
      </c>
      <c r="U32" s="59">
        <f t="shared" si="7"/>
        <v>1460.5397484662983</v>
      </c>
      <c r="V32">
        <f t="shared" si="8"/>
        <v>38.21700862791721</v>
      </c>
      <c r="W32" s="9">
        <f t="shared" si="9"/>
        <v>74.905336910717736</v>
      </c>
      <c r="Y32" s="17">
        <f t="shared" si="2"/>
        <v>161.18367547135787</v>
      </c>
      <c r="Z32" s="58">
        <f t="shared" si="3"/>
        <v>1536.4931546335829</v>
      </c>
      <c r="AA32">
        <f t="shared" si="10"/>
        <v>39.198126927617125</v>
      </c>
      <c r="AB32" s="9">
        <f t="shared" si="11"/>
        <v>76.82832877812956</v>
      </c>
      <c r="AC32" s="18">
        <f t="shared" si="12"/>
        <v>0.24318918657852903</v>
      </c>
    </row>
    <row r="33" spans="1:29">
      <c r="A33" t="str">
        <f>'rockfish harvests'!A32</f>
        <v>SC</v>
      </c>
      <c r="B33">
        <f>'rockfish harvests'!B32</f>
        <v>2006</v>
      </c>
      <c r="C33" t="str">
        <f>'rockfish harvests'!C32</f>
        <v>WKMA</v>
      </c>
      <c r="D33">
        <f>'rockfish harvests'!D32</f>
        <v>737</v>
      </c>
      <c r="E33">
        <f>[1]logbook_harvest!F538</f>
        <v>155</v>
      </c>
      <c r="F33">
        <f>[1]logbook_harvest!G538</f>
        <v>118</v>
      </c>
      <c r="G33" s="12"/>
      <c r="H33" s="12"/>
      <c r="I33" s="17">
        <f>F33</f>
        <v>118</v>
      </c>
      <c r="J33" s="8">
        <f t="shared" si="4"/>
        <v>0</v>
      </c>
      <c r="K33">
        <f t="shared" si="5"/>
        <v>0</v>
      </c>
      <c r="L33" s="9">
        <f t="shared" si="6"/>
        <v>0</v>
      </c>
      <c r="N33" s="2">
        <f>'rockfish harvests'!O32</f>
        <v>223.39925436862825</v>
      </c>
      <c r="O33">
        <f>'rockfish harvests'!P32</f>
        <v>17673.382926892504</v>
      </c>
      <c r="R33" s="51">
        <f>[1]logbook_harvest!N538</f>
        <v>0.16076115674821842</v>
      </c>
      <c r="S33" s="51">
        <f>[1]logbook_harvest!O538</f>
        <v>1.1856732315517384E-3</v>
      </c>
      <c r="T33" s="17">
        <f t="shared" si="26"/>
        <v>35.913922548990165</v>
      </c>
      <c r="U33" s="59">
        <f t="shared" si="7"/>
        <v>494.97235676215894</v>
      </c>
      <c r="V33">
        <f t="shared" si="8"/>
        <v>22.24797421704185</v>
      </c>
      <c r="W33" s="9">
        <f t="shared" si="9"/>
        <v>43.606029465402024</v>
      </c>
      <c r="Y33" s="17">
        <f t="shared" si="2"/>
        <v>153.91392254899017</v>
      </c>
      <c r="Z33" s="58">
        <f t="shared" si="3"/>
        <v>494.97235676215894</v>
      </c>
      <c r="AA33">
        <f t="shared" si="10"/>
        <v>22.24797421704185</v>
      </c>
      <c r="AB33" s="9">
        <f t="shared" si="11"/>
        <v>43.606029465402024</v>
      </c>
      <c r="AC33" s="18">
        <f t="shared" si="12"/>
        <v>0.14454815944256383</v>
      </c>
    </row>
    <row r="34" spans="1:29">
      <c r="A34" t="str">
        <f>'rockfish harvests'!A33</f>
        <v>SC</v>
      </c>
      <c r="B34">
        <f>'rockfish harvests'!B33</f>
        <v>2007</v>
      </c>
      <c r="C34" t="str">
        <f>'rockfish harvests'!C33</f>
        <v>WKMA</v>
      </c>
      <c r="D34">
        <f>'rockfish harvests'!D33</f>
        <v>1645</v>
      </c>
      <c r="E34">
        <f>[1]logbook_harvest!F539</f>
        <v>337</v>
      </c>
      <c r="F34">
        <f>[1]logbook_harvest!G539</f>
        <v>242</v>
      </c>
      <c r="G34" s="12"/>
      <c r="H34" s="12"/>
      <c r="I34" s="17">
        <f t="shared" ref="I34:I45" si="27">F34</f>
        <v>242</v>
      </c>
      <c r="J34" s="8">
        <f t="shared" si="4"/>
        <v>0</v>
      </c>
      <c r="K34">
        <f t="shared" si="5"/>
        <v>0</v>
      </c>
      <c r="L34" s="9">
        <f t="shared" si="6"/>
        <v>0</v>
      </c>
      <c r="N34" s="2">
        <f>'rockfish harvests'!O33</f>
        <v>498.63198566674828</v>
      </c>
      <c r="O34">
        <f>'rockfish harvests'!P33</f>
        <v>88047.395994146005</v>
      </c>
      <c r="R34" s="51">
        <f>[1]logbook_harvest!N539</f>
        <v>0.16076115674821842</v>
      </c>
      <c r="S34" s="51">
        <f>[1]logbook_harvest!O539</f>
        <v>1.1856732315517384E-3</v>
      </c>
      <c r="T34" s="17">
        <f t="shared" si="26"/>
        <v>80.160654807447514</v>
      </c>
      <c r="U34" s="59">
        <f t="shared" si="7"/>
        <v>2465.9131351518977</v>
      </c>
      <c r="V34">
        <f t="shared" si="8"/>
        <v>49.657961447807118</v>
      </c>
      <c r="W34" s="9">
        <f t="shared" si="9"/>
        <v>97.329604437701946</v>
      </c>
      <c r="Y34" s="17">
        <f t="shared" si="2"/>
        <v>322.16065480744749</v>
      </c>
      <c r="Z34" s="58">
        <f t="shared" si="3"/>
        <v>2465.9131351518977</v>
      </c>
      <c r="AA34">
        <f t="shared" si="10"/>
        <v>49.657961447807118</v>
      </c>
      <c r="AB34" s="9">
        <f t="shared" si="11"/>
        <v>97.329604437701946</v>
      </c>
      <c r="AC34" s="18">
        <f t="shared" si="12"/>
        <v>0.15414036663628969</v>
      </c>
    </row>
    <row r="35" spans="1:29">
      <c r="A35" t="str">
        <f>'rockfish harvests'!A34</f>
        <v>SC</v>
      </c>
      <c r="B35">
        <f>'rockfish harvests'!B34</f>
        <v>2008</v>
      </c>
      <c r="C35" t="str">
        <f>'rockfish harvests'!C34</f>
        <v>WKMA</v>
      </c>
      <c r="D35">
        <f>'rockfish harvests'!D34</f>
        <v>1196</v>
      </c>
      <c r="E35">
        <f>[1]logbook_harvest!F540</f>
        <v>296</v>
      </c>
      <c r="F35">
        <f>[1]logbook_harvest!G540</f>
        <v>211</v>
      </c>
      <c r="G35" s="12"/>
      <c r="H35" s="12"/>
      <c r="I35" s="17">
        <f t="shared" si="27"/>
        <v>211</v>
      </c>
      <c r="J35" s="8">
        <f t="shared" si="4"/>
        <v>0</v>
      </c>
      <c r="K35">
        <f t="shared" si="5"/>
        <v>0</v>
      </c>
      <c r="L35" s="9">
        <f t="shared" si="6"/>
        <v>0</v>
      </c>
      <c r="N35" s="2">
        <f>'rockfish harvests'!O34</f>
        <v>362.53121875831675</v>
      </c>
      <c r="O35">
        <f>'rockfish harvests'!P34</f>
        <v>46542.217454887643</v>
      </c>
      <c r="R35" s="51">
        <f>[1]logbook_harvest!N540</f>
        <v>0.16076115674821842</v>
      </c>
      <c r="S35" s="51">
        <f>[1]logbook_harvest!O540</f>
        <v>1.1856732315517384E-3</v>
      </c>
      <c r="T35" s="17">
        <f t="shared" si="26"/>
        <v>58.280938084928422</v>
      </c>
      <c r="U35" s="59">
        <f t="shared" si="7"/>
        <v>1303.491875770341</v>
      </c>
      <c r="V35">
        <f t="shared" si="8"/>
        <v>36.103903885457335</v>
      </c>
      <c r="W35" s="9">
        <f t="shared" si="9"/>
        <v>70.763651615496372</v>
      </c>
      <c r="Y35" s="17">
        <f t="shared" si="2"/>
        <v>269.28093808492844</v>
      </c>
      <c r="Z35" s="58">
        <f t="shared" si="3"/>
        <v>1303.491875770341</v>
      </c>
      <c r="AA35">
        <f t="shared" si="10"/>
        <v>36.103903885457335</v>
      </c>
      <c r="AB35" s="9">
        <f t="shared" si="11"/>
        <v>70.763651615496372</v>
      </c>
      <c r="AC35" s="18">
        <f t="shared" si="12"/>
        <v>0.13407523065769525</v>
      </c>
    </row>
    <row r="36" spans="1:29">
      <c r="A36" t="str">
        <f>'rockfish harvests'!A35</f>
        <v>SC</v>
      </c>
      <c r="B36">
        <f>'rockfish harvests'!B35</f>
        <v>2009</v>
      </c>
      <c r="C36" t="str">
        <f>'rockfish harvests'!C35</f>
        <v>WKMA</v>
      </c>
      <c r="D36">
        <f>'rockfish harvests'!D35</f>
        <v>1849</v>
      </c>
      <c r="E36">
        <f>[1]logbook_harvest!F541</f>
        <v>332</v>
      </c>
      <c r="F36">
        <f>[1]logbook_harvest!G541</f>
        <v>249</v>
      </c>
      <c r="G36" s="12"/>
      <c r="H36" s="12"/>
      <c r="I36" s="17">
        <f t="shared" si="27"/>
        <v>249</v>
      </c>
      <c r="J36" s="8">
        <f t="shared" si="4"/>
        <v>0</v>
      </c>
      <c r="K36">
        <f t="shared" si="5"/>
        <v>0</v>
      </c>
      <c r="L36" s="9">
        <f t="shared" si="6"/>
        <v>0</v>
      </c>
      <c r="N36" s="2">
        <f>'rockfish harvests'!O35</f>
        <v>560.46841428438756</v>
      </c>
      <c r="O36">
        <f>'rockfish harvests'!P35</f>
        <v>111239.37342492487</v>
      </c>
      <c r="R36" s="51">
        <f>[1]logbook_harvest!N541</f>
        <v>0.16076115674821842</v>
      </c>
      <c r="S36" s="51">
        <f>[1]logbook_harvest!O541</f>
        <v>1.1856732315517384E-3</v>
      </c>
      <c r="T36" s="17">
        <f t="shared" si="26"/>
        <v>90.101550601197843</v>
      </c>
      <c r="U36" s="59">
        <f t="shared" si="7"/>
        <v>3115.4428700290805</v>
      </c>
      <c r="V36">
        <f t="shared" si="8"/>
        <v>55.816152411547328</v>
      </c>
      <c r="W36" s="9">
        <f t="shared" si="9"/>
        <v>109.39965872663277</v>
      </c>
      <c r="Y36" s="17">
        <f t="shared" si="2"/>
        <v>339.10155060119786</v>
      </c>
      <c r="Z36" s="58">
        <f t="shared" si="3"/>
        <v>3115.4428700290805</v>
      </c>
      <c r="AA36">
        <f t="shared" si="10"/>
        <v>55.816152411547328</v>
      </c>
      <c r="AB36" s="9">
        <f t="shared" si="11"/>
        <v>109.39965872663277</v>
      </c>
      <c r="AC36" s="18">
        <f t="shared" si="12"/>
        <v>0.16460010965031005</v>
      </c>
    </row>
    <row r="37" spans="1:29">
      <c r="A37" t="str">
        <f>'rockfish harvests'!A36</f>
        <v>SC</v>
      </c>
      <c r="B37">
        <f>'rockfish harvests'!B36</f>
        <v>2010</v>
      </c>
      <c r="C37" t="str">
        <f>'rockfish harvests'!C36</f>
        <v>WKMA</v>
      </c>
      <c r="D37">
        <f>'rockfish harvests'!D36</f>
        <v>1266</v>
      </c>
      <c r="E37">
        <f>[1]logbook_harvest!F542</f>
        <v>473</v>
      </c>
      <c r="F37">
        <f>[1]logbook_harvest!G542</f>
        <v>317</v>
      </c>
      <c r="G37" s="12"/>
      <c r="H37" s="12"/>
      <c r="I37" s="17">
        <f t="shared" si="27"/>
        <v>317</v>
      </c>
      <c r="J37" s="8">
        <f t="shared" si="4"/>
        <v>0</v>
      </c>
      <c r="K37">
        <f t="shared" si="5"/>
        <v>0</v>
      </c>
      <c r="L37" s="9">
        <f t="shared" si="6"/>
        <v>0</v>
      </c>
      <c r="N37" s="2">
        <f>'rockfish harvests'!O36</f>
        <v>383.7496011271146</v>
      </c>
      <c r="O37">
        <f>'rockfish harvests'!P36</f>
        <v>52149.737054902842</v>
      </c>
      <c r="R37" s="51">
        <f>[1]logbook_harvest!N542</f>
        <v>0.16076115674821842</v>
      </c>
      <c r="S37" s="51">
        <f>[1]logbook_harvest!O542</f>
        <v>1.1856732315517384E-3</v>
      </c>
      <c r="T37" s="17">
        <f t="shared" si="26"/>
        <v>61.69202977886237</v>
      </c>
      <c r="U37" s="59">
        <f t="shared" si="7"/>
        <v>1460.5397484662983</v>
      </c>
      <c r="V37">
        <f t="shared" si="8"/>
        <v>38.21700862791721</v>
      </c>
      <c r="W37" s="9">
        <f t="shared" si="9"/>
        <v>74.905336910717736</v>
      </c>
      <c r="Y37" s="17">
        <f t="shared" si="2"/>
        <v>378.69202977886238</v>
      </c>
      <c r="Z37" s="58">
        <f t="shared" si="3"/>
        <v>1460.5397484662983</v>
      </c>
      <c r="AA37">
        <f t="shared" si="10"/>
        <v>38.21700862791721</v>
      </c>
      <c r="AB37" s="9">
        <f t="shared" si="11"/>
        <v>74.905336910717736</v>
      </c>
      <c r="AC37" s="18">
        <f t="shared" si="12"/>
        <v>0.10091843931923805</v>
      </c>
    </row>
    <row r="38" spans="1:29">
      <c r="A38" t="str">
        <f>'rockfish harvests'!A37</f>
        <v>SC</v>
      </c>
      <c r="B38">
        <f>'rockfish harvests'!B37</f>
        <v>2011</v>
      </c>
      <c r="C38" t="str">
        <f>'rockfish harvests'!C37</f>
        <v>WKMA</v>
      </c>
      <c r="D38">
        <f>'rockfish harvests'!D37</f>
        <v>1366</v>
      </c>
      <c r="E38">
        <f>[1]logbook_harvest!F543</f>
        <v>249</v>
      </c>
      <c r="F38">
        <f>[1]logbook_harvest!G543</f>
        <v>163</v>
      </c>
      <c r="G38" s="12"/>
      <c r="H38" s="12"/>
      <c r="I38" s="17">
        <f t="shared" si="27"/>
        <v>163</v>
      </c>
      <c r="J38" s="8">
        <f t="shared" si="4"/>
        <v>0</v>
      </c>
      <c r="K38">
        <f t="shared" si="5"/>
        <v>0</v>
      </c>
      <c r="L38" s="9">
        <f t="shared" si="6"/>
        <v>0</v>
      </c>
      <c r="N38" s="2">
        <f>'rockfish harvests'!O37</f>
        <v>321.1685166498487</v>
      </c>
      <c r="O38">
        <f>'rockfish harvests'!P37</f>
        <v>51469.344301835146</v>
      </c>
      <c r="R38" s="51">
        <f>[1]logbook_harvest!N543</f>
        <v>0.16076115674821842</v>
      </c>
      <c r="S38" s="51">
        <f>[1]logbook_harvest!O543</f>
        <v>1.1856732315517384E-3</v>
      </c>
      <c r="T38" s="17">
        <f t="shared" si="26"/>
        <v>51.631422247739124</v>
      </c>
      <c r="U38" s="59">
        <f t="shared" si="7"/>
        <v>1391.45687036859</v>
      </c>
      <c r="V38">
        <f t="shared" si="8"/>
        <v>37.302236801143572</v>
      </c>
      <c r="W38" s="9">
        <f t="shared" si="9"/>
        <v>73.112384130241395</v>
      </c>
      <c r="Y38" s="17">
        <f t="shared" si="2"/>
        <v>214.63142224773912</v>
      </c>
      <c r="Z38" s="58">
        <f t="shared" si="3"/>
        <v>1391.45687036859</v>
      </c>
      <c r="AA38">
        <f t="shared" si="10"/>
        <v>37.302236801143572</v>
      </c>
      <c r="AB38" s="9">
        <f t="shared" si="11"/>
        <v>73.112384130241395</v>
      </c>
      <c r="AC38" s="18">
        <f t="shared" si="12"/>
        <v>0.17379671816220518</v>
      </c>
    </row>
    <row r="39" spans="1:29">
      <c r="A39" t="str">
        <f>'rockfish harvests'!A38</f>
        <v>SC</v>
      </c>
      <c r="B39">
        <f>'rockfish harvests'!B38</f>
        <v>2012</v>
      </c>
      <c r="C39" t="str">
        <f>'rockfish harvests'!C38</f>
        <v>WKMA</v>
      </c>
      <c r="D39">
        <f>'rockfish harvests'!D38</f>
        <v>1747</v>
      </c>
      <c r="E39">
        <f>[1]logbook_harvest!F544</f>
        <v>425</v>
      </c>
      <c r="F39">
        <f>[1]logbook_harvest!G544</f>
        <v>335</v>
      </c>
      <c r="G39" s="12"/>
      <c r="H39" s="12"/>
      <c r="I39" s="17">
        <f t="shared" si="27"/>
        <v>335</v>
      </c>
      <c r="J39" s="8">
        <f t="shared" si="4"/>
        <v>0</v>
      </c>
      <c r="K39">
        <f t="shared" si="5"/>
        <v>0</v>
      </c>
      <c r="L39" s="9">
        <f t="shared" si="6"/>
        <v>0</v>
      </c>
      <c r="N39" s="2">
        <f>'rockfish harvests'!O38</f>
        <v>1124.7026143790849</v>
      </c>
      <c r="O39">
        <f>'rockfish harvests'!P38</f>
        <v>412684.87548151758</v>
      </c>
      <c r="R39" s="51">
        <f>[1]logbook_harvest!N544</f>
        <v>0.16076115674821842</v>
      </c>
      <c r="S39" s="51">
        <f>[1]logbook_harvest!O544</f>
        <v>1.1856732315517384E-3</v>
      </c>
      <c r="T39" s="17">
        <f t="shared" si="26"/>
        <v>180.80849328532713</v>
      </c>
      <c r="U39" s="59">
        <f t="shared" si="7"/>
        <v>11676.00464991857</v>
      </c>
      <c r="V39">
        <f t="shared" si="8"/>
        <v>108.05556279025421</v>
      </c>
      <c r="W39" s="9">
        <f t="shared" si="9"/>
        <v>211.78890306889826</v>
      </c>
      <c r="Y39" s="17">
        <f t="shared" si="2"/>
        <v>515.80849328532713</v>
      </c>
      <c r="Z39" s="58">
        <f t="shared" si="3"/>
        <v>11676.00464991857</v>
      </c>
      <c r="AA39">
        <f t="shared" si="10"/>
        <v>108.05556279025421</v>
      </c>
      <c r="AB39" s="9">
        <f t="shared" si="11"/>
        <v>211.78890306889826</v>
      </c>
      <c r="AC39" s="18">
        <f t="shared" si="12"/>
        <v>0.2094877540732577</v>
      </c>
    </row>
    <row r="40" spans="1:29">
      <c r="A40" t="str">
        <f>'rockfish harvests'!A39</f>
        <v>SC</v>
      </c>
      <c r="B40">
        <f>'rockfish harvests'!B39</f>
        <v>2013</v>
      </c>
      <c r="C40" t="str">
        <f>'rockfish harvests'!C39</f>
        <v>WKMA</v>
      </c>
      <c r="D40">
        <f>'rockfish harvests'!D39</f>
        <v>1983</v>
      </c>
      <c r="E40">
        <f>[1]logbook_harvest!F545</f>
        <v>357</v>
      </c>
      <c r="F40">
        <f>[1]logbook_harvest!G545</f>
        <v>279</v>
      </c>
      <c r="G40" s="12"/>
      <c r="H40" s="12"/>
      <c r="I40" s="17">
        <f t="shared" si="27"/>
        <v>279</v>
      </c>
      <c r="J40" s="8">
        <f t="shared" si="4"/>
        <v>0</v>
      </c>
      <c r="K40">
        <f t="shared" si="5"/>
        <v>0</v>
      </c>
      <c r="L40" s="9">
        <f t="shared" si="6"/>
        <v>0</v>
      </c>
      <c r="N40" s="2">
        <f>'rockfish harvests'!O39</f>
        <v>401.95945945945914</v>
      </c>
      <c r="O40">
        <f>'rockfish harvests'!P39</f>
        <v>69446.330827502126</v>
      </c>
      <c r="R40" s="51">
        <f>[1]logbook_harvest!N545</f>
        <v>0.16076115674821842</v>
      </c>
      <c r="S40" s="51">
        <f>[1]logbook_harvest!O545</f>
        <v>1.1856732315517384E-3</v>
      </c>
      <c r="T40" s="17">
        <f t="shared" si="26"/>
        <v>64.619467668591255</v>
      </c>
      <c r="U40" s="59">
        <f t="shared" si="7"/>
        <v>1904.0115942840807</v>
      </c>
      <c r="V40">
        <f t="shared" si="8"/>
        <v>43.63498131412549</v>
      </c>
      <c r="W40" s="9">
        <f t="shared" si="9"/>
        <v>85.524563375685958</v>
      </c>
      <c r="Y40" s="17">
        <f t="shared" si="2"/>
        <v>343.61946766859126</v>
      </c>
      <c r="Z40" s="58">
        <f t="shared" si="3"/>
        <v>1904.0115942840807</v>
      </c>
      <c r="AA40">
        <f t="shared" si="10"/>
        <v>43.63498131412549</v>
      </c>
      <c r="AB40" s="9">
        <f t="shared" si="11"/>
        <v>85.524563375685958</v>
      </c>
      <c r="AC40" s="18">
        <f t="shared" si="12"/>
        <v>0.1269863480383768</v>
      </c>
    </row>
    <row r="41" spans="1:29">
      <c r="A41" t="str">
        <f>'rockfish harvests'!A40</f>
        <v>SC</v>
      </c>
      <c r="B41">
        <f>'rockfish harvests'!B40</f>
        <v>2014</v>
      </c>
      <c r="C41" t="str">
        <f>'rockfish harvests'!C40</f>
        <v>WKMA</v>
      </c>
      <c r="D41">
        <f>'rockfish harvests'!D40</f>
        <v>2396</v>
      </c>
      <c r="E41">
        <f>[1]logbook_harvest!F546</f>
        <v>639</v>
      </c>
      <c r="F41">
        <f>[1]logbook_harvest!G546</f>
        <v>404</v>
      </c>
      <c r="G41" s="12"/>
      <c r="H41" s="12"/>
      <c r="I41" s="17">
        <f t="shared" si="27"/>
        <v>404</v>
      </c>
      <c r="J41" s="8">
        <f t="shared" si="4"/>
        <v>0</v>
      </c>
      <c r="K41">
        <f t="shared" si="5"/>
        <v>0</v>
      </c>
      <c r="L41" s="9">
        <f t="shared" si="6"/>
        <v>0</v>
      </c>
      <c r="N41" s="2">
        <f>'rockfish harvests'!O40</f>
        <v>806.87092451987473</v>
      </c>
      <c r="O41">
        <f>'rockfish harvests'!P40</f>
        <v>244720.20702808804</v>
      </c>
      <c r="R41" s="51">
        <f>[1]logbook_harvest!N546</f>
        <v>0.16076115674821842</v>
      </c>
      <c r="S41" s="51">
        <f>[1]logbook_harvest!O546</f>
        <v>1.1856732315517384E-3</v>
      </c>
      <c r="T41" s="17">
        <f t="shared" si="26"/>
        <v>129.71350317231949</v>
      </c>
      <c r="U41" s="59">
        <f t="shared" si="7"/>
        <v>6806.3489394710441</v>
      </c>
      <c r="V41">
        <f t="shared" si="8"/>
        <v>82.500599630978712</v>
      </c>
      <c r="W41" s="9">
        <f t="shared" si="9"/>
        <v>161.70117527671826</v>
      </c>
      <c r="Y41" s="17">
        <f t="shared" si="2"/>
        <v>533.71350317231952</v>
      </c>
      <c r="Z41" s="58">
        <f t="shared" si="3"/>
        <v>6806.3489394710441</v>
      </c>
      <c r="AA41">
        <f t="shared" si="10"/>
        <v>82.500599630978712</v>
      </c>
      <c r="AB41" s="9">
        <f t="shared" si="11"/>
        <v>161.70117527671826</v>
      </c>
      <c r="AC41" s="18">
        <f t="shared" si="12"/>
        <v>0.15457843794583895</v>
      </c>
    </row>
    <row r="42" spans="1:29">
      <c r="A42" t="str">
        <f>'rockfish harvests'!A41</f>
        <v>SC</v>
      </c>
      <c r="B42">
        <f>'rockfish harvests'!B41</f>
        <v>2015</v>
      </c>
      <c r="C42" t="str">
        <f>'rockfish harvests'!C41</f>
        <v>WKMA</v>
      </c>
      <c r="D42">
        <f>'rockfish harvests'!D41</f>
        <v>2031</v>
      </c>
      <c r="E42">
        <f>[1]logbook_harvest!F547</f>
        <v>367</v>
      </c>
      <c r="F42">
        <f>[1]logbook_harvest!G547</f>
        <v>285</v>
      </c>
      <c r="G42" s="12"/>
      <c r="H42" s="12"/>
      <c r="I42" s="17">
        <f t="shared" si="27"/>
        <v>285</v>
      </c>
      <c r="J42" s="8">
        <f t="shared" si="4"/>
        <v>0</v>
      </c>
      <c r="K42">
        <f t="shared" si="5"/>
        <v>0</v>
      </c>
      <c r="L42" s="9">
        <f t="shared" si="6"/>
        <v>0</v>
      </c>
      <c r="N42" s="2">
        <f>'rockfish harvests'!O41</f>
        <v>924.55105533371352</v>
      </c>
      <c r="O42">
        <f>'rockfish harvests'!P41</f>
        <v>669754.36895301775</v>
      </c>
      <c r="R42" s="51">
        <f>[1]logbook_harvest!N547</f>
        <v>0.16076115674821842</v>
      </c>
      <c r="S42" s="51">
        <f>[1]logbook_harvest!O547</f>
        <v>1.1856732315517384E-3</v>
      </c>
      <c r="T42" s="17">
        <f t="shared" si="26"/>
        <v>148.63189712823387</v>
      </c>
      <c r="U42" s="59">
        <f t="shared" si="7"/>
        <v>17528.629364884688</v>
      </c>
      <c r="V42">
        <f t="shared" si="8"/>
        <v>132.3957301610769</v>
      </c>
      <c r="W42" s="9">
        <f t="shared" si="9"/>
        <v>259.49563111571069</v>
      </c>
      <c r="Y42" s="17">
        <f t="shared" si="2"/>
        <v>433.63189712823385</v>
      </c>
      <c r="Z42" s="58">
        <f t="shared" si="3"/>
        <v>17528.629364884688</v>
      </c>
      <c r="AA42">
        <f t="shared" si="10"/>
        <v>132.3957301610769</v>
      </c>
      <c r="AB42" s="9">
        <f t="shared" si="11"/>
        <v>259.49563111571069</v>
      </c>
      <c r="AC42" s="18">
        <f t="shared" si="12"/>
        <v>0.305318245816047</v>
      </c>
    </row>
    <row r="43" spans="1:29">
      <c r="A43" t="str">
        <f>'rockfish harvests'!A42</f>
        <v>SC</v>
      </c>
      <c r="B43">
        <f>'rockfish harvests'!B42</f>
        <v>2016</v>
      </c>
      <c r="C43" t="str">
        <f>'rockfish harvests'!C42</f>
        <v>WKMA</v>
      </c>
      <c r="D43">
        <f>'rockfish harvests'!D42</f>
        <v>3337</v>
      </c>
      <c r="E43">
        <f>[1]logbook_harvest!F548</f>
        <v>693</v>
      </c>
      <c r="F43">
        <f>[1]logbook_harvest!G548</f>
        <v>588</v>
      </c>
      <c r="G43" s="12"/>
      <c r="H43" s="12"/>
      <c r="I43" s="17">
        <f t="shared" si="27"/>
        <v>588</v>
      </c>
      <c r="J43" s="8">
        <f t="shared" si="4"/>
        <v>0</v>
      </c>
      <c r="K43">
        <f t="shared" si="5"/>
        <v>0</v>
      </c>
      <c r="L43" s="9">
        <f t="shared" si="6"/>
        <v>0</v>
      </c>
      <c r="N43" s="2">
        <f>'rockfish harvests'!O42</f>
        <v>594.81268882175254</v>
      </c>
      <c r="O43">
        <f>'rockfish harvests'!P42</f>
        <v>360399.33488611423</v>
      </c>
      <c r="R43" s="51">
        <f>[1]logbook_harvest!N548</f>
        <v>0.16076115674821842</v>
      </c>
      <c r="S43" s="51">
        <f>[1]logbook_harvest!O548</f>
        <v>1.1856732315517384E-3</v>
      </c>
      <c r="T43" s="17">
        <f t="shared" si="26"/>
        <v>95.622775903503026</v>
      </c>
      <c r="U43" s="59">
        <f t="shared" si="7"/>
        <v>9306.3921737889668</v>
      </c>
      <c r="V43">
        <f t="shared" si="8"/>
        <v>96.469643794247347</v>
      </c>
      <c r="W43" s="9">
        <f t="shared" si="9"/>
        <v>189.08050183672481</v>
      </c>
      <c r="Y43" s="17">
        <f t="shared" si="2"/>
        <v>683.622775903503</v>
      </c>
      <c r="Z43" s="58">
        <f t="shared" si="3"/>
        <v>9306.3921737889668</v>
      </c>
      <c r="AA43">
        <f t="shared" si="10"/>
        <v>96.469643794247347</v>
      </c>
      <c r="AB43" s="9">
        <f t="shared" si="11"/>
        <v>189.08050183672481</v>
      </c>
      <c r="AC43" s="18">
        <f t="shared" si="12"/>
        <v>0.14111531563112309</v>
      </c>
    </row>
    <row r="44" spans="1:29">
      <c r="A44" t="str">
        <f>'rockfish harvests'!A43</f>
        <v>SC</v>
      </c>
      <c r="B44">
        <f>'rockfish harvests'!B43</f>
        <v>2017</v>
      </c>
      <c r="C44" t="str">
        <f>'rockfish harvests'!C43</f>
        <v>WKMA</v>
      </c>
      <c r="D44">
        <f>'rockfish harvests'!D43</f>
        <v>2899</v>
      </c>
      <c r="E44">
        <f>[1]logbook_harvest!F549</f>
        <v>598</v>
      </c>
      <c r="F44">
        <f>[1]logbook_harvest!G549</f>
        <v>493</v>
      </c>
      <c r="G44" s="12"/>
      <c r="H44" s="12"/>
      <c r="I44" s="17">
        <f t="shared" si="27"/>
        <v>493</v>
      </c>
      <c r="J44" s="8">
        <f t="shared" si="4"/>
        <v>0</v>
      </c>
      <c r="K44">
        <f t="shared" si="5"/>
        <v>0</v>
      </c>
      <c r="L44" s="9">
        <f t="shared" si="6"/>
        <v>0</v>
      </c>
      <c r="N44" s="2">
        <f>'rockfish harvests'!O43</f>
        <v>997.88339552238813</v>
      </c>
      <c r="O44">
        <f>'rockfish harvests'!P43</f>
        <v>341376.2270959196</v>
      </c>
      <c r="R44" s="51">
        <f>[1]logbook_harvest!N549</f>
        <v>0.16076115674821842</v>
      </c>
      <c r="S44" s="51">
        <f>[1]logbook_harvest!O549</f>
        <v>1.1856732315517384E-3</v>
      </c>
      <c r="T44" s="17">
        <f t="shared" si="26"/>
        <v>160.42088896401907</v>
      </c>
      <c r="U44" s="59">
        <f t="shared" si="7"/>
        <v>9598.4769417951575</v>
      </c>
      <c r="V44">
        <f t="shared" si="8"/>
        <v>97.971817079174144</v>
      </c>
      <c r="W44" s="9">
        <f t="shared" si="9"/>
        <v>192.02476147518132</v>
      </c>
      <c r="Y44" s="17">
        <f t="shared" si="2"/>
        <v>653.42088896401901</v>
      </c>
      <c r="Z44" s="58">
        <f t="shared" si="3"/>
        <v>9598.4769417951575</v>
      </c>
      <c r="AA44">
        <f t="shared" si="10"/>
        <v>97.971817079174144</v>
      </c>
      <c r="AB44" s="9">
        <f t="shared" si="11"/>
        <v>192.02476147518132</v>
      </c>
      <c r="AC44" s="18">
        <f t="shared" si="12"/>
        <v>0.14993676929200378</v>
      </c>
    </row>
    <row r="45" spans="1:29">
      <c r="A45" t="str">
        <f>'rockfish harvests'!A44</f>
        <v>SC</v>
      </c>
      <c r="B45">
        <f>'rockfish harvests'!B44</f>
        <v>2018</v>
      </c>
      <c r="C45" t="str">
        <f>'rockfish harvests'!C44</f>
        <v>WKMA</v>
      </c>
      <c r="D45">
        <f>'rockfish harvests'!D44</f>
        <v>4291</v>
      </c>
      <c r="E45">
        <f>[1]logbook_harvest!F550</f>
        <v>708</v>
      </c>
      <c r="F45">
        <f>[1]logbook_harvest!G550</f>
        <v>540</v>
      </c>
      <c r="G45" s="12"/>
      <c r="H45" s="12"/>
      <c r="I45" s="17">
        <f t="shared" si="27"/>
        <v>540</v>
      </c>
      <c r="J45" s="8">
        <f t="shared" si="4"/>
        <v>0</v>
      </c>
      <c r="K45">
        <f t="shared" si="5"/>
        <v>0</v>
      </c>
      <c r="L45" s="9">
        <f t="shared" si="6"/>
        <v>0</v>
      </c>
      <c r="N45" s="2">
        <f>'rockfish harvests'!O44</f>
        <v>688.36627310061613</v>
      </c>
      <c r="O45">
        <f>'rockfish harvests'!P44</f>
        <v>176905.35655507445</v>
      </c>
      <c r="R45" s="51">
        <f>[1]logbook_harvest!N550</f>
        <v>0.16076115674821842</v>
      </c>
      <c r="S45" s="51">
        <f>[1]logbook_harvest!O550</f>
        <v>1.1856732315517384E-3</v>
      </c>
      <c r="T45" s="17">
        <f t="shared" si="26"/>
        <v>110.66255833011508</v>
      </c>
      <c r="U45" s="59">
        <f t="shared" si="7"/>
        <v>4924.0455784912492</v>
      </c>
      <c r="V45">
        <f t="shared" si="8"/>
        <v>70.171543936921111</v>
      </c>
      <c r="W45" s="9">
        <f t="shared" si="9"/>
        <v>137.53622611636538</v>
      </c>
      <c r="Y45" s="17">
        <f t="shared" si="2"/>
        <v>650.66255833011508</v>
      </c>
      <c r="Z45" s="58">
        <f t="shared" si="3"/>
        <v>4924.0455784912492</v>
      </c>
      <c r="AA45">
        <f t="shared" si="10"/>
        <v>70.171543936921111</v>
      </c>
      <c r="AB45" s="9">
        <f t="shared" si="11"/>
        <v>137.53622611636538</v>
      </c>
      <c r="AC45" s="18">
        <f t="shared" si="12"/>
        <v>0.10784629150478861</v>
      </c>
    </row>
    <row r="46" spans="1:29">
      <c r="A46" t="str">
        <f>'rockfish harvests'!A45</f>
        <v>SC</v>
      </c>
      <c r="B46">
        <f>'rockfish harvests'!B45</f>
        <v>2019</v>
      </c>
      <c r="C46" t="str">
        <f>'rockfish harvests'!C45</f>
        <v>WKMA</v>
      </c>
      <c r="D46">
        <f>'rockfish harvests'!D45</f>
        <v>6954</v>
      </c>
      <c r="E46">
        <f>[1]logbook_harvest!F551</f>
        <v>1310</v>
      </c>
      <c r="F46">
        <f>[1]logbook_harvest!G551</f>
        <v>1037</v>
      </c>
      <c r="G46" s="12"/>
      <c r="H46" s="12"/>
      <c r="I46" s="17">
        <f t="shared" ref="I46" si="28">F46</f>
        <v>1037</v>
      </c>
      <c r="J46" s="8">
        <f t="shared" ref="J46" si="29">(E46^2)*H46</f>
        <v>0</v>
      </c>
      <c r="K46">
        <f t="shared" ref="K46" si="30">SQRT(J46)</f>
        <v>0</v>
      </c>
      <c r="L46" s="9">
        <f t="shared" ref="L46" si="31">(1.96*K46)</f>
        <v>0</v>
      </c>
      <c r="N46" s="2">
        <f>'rockfish harvests'!O45</f>
        <v>1123.0062111801244</v>
      </c>
      <c r="O46">
        <f>'rockfish harvests'!P45</f>
        <v>706545.28395733843</v>
      </c>
      <c r="R46" s="51">
        <f>[1]logbook_harvest!N551</f>
        <v>0.16076115674821842</v>
      </c>
      <c r="S46" s="51">
        <f>[1]logbook_harvest!O551</f>
        <v>1.1856732315517384E-3</v>
      </c>
      <c r="T46" s="17">
        <f t="shared" ref="T46" si="32">R46*N46</f>
        <v>180.53577754475086</v>
      </c>
      <c r="U46" s="59">
        <f t="shared" ref="U46" si="33">(N46^2)*S46+(R46^2)*O46-(S46*O46)</f>
        <v>18917.633567877427</v>
      </c>
      <c r="V46">
        <f t="shared" ref="V46" si="34">SQRT(U46)</f>
        <v>137.54138856314279</v>
      </c>
      <c r="W46" s="9">
        <f t="shared" ref="W46" si="35">(1.96*V46)</f>
        <v>269.58112158375985</v>
      </c>
      <c r="Y46" s="17">
        <f t="shared" ref="Y46" si="36">T46+I46</f>
        <v>1217.5357775447508</v>
      </c>
      <c r="Z46" s="58">
        <f t="shared" ref="Z46" si="37">U46+J46</f>
        <v>18917.633567877427</v>
      </c>
      <c r="AA46">
        <f t="shared" ref="AA46" si="38">SQRT(Z46)</f>
        <v>137.54138856314279</v>
      </c>
      <c r="AB46" s="9">
        <f t="shared" ref="AB46" si="39">(1.96*AA46)</f>
        <v>269.58112158375985</v>
      </c>
      <c r="AC46" s="18">
        <f t="shared" si="12"/>
        <v>0.11296702002507472</v>
      </c>
    </row>
    <row r="47" spans="1:29">
      <c r="A47" t="str">
        <f>'rockfish harvests'!A46</f>
        <v>SC</v>
      </c>
      <c r="B47">
        <f>'rockfish harvests'!B46</f>
        <v>1998</v>
      </c>
      <c r="C47" t="str">
        <f>'rockfish harvests'!C46</f>
        <v>SKMA</v>
      </c>
      <c r="D47">
        <f>'rockfish harvests'!D46</f>
        <v>27</v>
      </c>
      <c r="E47">
        <f>[1]logbook_harvest!F574</f>
        <v>5</v>
      </c>
      <c r="F47" t="str">
        <f>[4]logbook_harvest_forR!$G548</f>
        <v>NA</v>
      </c>
      <c r="G47" s="49">
        <f>[1]logbook_harvest!K574</f>
        <v>0.72140993854710345</v>
      </c>
      <c r="H47" s="49">
        <f>[1]logbook_harvest!L574</f>
        <v>5.7888004733831495E-2</v>
      </c>
      <c r="I47" s="17">
        <f t="shared" ref="I47:I54" si="40">E47*G47</f>
        <v>3.6070496927355173</v>
      </c>
      <c r="J47" s="8">
        <f t="shared" si="4"/>
        <v>1.4472001183457874</v>
      </c>
      <c r="K47">
        <f t="shared" si="5"/>
        <v>1.2029963085337325</v>
      </c>
      <c r="L47" s="9">
        <f t="shared" si="6"/>
        <v>2.3578727647261157</v>
      </c>
      <c r="N47" s="2">
        <f>'rockfish harvests'!O46</f>
        <v>8.1842331993934394</v>
      </c>
      <c r="O47">
        <f>'rockfish harvests'!P46</f>
        <v>23.719866475635822</v>
      </c>
      <c r="R47" s="49">
        <f>[1]logbook_harvest!N574</f>
        <v>0.11546931006483122</v>
      </c>
      <c r="S47" s="49">
        <f>[1]logbook_harvest!O574</f>
        <v>1.9517133693342942E-3</v>
      </c>
      <c r="T47" s="17">
        <f t="shared" si="26"/>
        <v>0.9450277609436466</v>
      </c>
      <c r="U47" s="59">
        <f t="shared" si="7"/>
        <v>0.40069545835998333</v>
      </c>
      <c r="V47">
        <f t="shared" si="8"/>
        <v>0.63300510136963617</v>
      </c>
      <c r="W47" s="9">
        <f t="shared" si="9"/>
        <v>1.2406899986844868</v>
      </c>
      <c r="Y47" s="17">
        <f t="shared" si="2"/>
        <v>4.5520774536791642</v>
      </c>
      <c r="Z47" s="58">
        <f t="shared" si="3"/>
        <v>1.8478955767057708</v>
      </c>
      <c r="AA47">
        <f t="shared" si="10"/>
        <v>1.359373229361889</v>
      </c>
      <c r="AB47" s="9">
        <f t="shared" si="11"/>
        <v>2.6643715295493022</v>
      </c>
      <c r="AC47" s="18">
        <f>AA47/Y47</f>
        <v>0.29862699903385675</v>
      </c>
    </row>
    <row r="48" spans="1:29">
      <c r="A48" t="str">
        <f>'rockfish harvests'!A47</f>
        <v>SC</v>
      </c>
      <c r="B48">
        <f>'rockfish harvests'!B47</f>
        <v>1999</v>
      </c>
      <c r="C48" t="str">
        <f>'rockfish harvests'!C47</f>
        <v>SKMA</v>
      </c>
      <c r="D48">
        <f>'rockfish harvests'!D47</f>
        <v>88</v>
      </c>
      <c r="E48">
        <f>[1]logbook_harvest!F575</f>
        <v>15</v>
      </c>
      <c r="F48" t="str">
        <f>[4]logbook_harvest_forR!$G549</f>
        <v>NA</v>
      </c>
      <c r="G48" s="49">
        <f>[1]logbook_harvest!K575</f>
        <v>0.72140993854710345</v>
      </c>
      <c r="H48" s="49">
        <f>[1]logbook_harvest!L575</f>
        <v>5.7888004733831495E-2</v>
      </c>
      <c r="I48" s="17">
        <f t="shared" si="40"/>
        <v>10.821149078206552</v>
      </c>
      <c r="J48" s="8">
        <f t="shared" si="4"/>
        <v>13.024801065112086</v>
      </c>
      <c r="K48">
        <f t="shared" si="5"/>
        <v>3.6089889256011976</v>
      </c>
      <c r="L48" s="9">
        <f t="shared" si="6"/>
        <v>7.0736182941783472</v>
      </c>
      <c r="N48" s="2">
        <f>'rockfish harvests'!O47</f>
        <v>26.674537835060093</v>
      </c>
      <c r="O48">
        <f>'rockfish harvests'!P47</f>
        <v>251.97070780154161</v>
      </c>
      <c r="R48" s="49">
        <f>[1]logbook_harvest!N575</f>
        <v>0.11546931006483122</v>
      </c>
      <c r="S48" s="49">
        <f>[1]logbook_harvest!O575</f>
        <v>1.9517133693342942E-3</v>
      </c>
      <c r="T48" s="17">
        <f t="shared" si="26"/>
        <v>3.0800904801126254</v>
      </c>
      <c r="U48" s="59">
        <f t="shared" si="7"/>
        <v>4.2564960624687389</v>
      </c>
      <c r="V48">
        <f t="shared" si="8"/>
        <v>2.0631277377973327</v>
      </c>
      <c r="W48" s="9">
        <f t="shared" si="9"/>
        <v>4.0437303660827721</v>
      </c>
      <c r="Y48" s="17">
        <f t="shared" ref="Y48:Y111" si="41">T48+I48</f>
        <v>13.901239558319178</v>
      </c>
      <c r="Z48" s="58">
        <f t="shared" ref="Z48:Z111" si="42">U48+J48</f>
        <v>17.281297127580824</v>
      </c>
      <c r="AA48">
        <f t="shared" si="10"/>
        <v>4.1570779554370665</v>
      </c>
      <c r="AB48" s="9">
        <f t="shared" si="11"/>
        <v>8.147872792656651</v>
      </c>
      <c r="AC48" s="18">
        <f t="shared" si="12"/>
        <v>0.29904368872984921</v>
      </c>
    </row>
    <row r="49" spans="1:29">
      <c r="A49" t="str">
        <f>'rockfish harvests'!A48</f>
        <v>SC</v>
      </c>
      <c r="B49">
        <f>'rockfish harvests'!B48</f>
        <v>2000</v>
      </c>
      <c r="C49" t="str">
        <f>'rockfish harvests'!C48</f>
        <v>SKMA</v>
      </c>
      <c r="D49">
        <f>'rockfish harvests'!D48</f>
        <v>65</v>
      </c>
      <c r="E49">
        <f>[1]logbook_harvest!F576</f>
        <v>60</v>
      </c>
      <c r="F49" t="str">
        <f>[4]logbook_harvest_forR!$G550</f>
        <v>NA</v>
      </c>
      <c r="G49" s="49">
        <f>[1]logbook_harvest!K576</f>
        <v>0.72140993854710345</v>
      </c>
      <c r="H49" s="49">
        <f>[1]logbook_harvest!L576</f>
        <v>5.7888004733831495E-2</v>
      </c>
      <c r="I49" s="17">
        <f t="shared" si="40"/>
        <v>43.28459631282621</v>
      </c>
      <c r="J49" s="8">
        <f t="shared" ref="J49:J111" si="43">(E49^2)*H49</f>
        <v>208.39681704179338</v>
      </c>
      <c r="K49">
        <f t="shared" ref="K49:K111" si="44">SQRT(J49)</f>
        <v>14.43595570240479</v>
      </c>
      <c r="L49" s="9">
        <f t="shared" ref="L49:L111" si="45">(1.96*K49)</f>
        <v>28.294473176713389</v>
      </c>
      <c r="N49" s="2">
        <f>'rockfish harvests'!O48</f>
        <v>19.702783628169385</v>
      </c>
      <c r="O49">
        <f>'rockfish harvests'!P48</f>
        <v>137.47110543149708</v>
      </c>
      <c r="R49" s="49">
        <f>[1]logbook_harvest!N576</f>
        <v>0.11546931006483122</v>
      </c>
      <c r="S49" s="49">
        <f>[1]logbook_harvest!O576</f>
        <v>1.9517133693342942E-3</v>
      </c>
      <c r="T49" s="17">
        <f t="shared" si="26"/>
        <v>2.2750668319013707</v>
      </c>
      <c r="U49" s="59">
        <f t="shared" si="7"/>
        <v>2.3222747758174616</v>
      </c>
      <c r="V49">
        <f t="shared" ref="V49:V111" si="46">SQRT(U49)</f>
        <v>1.5239011699639389</v>
      </c>
      <c r="W49" s="9">
        <f t="shared" ref="W49:W111" si="47">(1.96*V49)</f>
        <v>2.9868462931293203</v>
      </c>
      <c r="Y49" s="17">
        <f t="shared" si="41"/>
        <v>45.55966314472758</v>
      </c>
      <c r="Z49" s="58">
        <f t="shared" si="42"/>
        <v>210.71909181761083</v>
      </c>
      <c r="AA49">
        <f t="shared" ref="AA49:AA111" si="48">SQRT(Z49)</f>
        <v>14.516166567575988</v>
      </c>
      <c r="AB49" s="9">
        <f t="shared" ref="AB49:AB111" si="49">(1.96*AA49)</f>
        <v>28.451686472448937</v>
      </c>
      <c r="AC49" s="18">
        <f t="shared" si="12"/>
        <v>0.31861883002653152</v>
      </c>
    </row>
    <row r="50" spans="1:29">
      <c r="A50" t="str">
        <f>'rockfish harvests'!A49</f>
        <v>SC</v>
      </c>
      <c r="B50">
        <f>'rockfish harvests'!B49</f>
        <v>2001</v>
      </c>
      <c r="C50" t="str">
        <f>'rockfish harvests'!C49</f>
        <v>SKMA</v>
      </c>
      <c r="D50">
        <f>'rockfish harvests'!D49</f>
        <v>27</v>
      </c>
      <c r="E50">
        <f>[1]logbook_harvest!F577</f>
        <v>19</v>
      </c>
      <c r="F50" t="str">
        <f>[4]logbook_harvest_forR!$G551</f>
        <v>NA</v>
      </c>
      <c r="G50" s="49">
        <f>[1]logbook_harvest!K577</f>
        <v>0.72140993854710345</v>
      </c>
      <c r="H50" s="49">
        <f>[1]logbook_harvest!L577</f>
        <v>5.7888004733831495E-2</v>
      </c>
      <c r="I50" s="17">
        <f t="shared" si="40"/>
        <v>13.706788832394965</v>
      </c>
      <c r="J50" s="8">
        <f t="shared" si="43"/>
        <v>20.897569708913171</v>
      </c>
      <c r="K50">
        <f t="shared" si="44"/>
        <v>4.5713859724281836</v>
      </c>
      <c r="L50" s="9">
        <f t="shared" si="45"/>
        <v>8.9599165059592405</v>
      </c>
      <c r="N50" s="2">
        <f>'rockfish harvests'!O49</f>
        <v>8.1842331993934394</v>
      </c>
      <c r="O50">
        <f>'rockfish harvests'!P49</f>
        <v>23.719866475635822</v>
      </c>
      <c r="R50" s="49">
        <f>[1]logbook_harvest!N577</f>
        <v>0.11546931006483122</v>
      </c>
      <c r="S50" s="49">
        <f>[1]logbook_harvest!O577</f>
        <v>1.9517133693342942E-3</v>
      </c>
      <c r="T50" s="17">
        <f t="shared" si="26"/>
        <v>0.9450277609436466</v>
      </c>
      <c r="U50" s="59">
        <f t="shared" si="7"/>
        <v>0.40069545835998333</v>
      </c>
      <c r="V50">
        <f t="shared" si="46"/>
        <v>0.63300510136963617</v>
      </c>
      <c r="W50" s="9">
        <f t="shared" si="47"/>
        <v>1.2406899986844868</v>
      </c>
      <c r="Y50" s="17">
        <f t="shared" si="41"/>
        <v>14.651816593338612</v>
      </c>
      <c r="Z50" s="58">
        <f t="shared" si="42"/>
        <v>21.298265167273154</v>
      </c>
      <c r="AA50">
        <f t="shared" si="48"/>
        <v>4.6150043518151911</v>
      </c>
      <c r="AB50" s="9">
        <f t="shared" si="49"/>
        <v>9.0454085295577737</v>
      </c>
      <c r="AC50" s="18">
        <f t="shared" si="12"/>
        <v>0.31497830473208244</v>
      </c>
    </row>
    <row r="51" spans="1:29">
      <c r="A51" t="str">
        <f>'rockfish harvests'!A50</f>
        <v>SC</v>
      </c>
      <c r="B51">
        <f>'rockfish harvests'!B50</f>
        <v>2002</v>
      </c>
      <c r="C51" t="str">
        <f>'rockfish harvests'!C50</f>
        <v>SKMA</v>
      </c>
      <c r="D51">
        <f>'rockfish harvests'!D50</f>
        <v>99</v>
      </c>
      <c r="E51">
        <f>[1]logbook_harvest!F578</f>
        <v>11</v>
      </c>
      <c r="F51" t="str">
        <f>[4]logbook_harvest_forR!$G552</f>
        <v>NA</v>
      </c>
      <c r="G51" s="49">
        <f>[1]logbook_harvest!K578</f>
        <v>0.72140993854710345</v>
      </c>
      <c r="H51" s="49">
        <f>[1]logbook_harvest!L578</f>
        <v>5.7888004733831495E-2</v>
      </c>
      <c r="I51" s="17">
        <f t="shared" si="40"/>
        <v>7.9355093240181382</v>
      </c>
      <c r="J51" s="8">
        <f t="shared" si="43"/>
        <v>7.0044485727936108</v>
      </c>
      <c r="K51">
        <f t="shared" si="44"/>
        <v>2.6465918787742115</v>
      </c>
      <c r="L51" s="9">
        <f t="shared" si="45"/>
        <v>5.1873200823974548</v>
      </c>
      <c r="N51" s="2">
        <f>'rockfish harvests'!O50</f>
        <v>30.008855064442599</v>
      </c>
      <c r="O51">
        <f>'rockfish harvests'!P50</f>
        <v>318.90042706132607</v>
      </c>
      <c r="R51" s="49">
        <f>[1]logbook_harvest!N578</f>
        <v>0.11546931006483122</v>
      </c>
      <c r="S51" s="49">
        <f>[1]logbook_harvest!O578</f>
        <v>1.9517133693342942E-3</v>
      </c>
      <c r="T51" s="17">
        <f t="shared" si="26"/>
        <v>3.4651017901267029</v>
      </c>
      <c r="U51" s="59">
        <f t="shared" si="7"/>
        <v>5.3871278290619973</v>
      </c>
      <c r="V51">
        <f t="shared" si="46"/>
        <v>2.321018705021999</v>
      </c>
      <c r="W51" s="9">
        <f t="shared" si="47"/>
        <v>4.5491966618431183</v>
      </c>
      <c r="Y51" s="17">
        <f t="shared" si="41"/>
        <v>11.400611114144841</v>
      </c>
      <c r="Z51" s="58">
        <f t="shared" si="42"/>
        <v>12.391576401855609</v>
      </c>
      <c r="AA51">
        <f t="shared" si="48"/>
        <v>3.5201670985701243</v>
      </c>
      <c r="AB51" s="9">
        <f t="shared" si="49"/>
        <v>6.8995275131974436</v>
      </c>
      <c r="AC51" s="18">
        <f t="shared" si="12"/>
        <v>0.30877003551174736</v>
      </c>
    </row>
    <row r="52" spans="1:29">
      <c r="A52" t="str">
        <f>'rockfish harvests'!A51</f>
        <v>SC</v>
      </c>
      <c r="B52">
        <f>'rockfish harvests'!B51</f>
        <v>2003</v>
      </c>
      <c r="C52" t="str">
        <f>'rockfish harvests'!C51</f>
        <v>SKMA</v>
      </c>
      <c r="D52">
        <f>'rockfish harvests'!D51</f>
        <v>144</v>
      </c>
      <c r="E52">
        <f>[1]logbook_harvest!F579</f>
        <v>40</v>
      </c>
      <c r="F52" t="str">
        <f>[4]logbook_harvest_forR!$G553</f>
        <v>NA</v>
      </c>
      <c r="G52" s="49">
        <f>[1]logbook_harvest!K579</f>
        <v>0.72140993854710345</v>
      </c>
      <c r="H52" s="49">
        <f>[1]logbook_harvest!L579</f>
        <v>5.7888004733831495E-2</v>
      </c>
      <c r="I52" s="17">
        <f t="shared" si="40"/>
        <v>28.856397541884139</v>
      </c>
      <c r="J52" s="8">
        <f t="shared" si="43"/>
        <v>92.620807574130396</v>
      </c>
      <c r="K52">
        <f t="shared" si="44"/>
        <v>9.6239704682698601</v>
      </c>
      <c r="L52" s="9">
        <f t="shared" si="45"/>
        <v>18.862982117808926</v>
      </c>
      <c r="N52" s="2">
        <f>'rockfish harvests'!O51</f>
        <v>43.649243730098334</v>
      </c>
      <c r="O52">
        <f>'rockfish harvests'!P51</f>
        <v>674.69842419586348</v>
      </c>
      <c r="R52" s="49">
        <f>[1]logbook_harvest!N579</f>
        <v>0.11546931006483122</v>
      </c>
      <c r="S52" s="49">
        <f>[1]logbook_harvest!O579</f>
        <v>1.9517133693342942E-3</v>
      </c>
      <c r="T52" s="17">
        <f t="shared" si="26"/>
        <v>5.040148058366114</v>
      </c>
      <c r="U52" s="59">
        <f t="shared" si="7"/>
        <v>11.397559704461745</v>
      </c>
      <c r="V52">
        <f t="shared" si="46"/>
        <v>3.3760272073047255</v>
      </c>
      <c r="W52" s="9">
        <f t="shared" si="47"/>
        <v>6.6170133263172621</v>
      </c>
      <c r="Y52" s="17">
        <f t="shared" si="41"/>
        <v>33.896545600250249</v>
      </c>
      <c r="Z52" s="58">
        <f t="shared" si="42"/>
        <v>104.01836727859214</v>
      </c>
      <c r="AA52">
        <f t="shared" si="48"/>
        <v>10.198939517351405</v>
      </c>
      <c r="AB52" s="9">
        <f t="shared" si="49"/>
        <v>19.989921454008755</v>
      </c>
      <c r="AC52" s="18">
        <f t="shared" si="12"/>
        <v>0.30088433310077795</v>
      </c>
    </row>
    <row r="53" spans="1:29">
      <c r="A53" t="str">
        <f>'rockfish harvests'!A52</f>
        <v>SC</v>
      </c>
      <c r="B53">
        <f>'rockfish harvests'!B52</f>
        <v>2004</v>
      </c>
      <c r="C53" t="str">
        <f>'rockfish harvests'!C52</f>
        <v>SKMA</v>
      </c>
      <c r="D53">
        <f>'rockfish harvests'!D52</f>
        <v>200</v>
      </c>
      <c r="E53">
        <f>[1]logbook_harvest!F580</f>
        <v>41</v>
      </c>
      <c r="F53" t="str">
        <f>[4]logbook_harvest_forR!$G554</f>
        <v>NA</v>
      </c>
      <c r="G53" s="49">
        <f>[1]logbook_harvest!K580</f>
        <v>0.72140993854710345</v>
      </c>
      <c r="H53" s="49">
        <f>[1]logbook_harvest!L580</f>
        <v>5.7888004733831495E-2</v>
      </c>
      <c r="I53" s="17">
        <f t="shared" si="40"/>
        <v>29.57780748043124</v>
      </c>
      <c r="J53" s="8">
        <f t="shared" si="43"/>
        <v>97.309735957570737</v>
      </c>
      <c r="K53">
        <f t="shared" si="44"/>
        <v>9.8645697299766066</v>
      </c>
      <c r="L53" s="9">
        <f t="shared" si="45"/>
        <v>19.33455667075415</v>
      </c>
      <c r="N53" s="2">
        <f>'rockfish harvests'!O52</f>
        <v>60.623949625136561</v>
      </c>
      <c r="O53">
        <f>'rockfish harvests'!P52</f>
        <v>1301.5015898839958</v>
      </c>
      <c r="R53" s="49">
        <f>[1]logbook_harvest!N580</f>
        <v>0.11546931006483122</v>
      </c>
      <c r="S53" s="49">
        <f>[1]logbook_harvest!O580</f>
        <v>1.9517133693342942E-3</v>
      </c>
      <c r="T53" s="17">
        <f t="shared" si="26"/>
        <v>7.0002056366196017</v>
      </c>
      <c r="U53" s="59">
        <f t="shared" si="7"/>
        <v>21.986033380520343</v>
      </c>
      <c r="V53">
        <f t="shared" si="46"/>
        <v>4.6889266768121187</v>
      </c>
      <c r="W53" s="9">
        <f t="shared" si="47"/>
        <v>9.190296286551753</v>
      </c>
      <c r="Y53" s="17">
        <f t="shared" si="41"/>
        <v>36.578013117050844</v>
      </c>
      <c r="Z53" s="58">
        <f t="shared" si="42"/>
        <v>119.29576933809108</v>
      </c>
      <c r="AA53">
        <f t="shared" si="48"/>
        <v>10.922260266908635</v>
      </c>
      <c r="AB53" s="9">
        <f t="shared" si="49"/>
        <v>21.407630123140926</v>
      </c>
      <c r="AC53" s="18">
        <f t="shared" si="12"/>
        <v>0.29860179206445803</v>
      </c>
    </row>
    <row r="54" spans="1:29">
      <c r="A54" t="str">
        <f>'rockfish harvests'!A53</f>
        <v>SC</v>
      </c>
      <c r="B54">
        <f>'rockfish harvests'!B53</f>
        <v>2005</v>
      </c>
      <c r="C54" t="str">
        <f>'rockfish harvests'!C53</f>
        <v>SKMA</v>
      </c>
      <c r="D54">
        <f>'rockfish harvests'!D53</f>
        <v>287</v>
      </c>
      <c r="E54">
        <f>[1]logbook_harvest!F581</f>
        <v>159</v>
      </c>
      <c r="F54" t="str">
        <f>[4]logbook_harvest_forR!$G555</f>
        <v>NA</v>
      </c>
      <c r="G54" s="49">
        <f>[1]logbook_harvest!K581</f>
        <v>0.72140993854710345</v>
      </c>
      <c r="H54" s="49">
        <f>[1]logbook_harvest!L581</f>
        <v>5.7888004733831495E-2</v>
      </c>
      <c r="I54" s="17">
        <f t="shared" si="40"/>
        <v>114.70418022898944</v>
      </c>
      <c r="J54" s="8">
        <f t="shared" si="43"/>
        <v>1463.466647675994</v>
      </c>
      <c r="K54">
        <f t="shared" si="44"/>
        <v>38.255282611372692</v>
      </c>
      <c r="L54" s="9">
        <f t="shared" si="45"/>
        <v>74.980353918290476</v>
      </c>
      <c r="N54" s="2">
        <f>'rockfish harvests'!O53</f>
        <v>86.995367712071015</v>
      </c>
      <c r="O54">
        <f>'rockfish harvests'!P53</f>
        <v>2680.0846114288715</v>
      </c>
      <c r="R54" s="49">
        <f>[1]logbook_harvest!N581</f>
        <v>0.11546931006483122</v>
      </c>
      <c r="S54" s="49">
        <f>[1]logbook_harvest!O581</f>
        <v>1.9517133693342942E-3</v>
      </c>
      <c r="T54" s="17">
        <f t="shared" si="26"/>
        <v>10.045295088549134</v>
      </c>
      <c r="U54" s="59">
        <f t="shared" si="7"/>
        <v>45.274189588002017</v>
      </c>
      <c r="V54">
        <f t="shared" si="46"/>
        <v>6.7286097812253916</v>
      </c>
      <c r="W54" s="9">
        <f t="shared" si="47"/>
        <v>13.188075171201767</v>
      </c>
      <c r="Y54" s="17">
        <f t="shared" si="41"/>
        <v>124.74947531753858</v>
      </c>
      <c r="Z54" s="58">
        <f t="shared" si="42"/>
        <v>1508.7408372639959</v>
      </c>
      <c r="AA54">
        <f t="shared" si="48"/>
        <v>38.842513271723242</v>
      </c>
      <c r="AB54" s="9">
        <f t="shared" si="49"/>
        <v>76.131326012577546</v>
      </c>
      <c r="AC54" s="18">
        <f t="shared" si="12"/>
        <v>0.31136414139500879</v>
      </c>
    </row>
    <row r="55" spans="1:29">
      <c r="A55" t="str">
        <f>'rockfish harvests'!A54</f>
        <v>SC</v>
      </c>
      <c r="B55">
        <f>'rockfish harvests'!B54</f>
        <v>2006</v>
      </c>
      <c r="C55" t="str">
        <f>'rockfish harvests'!C54</f>
        <v>SKMA</v>
      </c>
      <c r="D55">
        <f>'rockfish harvests'!D54</f>
        <v>303</v>
      </c>
      <c r="E55">
        <f>[1]logbook_harvest!F582</f>
        <v>112</v>
      </c>
      <c r="F55">
        <f>[1]logbook_harvest!G582</f>
        <v>69</v>
      </c>
      <c r="G55" s="12"/>
      <c r="H55" s="20"/>
      <c r="I55" s="17">
        <f>F55</f>
        <v>69</v>
      </c>
      <c r="J55" s="8">
        <f t="shared" si="43"/>
        <v>0</v>
      </c>
      <c r="K55">
        <f t="shared" si="44"/>
        <v>0</v>
      </c>
      <c r="L55" s="9">
        <f t="shared" si="45"/>
        <v>0</v>
      </c>
      <c r="N55" s="2">
        <f>'rockfish harvests'!O54</f>
        <v>91.845283682081913</v>
      </c>
      <c r="O55">
        <f>'rockfish harvests'!P54</f>
        <v>2987.2389866414942</v>
      </c>
      <c r="R55" s="49">
        <f>[1]logbook_harvest!N582</f>
        <v>0.11546931006483122</v>
      </c>
      <c r="S55" s="49">
        <f>[1]logbook_harvest!O582</f>
        <v>1.9517133693342942E-3</v>
      </c>
      <c r="T55" s="17">
        <f t="shared" si="26"/>
        <v>10.605311539478699</v>
      </c>
      <c r="U55" s="59">
        <f t="shared" si="7"/>
        <v>50.462893465804811</v>
      </c>
      <c r="V55">
        <f t="shared" si="46"/>
        <v>7.1037239153703613</v>
      </c>
      <c r="W55" s="9">
        <f t="shared" si="47"/>
        <v>13.923298874125908</v>
      </c>
      <c r="Y55" s="17">
        <f t="shared" si="41"/>
        <v>79.605311539478691</v>
      </c>
      <c r="Z55" s="58">
        <f t="shared" si="42"/>
        <v>50.462893465804811</v>
      </c>
      <c r="AA55">
        <f t="shared" si="48"/>
        <v>7.1037239153703613</v>
      </c>
      <c r="AB55" s="9">
        <f t="shared" si="49"/>
        <v>13.923298874125908</v>
      </c>
      <c r="AC55" s="18">
        <f t="shared" si="12"/>
        <v>8.9236808172623111E-2</v>
      </c>
    </row>
    <row r="56" spans="1:29">
      <c r="A56" t="str">
        <f>'rockfish harvests'!A55</f>
        <v>SC</v>
      </c>
      <c r="B56">
        <f>'rockfish harvests'!B55</f>
        <v>2007</v>
      </c>
      <c r="C56" t="str">
        <f>'rockfish harvests'!C55</f>
        <v>SKMA</v>
      </c>
      <c r="D56">
        <f>'rockfish harvests'!D55</f>
        <v>1148</v>
      </c>
      <c r="E56">
        <f>[1]logbook_harvest!F583</f>
        <v>179</v>
      </c>
      <c r="F56">
        <f>[1]logbook_harvest!G583</f>
        <v>157</v>
      </c>
      <c r="G56" s="12"/>
      <c r="H56" s="20"/>
      <c r="I56" s="17">
        <f t="shared" ref="I56:I67" si="50">F56</f>
        <v>157</v>
      </c>
      <c r="J56" s="8">
        <f t="shared" si="43"/>
        <v>0</v>
      </c>
      <c r="K56">
        <f t="shared" si="44"/>
        <v>0</v>
      </c>
      <c r="L56" s="9">
        <f t="shared" si="45"/>
        <v>0</v>
      </c>
      <c r="N56" s="2">
        <f>'rockfish harvests'!O55</f>
        <v>347.98147084828406</v>
      </c>
      <c r="O56">
        <f>'rockfish harvests'!P55</f>
        <v>42881.353782861945</v>
      </c>
      <c r="R56" s="49">
        <f>[1]logbook_harvest!N583</f>
        <v>0.11546931006483122</v>
      </c>
      <c r="S56" s="49">
        <f>[1]logbook_harvest!O583</f>
        <v>1.9517133693342942E-3</v>
      </c>
      <c r="T56" s="17">
        <f t="shared" si="26"/>
        <v>40.181180354196535</v>
      </c>
      <c r="U56" s="59">
        <f t="shared" si="7"/>
        <v>724.38703340803227</v>
      </c>
      <c r="V56">
        <f t="shared" si="46"/>
        <v>26.914439124901566</v>
      </c>
      <c r="W56" s="9">
        <f t="shared" si="47"/>
        <v>52.752300684807068</v>
      </c>
      <c r="Y56" s="17">
        <f t="shared" si="41"/>
        <v>197.18118035419653</v>
      </c>
      <c r="Z56" s="58">
        <f t="shared" si="42"/>
        <v>724.38703340803227</v>
      </c>
      <c r="AA56">
        <f t="shared" si="48"/>
        <v>26.914439124901566</v>
      </c>
      <c r="AB56" s="9">
        <f t="shared" si="49"/>
        <v>52.752300684807068</v>
      </c>
      <c r="AC56" s="18">
        <f t="shared" si="12"/>
        <v>0.13649598342273417</v>
      </c>
    </row>
    <row r="57" spans="1:29">
      <c r="A57" t="str">
        <f>'rockfish harvests'!A56</f>
        <v>SC</v>
      </c>
      <c r="B57">
        <f>'rockfish harvests'!B56</f>
        <v>2008</v>
      </c>
      <c r="C57" t="str">
        <f>'rockfish harvests'!C56</f>
        <v>SKMA</v>
      </c>
      <c r="D57">
        <f>'rockfish harvests'!D56</f>
        <v>1130</v>
      </c>
      <c r="E57">
        <f>[1]logbook_harvest!F584</f>
        <v>88</v>
      </c>
      <c r="F57">
        <f>[1]logbook_harvest!G584</f>
        <v>59</v>
      </c>
      <c r="G57" s="12"/>
      <c r="H57" s="20"/>
      <c r="I57" s="17">
        <f t="shared" si="50"/>
        <v>59</v>
      </c>
      <c r="J57" s="8">
        <f t="shared" si="43"/>
        <v>0</v>
      </c>
      <c r="K57">
        <f t="shared" si="44"/>
        <v>0</v>
      </c>
      <c r="L57" s="9">
        <f t="shared" si="45"/>
        <v>0</v>
      </c>
      <c r="N57" s="2">
        <f>'rockfish harvests'!O56</f>
        <v>342.52531538202174</v>
      </c>
      <c r="O57">
        <f>'rockfish harvests'!P56</f>
        <v>41547.184503071861</v>
      </c>
      <c r="R57" s="49">
        <f>[1]logbook_harvest!N584</f>
        <v>0.11546931006483122</v>
      </c>
      <c r="S57" s="49">
        <f>[1]logbook_harvest!O584</f>
        <v>1.9517133693342942E-3</v>
      </c>
      <c r="T57" s="17">
        <f t="shared" si="26"/>
        <v>39.551161846900769</v>
      </c>
      <c r="U57" s="59">
        <f t="shared" si="7"/>
        <v>701.84915058966078</v>
      </c>
      <c r="V57">
        <f t="shared" si="46"/>
        <v>26.492435723988475</v>
      </c>
      <c r="W57" s="9">
        <f t="shared" si="47"/>
        <v>51.925174019017412</v>
      </c>
      <c r="Y57" s="17">
        <f t="shared" si="41"/>
        <v>98.551161846900769</v>
      </c>
      <c r="Z57" s="58">
        <f t="shared" si="42"/>
        <v>701.84915058966078</v>
      </c>
      <c r="AA57">
        <f t="shared" si="48"/>
        <v>26.492435723988475</v>
      </c>
      <c r="AB57" s="9">
        <f t="shared" si="49"/>
        <v>51.925174019017412</v>
      </c>
      <c r="AC57" s="18">
        <f t="shared" si="12"/>
        <v>0.26881911108409329</v>
      </c>
    </row>
    <row r="58" spans="1:29">
      <c r="A58" t="str">
        <f>'rockfish harvests'!A57</f>
        <v>SC</v>
      </c>
      <c r="B58">
        <f>'rockfish harvests'!B57</f>
        <v>2009</v>
      </c>
      <c r="C58" t="str">
        <f>'rockfish harvests'!C57</f>
        <v>SKMA</v>
      </c>
      <c r="D58">
        <f>'rockfish harvests'!D57</f>
        <v>810</v>
      </c>
      <c r="E58">
        <f>[1]logbook_harvest!F585</f>
        <v>89</v>
      </c>
      <c r="F58">
        <f>[1]logbook_harvest!G585</f>
        <v>76</v>
      </c>
      <c r="G58" s="12"/>
      <c r="H58" s="20"/>
      <c r="I58" s="17">
        <f t="shared" si="50"/>
        <v>76</v>
      </c>
      <c r="J58" s="8">
        <f t="shared" si="43"/>
        <v>0</v>
      </c>
      <c r="K58">
        <f t="shared" si="44"/>
        <v>0</v>
      </c>
      <c r="L58" s="9">
        <f t="shared" si="45"/>
        <v>0</v>
      </c>
      <c r="N58" s="2">
        <f>'rockfish harvests'!O57</f>
        <v>245.52699598180311</v>
      </c>
      <c r="O58">
        <f>'rockfish harvests'!P57</f>
        <v>21347.879828072244</v>
      </c>
      <c r="R58" s="49">
        <f>[1]logbook_harvest!N585</f>
        <v>0.11546931006483122</v>
      </c>
      <c r="S58" s="49">
        <f>[1]logbook_harvest!O585</f>
        <v>1.9517133693342942E-3</v>
      </c>
      <c r="T58" s="17">
        <f t="shared" si="26"/>
        <v>28.350832828309393</v>
      </c>
      <c r="U58" s="59">
        <f t="shared" si="7"/>
        <v>360.62591252398499</v>
      </c>
      <c r="V58">
        <f t="shared" si="46"/>
        <v>18.990153041089084</v>
      </c>
      <c r="W58" s="9">
        <f t="shared" si="47"/>
        <v>37.220699960534603</v>
      </c>
      <c r="Y58" s="17">
        <f t="shared" si="41"/>
        <v>104.35083282830939</v>
      </c>
      <c r="Z58" s="58">
        <f t="shared" si="42"/>
        <v>360.62591252398499</v>
      </c>
      <c r="AA58">
        <f t="shared" si="48"/>
        <v>18.990153041089084</v>
      </c>
      <c r="AB58" s="9">
        <f t="shared" si="49"/>
        <v>37.220699960534603</v>
      </c>
      <c r="AC58" s="18">
        <f t="shared" si="12"/>
        <v>0.18198372285474693</v>
      </c>
    </row>
    <row r="59" spans="1:29">
      <c r="A59" t="str">
        <f>'rockfish harvests'!A58</f>
        <v>SC</v>
      </c>
      <c r="B59">
        <f>'rockfish harvests'!B58</f>
        <v>2010</v>
      </c>
      <c r="C59" t="str">
        <f>'rockfish harvests'!C58</f>
        <v>SKMA</v>
      </c>
      <c r="D59">
        <f>'rockfish harvests'!D58</f>
        <v>644</v>
      </c>
      <c r="E59">
        <f>[1]logbook_harvest!F586</f>
        <v>244</v>
      </c>
      <c r="F59">
        <f>[1]logbook_harvest!G586</f>
        <v>80</v>
      </c>
      <c r="G59" s="12"/>
      <c r="H59" s="20"/>
      <c r="I59" s="17">
        <f t="shared" si="50"/>
        <v>80</v>
      </c>
      <c r="J59" s="8">
        <f t="shared" si="43"/>
        <v>0</v>
      </c>
      <c r="K59">
        <f t="shared" si="44"/>
        <v>0</v>
      </c>
      <c r="L59" s="9">
        <f t="shared" si="45"/>
        <v>0</v>
      </c>
      <c r="N59" s="2">
        <f>'rockfish harvests'!O58</f>
        <v>195.20911779293976</v>
      </c>
      <c r="O59">
        <f>'rockfish harvests'!P58</f>
        <v>13494.489084553223</v>
      </c>
      <c r="R59" s="49">
        <f>[1]logbook_harvest!N586</f>
        <v>0.11546931006483122</v>
      </c>
      <c r="S59" s="49">
        <f>[1]logbook_harvest!O586</f>
        <v>1.9517133693342942E-3</v>
      </c>
      <c r="T59" s="17">
        <f t="shared" si="26"/>
        <v>22.540662149915121</v>
      </c>
      <c r="U59" s="59">
        <f t="shared" si="7"/>
        <v>227.95998850258712</v>
      </c>
      <c r="V59">
        <f t="shared" si="46"/>
        <v>15.098343899335024</v>
      </c>
      <c r="W59" s="9">
        <f t="shared" si="47"/>
        <v>29.592754042696647</v>
      </c>
      <c r="Y59" s="17">
        <f t="shared" si="41"/>
        <v>102.54066214991512</v>
      </c>
      <c r="Z59" s="58">
        <f t="shared" si="42"/>
        <v>227.95998850258712</v>
      </c>
      <c r="AA59">
        <f t="shared" si="48"/>
        <v>15.098343899335024</v>
      </c>
      <c r="AB59" s="9">
        <f t="shared" si="49"/>
        <v>29.592754042696647</v>
      </c>
      <c r="AC59" s="18">
        <f t="shared" si="12"/>
        <v>0.14724250441508899</v>
      </c>
    </row>
    <row r="60" spans="1:29">
      <c r="A60" t="str">
        <f>'rockfish harvests'!A59</f>
        <v>SC</v>
      </c>
      <c r="B60">
        <f>'rockfish harvests'!B59</f>
        <v>2011</v>
      </c>
      <c r="C60" t="str">
        <f>'rockfish harvests'!C59</f>
        <v>SKMA</v>
      </c>
      <c r="D60">
        <f>'rockfish harvests'!D59</f>
        <v>689</v>
      </c>
      <c r="E60">
        <f>[1]logbook_harvest!F587</f>
        <v>137</v>
      </c>
      <c r="F60">
        <f>[1]logbook_harvest!G587</f>
        <v>77</v>
      </c>
      <c r="G60" s="12"/>
      <c r="H60" s="20"/>
      <c r="I60" s="17">
        <f t="shared" si="50"/>
        <v>77</v>
      </c>
      <c r="J60" s="8">
        <f t="shared" si="43"/>
        <v>0</v>
      </c>
      <c r="K60">
        <f t="shared" si="44"/>
        <v>0</v>
      </c>
      <c r="L60" s="9">
        <f t="shared" si="45"/>
        <v>0</v>
      </c>
      <c r="N60" s="2">
        <f>'rockfish harvests'!O59</f>
        <v>161.99495459132186</v>
      </c>
      <c r="O60">
        <f>'rockfish harvests'!P59</f>
        <v>13094.402331197241</v>
      </c>
      <c r="R60" s="49">
        <f>[1]logbook_harvest!N587</f>
        <v>0.11546931006483122</v>
      </c>
      <c r="S60" s="49">
        <f>[1]logbook_harvest!O587</f>
        <v>1.9517133693342942E-3</v>
      </c>
      <c r="T60" s="17">
        <f t="shared" si="26"/>
        <v>18.705445640643596</v>
      </c>
      <c r="U60" s="59">
        <f t="shared" si="7"/>
        <v>200.25083703434916</v>
      </c>
      <c r="V60">
        <f t="shared" si="46"/>
        <v>14.15100127320852</v>
      </c>
      <c r="W60" s="9">
        <f t="shared" si="47"/>
        <v>27.7359624954887</v>
      </c>
      <c r="Y60" s="17">
        <f t="shared" si="41"/>
        <v>95.705445640643603</v>
      </c>
      <c r="Z60" s="58">
        <f t="shared" si="42"/>
        <v>200.25083703434916</v>
      </c>
      <c r="AA60">
        <f t="shared" si="48"/>
        <v>14.15100127320852</v>
      </c>
      <c r="AB60" s="9">
        <f t="shared" si="49"/>
        <v>27.7359624954887</v>
      </c>
      <c r="AC60" s="18">
        <f t="shared" si="12"/>
        <v>0.14785993815172163</v>
      </c>
    </row>
    <row r="61" spans="1:29">
      <c r="A61" t="str">
        <f>'rockfish harvests'!A60</f>
        <v>SC</v>
      </c>
      <c r="B61">
        <f>'rockfish harvests'!B60</f>
        <v>2012</v>
      </c>
      <c r="C61" t="str">
        <f>'rockfish harvests'!C60</f>
        <v>SKMA</v>
      </c>
      <c r="D61">
        <f>'rockfish harvests'!D60</f>
        <v>918</v>
      </c>
      <c r="E61">
        <f>[1]logbook_harvest!F588</f>
        <v>350</v>
      </c>
      <c r="F61">
        <f>[1]logbook_harvest!G588</f>
        <v>107</v>
      </c>
      <c r="G61" s="12"/>
      <c r="H61" s="20"/>
      <c r="I61" s="17">
        <f t="shared" si="50"/>
        <v>107</v>
      </c>
      <c r="J61" s="8">
        <f t="shared" si="43"/>
        <v>0</v>
      </c>
      <c r="K61">
        <f t="shared" si="44"/>
        <v>0</v>
      </c>
      <c r="L61" s="9">
        <f t="shared" si="45"/>
        <v>0</v>
      </c>
      <c r="N61" s="2">
        <f>'rockfish harvests'!O60</f>
        <v>591</v>
      </c>
      <c r="O61">
        <f>'rockfish harvests'!P60</f>
        <v>113950.9906442892</v>
      </c>
      <c r="R61" s="49">
        <f>[1]logbook_harvest!N588</f>
        <v>0.11546931006483122</v>
      </c>
      <c r="S61" s="49">
        <f>[1]logbook_harvest!O588</f>
        <v>1.9517133693342942E-3</v>
      </c>
      <c r="T61" s="17">
        <f t="shared" si="26"/>
        <v>68.242362248315246</v>
      </c>
      <c r="U61" s="59">
        <f t="shared" si="7"/>
        <v>1978.623694427813</v>
      </c>
      <c r="V61">
        <f t="shared" si="46"/>
        <v>44.481723150388554</v>
      </c>
      <c r="W61" s="9">
        <f t="shared" si="47"/>
        <v>87.18417737476156</v>
      </c>
      <c r="Y61" s="17">
        <f t="shared" si="41"/>
        <v>175.24236224831526</v>
      </c>
      <c r="Z61" s="58">
        <f t="shared" si="42"/>
        <v>1978.623694427813</v>
      </c>
      <c r="AA61">
        <f t="shared" si="48"/>
        <v>44.481723150388554</v>
      </c>
      <c r="AB61" s="9">
        <f t="shared" si="49"/>
        <v>87.18417737476156</v>
      </c>
      <c r="AC61" s="18">
        <f t="shared" si="12"/>
        <v>0.25382973945169007</v>
      </c>
    </row>
    <row r="62" spans="1:29">
      <c r="A62" t="str">
        <f>'rockfish harvests'!A61</f>
        <v>SC</v>
      </c>
      <c r="B62">
        <f>'rockfish harvests'!B61</f>
        <v>2013</v>
      </c>
      <c r="C62" t="str">
        <f>'rockfish harvests'!C61</f>
        <v>SKMA</v>
      </c>
      <c r="D62">
        <f>'rockfish harvests'!D61</f>
        <v>1035</v>
      </c>
      <c r="E62">
        <f>[1]logbook_harvest!F589</f>
        <v>167</v>
      </c>
      <c r="F62">
        <f>[1]logbook_harvest!G589</f>
        <v>113</v>
      </c>
      <c r="G62" s="12"/>
      <c r="H62" s="20"/>
      <c r="I62" s="17">
        <f t="shared" si="50"/>
        <v>113</v>
      </c>
      <c r="J62" s="8">
        <f t="shared" si="43"/>
        <v>0</v>
      </c>
      <c r="K62">
        <f t="shared" si="44"/>
        <v>0</v>
      </c>
      <c r="L62" s="9">
        <f t="shared" si="45"/>
        <v>0</v>
      </c>
      <c r="N62" s="2">
        <f>'rockfish harvests'!O61</f>
        <v>209.79729729729729</v>
      </c>
      <c r="O62">
        <f>'rockfish harvests'!P61</f>
        <v>18918.407507863983</v>
      </c>
      <c r="R62" s="49">
        <f>[1]logbook_harvest!N589</f>
        <v>0.11546931006483122</v>
      </c>
      <c r="S62" s="49">
        <f>[1]logbook_harvest!O589</f>
        <v>1.9517133693342942E-3</v>
      </c>
      <c r="T62" s="17">
        <f t="shared" si="26"/>
        <v>24.225149172385198</v>
      </c>
      <c r="U62" s="59">
        <f t="shared" si="7"/>
        <v>301.22335542916147</v>
      </c>
      <c r="V62">
        <f t="shared" si="46"/>
        <v>17.355787375661222</v>
      </c>
      <c r="W62" s="9">
        <f t="shared" si="47"/>
        <v>34.017343256295995</v>
      </c>
      <c r="Y62" s="17">
        <f t="shared" si="41"/>
        <v>137.22514917238519</v>
      </c>
      <c r="Z62" s="58">
        <f t="shared" si="42"/>
        <v>301.22335542916147</v>
      </c>
      <c r="AA62">
        <f t="shared" si="48"/>
        <v>17.355787375661222</v>
      </c>
      <c r="AB62" s="9">
        <f t="shared" si="49"/>
        <v>34.017343256295995</v>
      </c>
      <c r="AC62" s="18">
        <f t="shared" si="12"/>
        <v>0.1264767244221284</v>
      </c>
    </row>
    <row r="63" spans="1:29">
      <c r="A63" t="str">
        <f>'rockfish harvests'!A62</f>
        <v>SC</v>
      </c>
      <c r="B63">
        <f>'rockfish harvests'!B62</f>
        <v>2014</v>
      </c>
      <c r="C63" t="str">
        <f>'rockfish harvests'!C62</f>
        <v>SKMA</v>
      </c>
      <c r="D63">
        <f>'rockfish harvests'!D62</f>
        <v>653</v>
      </c>
      <c r="E63">
        <f>[1]logbook_harvest!F590</f>
        <v>96</v>
      </c>
      <c r="F63">
        <f>[1]logbook_harvest!G590</f>
        <v>49</v>
      </c>
      <c r="G63" s="12"/>
      <c r="H63" s="20"/>
      <c r="I63" s="17">
        <f t="shared" si="50"/>
        <v>49</v>
      </c>
      <c r="J63" s="8">
        <f t="shared" si="43"/>
        <v>0</v>
      </c>
      <c r="K63">
        <f t="shared" si="44"/>
        <v>0</v>
      </c>
      <c r="L63" s="9">
        <f t="shared" si="45"/>
        <v>0</v>
      </c>
      <c r="N63" s="2">
        <f>'rockfish harvests'!O62</f>
        <v>219.90263510495754</v>
      </c>
      <c r="O63">
        <f>'rockfish harvests'!P62</f>
        <v>18177.015037346606</v>
      </c>
      <c r="R63" s="49">
        <f>[1]logbook_harvest!N590</f>
        <v>0.11546931006483122</v>
      </c>
      <c r="S63" s="49">
        <f>[1]logbook_harvest!O590</f>
        <v>1.9517133693342942E-3</v>
      </c>
      <c r="T63" s="17">
        <f t="shared" si="26"/>
        <v>25.392005557007781</v>
      </c>
      <c r="U63" s="59">
        <f t="shared" si="7"/>
        <v>301.2600881292247</v>
      </c>
      <c r="V63">
        <f t="shared" si="46"/>
        <v>17.356845569665726</v>
      </c>
      <c r="W63" s="9">
        <f t="shared" si="47"/>
        <v>34.019417316544825</v>
      </c>
      <c r="Y63" s="17">
        <f t="shared" si="41"/>
        <v>74.392005557007778</v>
      </c>
      <c r="Z63" s="58">
        <f t="shared" si="42"/>
        <v>301.2600881292247</v>
      </c>
      <c r="AA63">
        <f t="shared" si="48"/>
        <v>17.356845569665726</v>
      </c>
      <c r="AB63" s="9">
        <f t="shared" si="49"/>
        <v>34.019417316544825</v>
      </c>
      <c r="AC63" s="18">
        <f t="shared" si="12"/>
        <v>0.23331600539206998</v>
      </c>
    </row>
    <row r="64" spans="1:29">
      <c r="A64" t="str">
        <f>'rockfish harvests'!A63</f>
        <v>SC</v>
      </c>
      <c r="B64">
        <f>'rockfish harvests'!B63</f>
        <v>2015</v>
      </c>
      <c r="C64" t="str">
        <f>'rockfish harvests'!C63</f>
        <v>SKMA</v>
      </c>
      <c r="D64">
        <f>'rockfish harvests'!D63</f>
        <v>619</v>
      </c>
      <c r="E64">
        <f>[1]logbook_harvest!F591</f>
        <v>72</v>
      </c>
      <c r="F64">
        <f>[1]logbook_harvest!G591</f>
        <v>68</v>
      </c>
      <c r="G64" s="12"/>
      <c r="H64" s="20"/>
      <c r="I64" s="17">
        <f t="shared" si="50"/>
        <v>68</v>
      </c>
      <c r="J64" s="8">
        <f t="shared" si="43"/>
        <v>0</v>
      </c>
      <c r="K64">
        <f t="shared" si="44"/>
        <v>0</v>
      </c>
      <c r="L64" s="9">
        <f t="shared" si="45"/>
        <v>0</v>
      </c>
      <c r="N64" s="2">
        <f>'rockfish harvests'!O63</f>
        <v>281.78094694808897</v>
      </c>
      <c r="O64">
        <f>'rockfish harvests'!P63</f>
        <v>62212.407283949418</v>
      </c>
      <c r="R64" s="49">
        <f>[1]logbook_harvest!N591</f>
        <v>0.11546931006483122</v>
      </c>
      <c r="S64" s="49">
        <f>[1]logbook_harvest!O591</f>
        <v>1.9517133693342942E-3</v>
      </c>
      <c r="T64" s="17">
        <f t="shared" si="26"/>
        <v>32.537051533510642</v>
      </c>
      <c r="U64" s="59">
        <f t="shared" si="7"/>
        <v>863.03431215304033</v>
      </c>
      <c r="V64">
        <f t="shared" si="46"/>
        <v>29.377445636968513</v>
      </c>
      <c r="W64" s="9">
        <f t="shared" si="47"/>
        <v>57.579793448458283</v>
      </c>
      <c r="Y64" s="17">
        <f t="shared" si="41"/>
        <v>100.53705153351063</v>
      </c>
      <c r="Z64" s="58">
        <f t="shared" si="42"/>
        <v>863.03431215304033</v>
      </c>
      <c r="AA64">
        <f t="shared" si="48"/>
        <v>29.377445636968513</v>
      </c>
      <c r="AB64" s="9">
        <f t="shared" si="49"/>
        <v>57.579793448458283</v>
      </c>
      <c r="AC64" s="18">
        <f t="shared" si="12"/>
        <v>0.29220516405512981</v>
      </c>
    </row>
    <row r="65" spans="1:29">
      <c r="A65" t="str">
        <f>'rockfish harvests'!A64</f>
        <v>SC</v>
      </c>
      <c r="B65">
        <f>'rockfish harvests'!B64</f>
        <v>2016</v>
      </c>
      <c r="C65" t="str">
        <f>'rockfish harvests'!C64</f>
        <v>SKMA</v>
      </c>
      <c r="D65">
        <f>'rockfish harvests'!D64</f>
        <v>804</v>
      </c>
      <c r="E65">
        <f>[1]logbook_harvest!F592</f>
        <v>91</v>
      </c>
      <c r="F65">
        <f>[1]logbook_harvest!G592</f>
        <v>88</v>
      </c>
      <c r="G65" s="12"/>
      <c r="H65" s="20"/>
      <c r="I65" s="17">
        <f t="shared" si="50"/>
        <v>88</v>
      </c>
      <c r="J65" s="8">
        <f t="shared" si="43"/>
        <v>0</v>
      </c>
      <c r="K65">
        <f t="shared" si="44"/>
        <v>0</v>
      </c>
      <c r="L65" s="9">
        <f t="shared" si="45"/>
        <v>0</v>
      </c>
      <c r="N65" s="2">
        <f>'rockfish harvests'!O64</f>
        <v>143.31117824773412</v>
      </c>
      <c r="O65">
        <f>'rockfish harvests'!P64</f>
        <v>20921.059037013951</v>
      </c>
      <c r="R65" s="49">
        <f>[1]logbook_harvest!N592</f>
        <v>0.11546931006483122</v>
      </c>
      <c r="S65" s="49">
        <f>[1]logbook_harvest!O592</f>
        <v>1.9517133693342942E-3</v>
      </c>
      <c r="T65" s="17">
        <f t="shared" si="26"/>
        <v>16.548042876843905</v>
      </c>
      <c r="U65" s="59">
        <f t="shared" si="7"/>
        <v>278.19642193799314</v>
      </c>
      <c r="V65">
        <f t="shared" si="46"/>
        <v>16.679221262936501</v>
      </c>
      <c r="W65" s="9">
        <f t="shared" si="47"/>
        <v>32.691273675355539</v>
      </c>
      <c r="Y65" s="17">
        <f t="shared" si="41"/>
        <v>104.54804287684391</v>
      </c>
      <c r="Z65" s="58">
        <f t="shared" si="42"/>
        <v>278.19642193799314</v>
      </c>
      <c r="AA65">
        <f t="shared" si="48"/>
        <v>16.679221262936501</v>
      </c>
      <c r="AB65" s="9">
        <f t="shared" si="49"/>
        <v>32.691273675355539</v>
      </c>
      <c r="AC65" s="18">
        <f t="shared" si="12"/>
        <v>0.15953642750237212</v>
      </c>
    </row>
    <row r="66" spans="1:29">
      <c r="A66" t="str">
        <f>'rockfish harvests'!A65</f>
        <v>SC</v>
      </c>
      <c r="B66">
        <f>'rockfish harvests'!B65</f>
        <v>2017</v>
      </c>
      <c r="C66" t="str">
        <f>'rockfish harvests'!C65</f>
        <v>SKMA</v>
      </c>
      <c r="D66">
        <f>'rockfish harvests'!D65</f>
        <v>666</v>
      </c>
      <c r="E66">
        <f>[1]logbook_harvest!F593</f>
        <v>59</v>
      </c>
      <c r="F66">
        <f>[1]logbook_harvest!G593</f>
        <v>51</v>
      </c>
      <c r="G66" s="12"/>
      <c r="H66" s="20"/>
      <c r="I66" s="17">
        <f t="shared" si="50"/>
        <v>51</v>
      </c>
      <c r="J66" s="8">
        <f t="shared" si="43"/>
        <v>0</v>
      </c>
      <c r="K66">
        <f t="shared" si="44"/>
        <v>0</v>
      </c>
      <c r="L66" s="9">
        <f t="shared" si="45"/>
        <v>0</v>
      </c>
      <c r="N66" s="2">
        <f>'rockfish harvests'!O65</f>
        <v>229.24813432835822</v>
      </c>
      <c r="O66">
        <f>'rockfish harvests'!P65</f>
        <v>18017.117128178837</v>
      </c>
      <c r="R66" s="49">
        <f>[1]logbook_harvest!N593</f>
        <v>0.11546931006483122</v>
      </c>
      <c r="S66" s="49">
        <f>[1]logbook_harvest!O593</f>
        <v>1.9517133693342942E-3</v>
      </c>
      <c r="T66" s="17">
        <f t="shared" si="26"/>
        <v>26.471123904545273</v>
      </c>
      <c r="U66" s="59">
        <f t="shared" si="7"/>
        <v>307.63260971782699</v>
      </c>
      <c r="V66">
        <f t="shared" si="46"/>
        <v>17.539458649508742</v>
      </c>
      <c r="W66" s="9">
        <f t="shared" si="47"/>
        <v>34.377338953037132</v>
      </c>
      <c r="Y66" s="17">
        <f t="shared" si="41"/>
        <v>77.471123904545266</v>
      </c>
      <c r="Z66" s="58">
        <f t="shared" si="42"/>
        <v>307.63260971782699</v>
      </c>
      <c r="AA66">
        <f t="shared" si="48"/>
        <v>17.539458649508742</v>
      </c>
      <c r="AB66" s="9">
        <f t="shared" si="49"/>
        <v>34.377338953037132</v>
      </c>
      <c r="AC66" s="18">
        <f t="shared" si="12"/>
        <v>0.22639995091745008</v>
      </c>
    </row>
    <row r="67" spans="1:29">
      <c r="A67" t="str">
        <f>'rockfish harvests'!A66</f>
        <v>SC</v>
      </c>
      <c r="B67">
        <f>'rockfish harvests'!B66</f>
        <v>2018</v>
      </c>
      <c r="C67" t="str">
        <f>'rockfish harvests'!C66</f>
        <v>SKMA</v>
      </c>
      <c r="D67">
        <f>'rockfish harvests'!D66</f>
        <v>671</v>
      </c>
      <c r="E67">
        <f>[1]logbook_harvest!F594</f>
        <v>72</v>
      </c>
      <c r="F67">
        <f>[1]logbook_harvest!G594</f>
        <v>71</v>
      </c>
      <c r="G67" s="12"/>
      <c r="H67" s="20"/>
      <c r="I67" s="17">
        <f t="shared" si="50"/>
        <v>71</v>
      </c>
      <c r="J67" s="8">
        <f t="shared" si="43"/>
        <v>0</v>
      </c>
      <c r="K67">
        <f t="shared" si="44"/>
        <v>0</v>
      </c>
      <c r="L67" s="9">
        <f t="shared" si="45"/>
        <v>0</v>
      </c>
      <c r="N67" s="2">
        <f>'rockfish harvests'!O66</f>
        <v>107.64245379876797</v>
      </c>
      <c r="O67">
        <f>'rockfish harvests'!P66</f>
        <v>4325.8254808581805</v>
      </c>
      <c r="R67" s="49">
        <f>[1]logbook_harvest!N594</f>
        <v>0.11546931006483122</v>
      </c>
      <c r="S67" s="49">
        <f>[1]logbook_harvest!O594</f>
        <v>1.9517133693342942E-3</v>
      </c>
      <c r="T67" s="17">
        <f t="shared" si="26"/>
        <v>12.429399873829208</v>
      </c>
      <c r="U67" s="59">
        <f t="shared" si="7"/>
        <v>71.848462083994178</v>
      </c>
      <c r="V67">
        <f t="shared" si="46"/>
        <v>8.4763472135109108</v>
      </c>
      <c r="W67" s="9">
        <f t="shared" si="47"/>
        <v>16.613640538481384</v>
      </c>
      <c r="Y67" s="17">
        <f t="shared" si="41"/>
        <v>83.429399873829212</v>
      </c>
      <c r="Z67" s="58">
        <f t="shared" si="42"/>
        <v>71.848462083994178</v>
      </c>
      <c r="AA67">
        <f t="shared" si="48"/>
        <v>8.4763472135109108</v>
      </c>
      <c r="AB67" s="9">
        <f t="shared" si="49"/>
        <v>16.613640538481384</v>
      </c>
      <c r="AC67" s="18">
        <f t="shared" si="12"/>
        <v>0.10159904333879594</v>
      </c>
    </row>
    <row r="68" spans="1:29">
      <c r="A68" t="str">
        <f>'rockfish harvests'!A67</f>
        <v>SC</v>
      </c>
      <c r="B68">
        <f>'rockfish harvests'!B67</f>
        <v>2019</v>
      </c>
      <c r="C68" t="str">
        <f>'rockfish harvests'!C67</f>
        <v>SKMA</v>
      </c>
      <c r="D68">
        <f>'rockfish harvests'!D67</f>
        <v>716</v>
      </c>
      <c r="E68">
        <f>[1]logbook_harvest!F595</f>
        <v>128</v>
      </c>
      <c r="F68">
        <f>[1]logbook_harvest!G595</f>
        <v>120</v>
      </c>
      <c r="G68" s="12"/>
      <c r="H68" s="20"/>
      <c r="I68" s="17">
        <f t="shared" ref="I68" si="51">F68</f>
        <v>120</v>
      </c>
      <c r="J68" s="8">
        <f t="shared" ref="J68" si="52">(E68^2)*H68</f>
        <v>0</v>
      </c>
      <c r="K68">
        <f t="shared" ref="K68" si="53">SQRT(J68)</f>
        <v>0</v>
      </c>
      <c r="L68" s="9">
        <f t="shared" ref="L68" si="54">(1.96*K68)</f>
        <v>0</v>
      </c>
      <c r="N68" s="2">
        <f>'rockfish harvests'!O67</f>
        <v>24.462549277266703</v>
      </c>
      <c r="O68">
        <f>'rockfish harvests'!P67</f>
        <v>265.49549626470679</v>
      </c>
      <c r="R68" s="49">
        <f>[1]logbook_harvest!N595</f>
        <v>0.11546931006483122</v>
      </c>
      <c r="S68" s="49">
        <f>[1]logbook_harvest!O595</f>
        <v>1.9517133693342942E-3</v>
      </c>
      <c r="T68" s="17">
        <f t="shared" ref="T68" si="55">R68*N68</f>
        <v>2.8246736874729215</v>
      </c>
      <c r="U68" s="59">
        <f t="shared" ref="U68" si="56">(N68^2)*S68+(R68^2)*O68-(S68*O68)</f>
        <v>4.1896603640051904</v>
      </c>
      <c r="V68">
        <f t="shared" ref="V68" si="57">SQRT(U68)</f>
        <v>2.0468659858440148</v>
      </c>
      <c r="W68" s="9">
        <f t="shared" ref="W68" si="58">(1.96*V68)</f>
        <v>4.0118573322542685</v>
      </c>
      <c r="Y68" s="17">
        <f t="shared" ref="Y68" si="59">T68+I68</f>
        <v>122.82467368747292</v>
      </c>
      <c r="Z68" s="58">
        <f t="shared" ref="Z68" si="60">U68+J68</f>
        <v>4.1896603640051904</v>
      </c>
      <c r="AA68">
        <f t="shared" ref="AA68" si="61">SQRT(Z68)</f>
        <v>2.0468659858440148</v>
      </c>
      <c r="AB68" s="9">
        <f t="shared" ref="AB68" si="62">(1.96*AA68)</f>
        <v>4.0118573322542685</v>
      </c>
      <c r="AC68" s="18">
        <f t="shared" ref="AC68" si="63">AA68/Y68</f>
        <v>1.6664941370430668E-2</v>
      </c>
    </row>
    <row r="69" spans="1:29">
      <c r="A69" t="str">
        <f>'rockfish harvests'!A68</f>
        <v>SC</v>
      </c>
      <c r="B69">
        <f>'rockfish harvests'!B68</f>
        <v>1998</v>
      </c>
      <c r="C69" t="str">
        <f>'rockfish harvests'!C68</f>
        <v>CI</v>
      </c>
      <c r="D69">
        <f>'rockfish harvests'!D68</f>
        <v>994</v>
      </c>
      <c r="E69">
        <f>[1]logbook_harvest!F90</f>
        <v>271</v>
      </c>
      <c r="F69" t="str">
        <f>[4]logbook_harvest_forR!$G86</f>
        <v>NA</v>
      </c>
      <c r="G69" s="49">
        <f>[1]logbook_harvest!K90</f>
        <v>0.38549147760496721</v>
      </c>
      <c r="H69" s="49">
        <f>[1]logbook_harvest!L90</f>
        <v>1.6559936374838796E-2</v>
      </c>
      <c r="I69" s="17">
        <f>E69*G69</f>
        <v>104.46819043094611</v>
      </c>
      <c r="J69" s="8">
        <f t="shared" si="43"/>
        <v>1216.1782873045361</v>
      </c>
      <c r="K69">
        <f t="shared" si="44"/>
        <v>34.873747824180526</v>
      </c>
      <c r="L69" s="9">
        <f t="shared" si="45"/>
        <v>68.352545735393832</v>
      </c>
      <c r="N69" s="2">
        <f>'rockfish harvests'!O68</f>
        <v>692.47589516408812</v>
      </c>
      <c r="O69">
        <f>'rockfish harvests'!P68</f>
        <v>44240.136597187789</v>
      </c>
      <c r="P69" s="42">
        <v>1.6675855999999999E-2</v>
      </c>
      <c r="Q69" s="42">
        <v>3.3094100000000002E-4</v>
      </c>
      <c r="T69" s="17">
        <f>N69*P69</f>
        <v>11.547628311227429</v>
      </c>
      <c r="U69" s="59">
        <f>(N69^2)*Q69+(P69^2)*O69-(Q69*O69)</f>
        <v>156.35538336096278</v>
      </c>
      <c r="V69">
        <f t="shared" si="46"/>
        <v>12.504214623916321</v>
      </c>
      <c r="W69" s="9">
        <f t="shared" si="47"/>
        <v>24.508260662875987</v>
      </c>
      <c r="Y69" s="17">
        <f t="shared" si="41"/>
        <v>116.01581874217354</v>
      </c>
      <c r="Z69" s="59">
        <f>U69+J69</f>
        <v>1372.5336706654989</v>
      </c>
      <c r="AA69">
        <f t="shared" si="48"/>
        <v>37.047721531364097</v>
      </c>
      <c r="AB69" s="9">
        <f t="shared" si="49"/>
        <v>72.613534201473627</v>
      </c>
      <c r="AC69" s="18">
        <f>AA69/Y69</f>
        <v>0.31933336275199409</v>
      </c>
    </row>
    <row r="70" spans="1:29">
      <c r="A70" t="str">
        <f>'rockfish harvests'!A69</f>
        <v>SC</v>
      </c>
      <c r="B70">
        <f>'rockfish harvests'!B69</f>
        <v>1999</v>
      </c>
      <c r="C70" t="str">
        <f>'rockfish harvests'!C69</f>
        <v>CI</v>
      </c>
      <c r="D70">
        <f>'rockfish harvests'!D69</f>
        <v>911</v>
      </c>
      <c r="E70">
        <f>[1]logbook_harvest!F91</f>
        <v>102</v>
      </c>
      <c r="F70" t="str">
        <f>[4]logbook_harvest_forR!$G87</f>
        <v>NA</v>
      </c>
      <c r="G70" s="49">
        <f>[1]logbook_harvest!K91</f>
        <v>0.38549147760496721</v>
      </c>
      <c r="H70" s="49">
        <f>[1]logbook_harvest!L91</f>
        <v>1.6559936374838796E-2</v>
      </c>
      <c r="I70" s="17">
        <f t="shared" ref="I70:I76" si="64">E70*G70</f>
        <v>39.320130715706654</v>
      </c>
      <c r="J70" s="8">
        <f t="shared" si="43"/>
        <v>172.28957804382284</v>
      </c>
      <c r="K70">
        <f t="shared" si="44"/>
        <v>13.125912465189719</v>
      </c>
      <c r="L70" s="9">
        <f t="shared" si="45"/>
        <v>25.726788431771848</v>
      </c>
      <c r="N70" s="2">
        <f>'rockfish harvests'!O69</f>
        <v>634.65346126205668</v>
      </c>
      <c r="O70">
        <f>'rockfish harvests'!P69</f>
        <v>37160.4054962316</v>
      </c>
      <c r="P70">
        <f>IF([2]species_comp_Region2_forR!$D89&gt;49,[2]species_comp_Region2_forR!$J89,[2]species_comp_Region2_forR!$L89)</f>
        <v>0</v>
      </c>
      <c r="Q70">
        <f>IF([2]species_comp_Region2_forR!$D89&gt;49,[2]species_comp_Region2_forR!$K89,[2]species_comp_Region2_forR!$M89)</f>
        <v>0</v>
      </c>
      <c r="T70" s="17">
        <f t="shared" ref="T70:T89" si="65">N70*P70</f>
        <v>0</v>
      </c>
      <c r="U70" s="59">
        <f t="shared" ref="U70:U89" si="66">(N70^2)*Q70+(P70^2)*O70-(Q70*O70)</f>
        <v>0</v>
      </c>
      <c r="V70">
        <f t="shared" si="46"/>
        <v>0</v>
      </c>
      <c r="W70" s="9">
        <f t="shared" si="47"/>
        <v>0</v>
      </c>
      <c r="Y70" s="17">
        <f t="shared" si="41"/>
        <v>39.320130715706654</v>
      </c>
      <c r="Z70" s="58">
        <f t="shared" si="42"/>
        <v>172.28957804382284</v>
      </c>
      <c r="AA70">
        <f t="shared" si="48"/>
        <v>13.125912465189719</v>
      </c>
      <c r="AB70" s="9">
        <f t="shared" si="49"/>
        <v>25.726788431771848</v>
      </c>
      <c r="AC70" s="18">
        <f t="shared" ref="AC70:AC90" si="67">AA70/Y70</f>
        <v>0.3338216894570622</v>
      </c>
    </row>
    <row r="71" spans="1:29">
      <c r="A71" t="str">
        <f>'rockfish harvests'!A70</f>
        <v>SC</v>
      </c>
      <c r="B71">
        <f>'rockfish harvests'!B70</f>
        <v>2000</v>
      </c>
      <c r="C71" t="str">
        <f>'rockfish harvests'!C70</f>
        <v>CI</v>
      </c>
      <c r="D71">
        <f>'rockfish harvests'!D70</f>
        <v>1400</v>
      </c>
      <c r="E71">
        <f>[1]logbook_harvest!F92</f>
        <v>175</v>
      </c>
      <c r="F71" t="str">
        <f>[4]logbook_harvest_forR!$G88</f>
        <v>NA</v>
      </c>
      <c r="G71" s="49">
        <f>[1]logbook_harvest!K92</f>
        <v>0.38549147760496721</v>
      </c>
      <c r="H71" s="49">
        <f>[1]logbook_harvest!L92</f>
        <v>1.6559936374838796E-2</v>
      </c>
      <c r="I71" s="17">
        <f t="shared" si="64"/>
        <v>67.461008580869262</v>
      </c>
      <c r="J71" s="8">
        <f t="shared" si="43"/>
        <v>507.14805147943815</v>
      </c>
      <c r="K71">
        <f t="shared" si="44"/>
        <v>22.519947856943144</v>
      </c>
      <c r="L71" s="9">
        <f t="shared" si="45"/>
        <v>44.139097799608564</v>
      </c>
      <c r="N71" s="2">
        <f>'rockfish harvests'!O70</f>
        <v>975.31816220294104</v>
      </c>
      <c r="O71">
        <f>'rockfish harvests'!P70</f>
        <v>87760.635979344952</v>
      </c>
      <c r="P71" s="42">
        <v>1.6675855999999999E-2</v>
      </c>
      <c r="Q71" s="42">
        <v>3.3094100000000002E-4</v>
      </c>
      <c r="T71" s="17">
        <f t="shared" si="65"/>
        <v>16.264265227080887</v>
      </c>
      <c r="U71" s="59">
        <f t="shared" si="66"/>
        <v>310.16739409038439</v>
      </c>
      <c r="V71">
        <f t="shared" si="46"/>
        <v>17.611569892839888</v>
      </c>
      <c r="W71" s="9">
        <f t="shared" si="47"/>
        <v>34.518676989966181</v>
      </c>
      <c r="Y71" s="17">
        <f t="shared" si="41"/>
        <v>83.725273807950146</v>
      </c>
      <c r="Z71" s="58">
        <f t="shared" si="42"/>
        <v>817.31544556982249</v>
      </c>
      <c r="AA71">
        <f t="shared" si="48"/>
        <v>28.588729345142685</v>
      </c>
      <c r="AB71" s="9">
        <f t="shared" si="49"/>
        <v>56.03390951647966</v>
      </c>
      <c r="AC71" s="18">
        <f t="shared" si="67"/>
        <v>0.34145877397450852</v>
      </c>
    </row>
    <row r="72" spans="1:29">
      <c r="A72" t="str">
        <f>'rockfish harvests'!A71</f>
        <v>SC</v>
      </c>
      <c r="B72">
        <f>'rockfish harvests'!B71</f>
        <v>2001</v>
      </c>
      <c r="C72" t="str">
        <f>'rockfish harvests'!C71</f>
        <v>CI</v>
      </c>
      <c r="D72">
        <f>'rockfish harvests'!D71</f>
        <v>763</v>
      </c>
      <c r="E72">
        <f>[1]logbook_harvest!F93</f>
        <v>69</v>
      </c>
      <c r="F72" t="str">
        <f>[4]logbook_harvest_forR!$G89</f>
        <v>NA</v>
      </c>
      <c r="G72" s="49">
        <f>[1]logbook_harvest!K93</f>
        <v>0.38549147760496721</v>
      </c>
      <c r="H72" s="49">
        <f>[1]logbook_harvest!L93</f>
        <v>1.6559936374838796E-2</v>
      </c>
      <c r="I72" s="17">
        <f t="shared" si="64"/>
        <v>26.598911954742739</v>
      </c>
      <c r="J72" s="8">
        <f t="shared" si="43"/>
        <v>78.841857080607511</v>
      </c>
      <c r="K72">
        <f t="shared" si="44"/>
        <v>8.8792937264518681</v>
      </c>
      <c r="L72" s="9">
        <f t="shared" si="45"/>
        <v>17.40341570384566</v>
      </c>
      <c r="N72" s="2">
        <f>'rockfish harvests'!O71</f>
        <v>531.54839840060276</v>
      </c>
      <c r="O72">
        <f>'rockfish harvests'!P71</f>
        <v>26067.102901764931</v>
      </c>
      <c r="P72">
        <f>IF([2]species_comp_Region2_forR!$D91&gt;49,[2]species_comp_Region2_forR!$J91,[2]species_comp_Region2_forR!$L91)</f>
        <v>0</v>
      </c>
      <c r="Q72">
        <f>IF([2]species_comp_Region2_forR!$D91&gt;49,[2]species_comp_Region2_forR!$K91,[2]species_comp_Region2_forR!$M91)</f>
        <v>0</v>
      </c>
      <c r="T72" s="17">
        <f t="shared" si="65"/>
        <v>0</v>
      </c>
      <c r="U72" s="59">
        <f t="shared" si="66"/>
        <v>0</v>
      </c>
      <c r="V72">
        <f t="shared" si="46"/>
        <v>0</v>
      </c>
      <c r="W72" s="9">
        <f t="shared" si="47"/>
        <v>0</v>
      </c>
      <c r="Y72" s="17">
        <f t="shared" si="41"/>
        <v>26.598911954742739</v>
      </c>
      <c r="Z72" s="58">
        <f t="shared" si="42"/>
        <v>78.841857080607511</v>
      </c>
      <c r="AA72">
        <f t="shared" si="48"/>
        <v>8.8792937264518681</v>
      </c>
      <c r="AB72" s="9">
        <f t="shared" si="49"/>
        <v>17.40341570384566</v>
      </c>
      <c r="AC72" s="18">
        <f t="shared" si="67"/>
        <v>0.33382168945706214</v>
      </c>
    </row>
    <row r="73" spans="1:29">
      <c r="A73" t="str">
        <f>'rockfish harvests'!A72</f>
        <v>SC</v>
      </c>
      <c r="B73">
        <f>'rockfish harvests'!B72</f>
        <v>2002</v>
      </c>
      <c r="C73" t="str">
        <f>'rockfish harvests'!C72</f>
        <v>CI</v>
      </c>
      <c r="D73">
        <f>'rockfish harvests'!D72</f>
        <v>2378</v>
      </c>
      <c r="E73">
        <f>[1]logbook_harvest!F94</f>
        <v>271</v>
      </c>
      <c r="F73" t="str">
        <f>[4]logbook_harvest_forR!$G90</f>
        <v>NA</v>
      </c>
      <c r="G73" s="49">
        <f>[1]logbook_harvest!K94</f>
        <v>0.38549147760496721</v>
      </c>
      <c r="H73" s="49">
        <f>[1]logbook_harvest!L94</f>
        <v>1.6559936374838796E-2</v>
      </c>
      <c r="I73" s="17">
        <f t="shared" si="64"/>
        <v>104.46819043094611</v>
      </c>
      <c r="J73" s="8">
        <f t="shared" si="43"/>
        <v>1216.1782873045361</v>
      </c>
      <c r="K73">
        <f t="shared" si="44"/>
        <v>34.873747824180526</v>
      </c>
      <c r="L73" s="9">
        <f t="shared" si="45"/>
        <v>68.352545735393832</v>
      </c>
      <c r="N73" s="2">
        <f>'rockfish harvests'!O72</f>
        <v>1656.6475640847098</v>
      </c>
      <c r="O73">
        <f>'rockfish harvests'!P72</f>
        <v>253202.15113746023</v>
      </c>
      <c r="P73" s="42">
        <v>1.6675855999999999E-2</v>
      </c>
      <c r="Q73" s="42">
        <v>3.3094100000000002E-4</v>
      </c>
      <c r="T73" s="17">
        <f t="shared" si="65"/>
        <v>27.626016221427392</v>
      </c>
      <c r="U73" s="59">
        <f t="shared" si="66"/>
        <v>894.87787457316779</v>
      </c>
      <c r="V73">
        <f t="shared" si="46"/>
        <v>29.914509432266605</v>
      </c>
      <c r="W73" s="9">
        <f t="shared" si="47"/>
        <v>58.632438487242545</v>
      </c>
      <c r="Y73" s="17">
        <f t="shared" si="41"/>
        <v>132.09420665237349</v>
      </c>
      <c r="Z73" s="58">
        <f t="shared" si="42"/>
        <v>2111.0561618777037</v>
      </c>
      <c r="AA73">
        <f t="shared" si="48"/>
        <v>45.946231204285993</v>
      </c>
      <c r="AB73" s="9">
        <f t="shared" si="49"/>
        <v>90.05461316040055</v>
      </c>
      <c r="AC73" s="18">
        <f t="shared" si="67"/>
        <v>0.34782926797994002</v>
      </c>
    </row>
    <row r="74" spans="1:29">
      <c r="A74" t="str">
        <f>'rockfish harvests'!A73</f>
        <v>SC</v>
      </c>
      <c r="B74">
        <f>'rockfish harvests'!B73</f>
        <v>2003</v>
      </c>
      <c r="C74" t="str">
        <f>'rockfish harvests'!C73</f>
        <v>CI</v>
      </c>
      <c r="D74">
        <f>'rockfish harvests'!D73</f>
        <v>4623</v>
      </c>
      <c r="E74">
        <f>[1]logbook_harvest!F95</f>
        <v>376</v>
      </c>
      <c r="F74" t="str">
        <f>[4]logbook_harvest_forR!$G91</f>
        <v>NA</v>
      </c>
      <c r="G74" s="49">
        <f>[1]logbook_harvest!K95</f>
        <v>0.38549147760496721</v>
      </c>
      <c r="H74" s="49">
        <f>[1]logbook_harvest!L95</f>
        <v>1.6559936374838796E-2</v>
      </c>
      <c r="I74" s="17">
        <f t="shared" si="64"/>
        <v>144.94479557946767</v>
      </c>
      <c r="J74" s="8">
        <f t="shared" si="43"/>
        <v>2341.1775649292094</v>
      </c>
      <c r="K74">
        <f t="shared" si="44"/>
        <v>48.385716538346415</v>
      </c>
      <c r="L74" s="9">
        <f t="shared" si="45"/>
        <v>94.836004415158968</v>
      </c>
      <c r="N74" s="2">
        <f>'rockfish harvests'!O73</f>
        <v>3220.6399027601401</v>
      </c>
      <c r="O74">
        <f>'rockfish harvests'!P73</f>
        <v>956954.91493500082</v>
      </c>
      <c r="P74" s="42">
        <v>1.6675855999999999E-2</v>
      </c>
      <c r="Q74" s="42">
        <v>3.3094100000000002E-4</v>
      </c>
      <c r="T74" s="17">
        <f t="shared" si="65"/>
        <v>53.706927246282099</v>
      </c>
      <c r="U74" s="59">
        <f t="shared" si="66"/>
        <v>3382.1109990273126</v>
      </c>
      <c r="V74">
        <f t="shared" si="46"/>
        <v>58.155919724713428</v>
      </c>
      <c r="W74" s="9">
        <f t="shared" si="47"/>
        <v>113.98560266043832</v>
      </c>
      <c r="Y74" s="17">
        <f t="shared" si="41"/>
        <v>198.65172282574977</v>
      </c>
      <c r="Z74" s="58">
        <f t="shared" si="42"/>
        <v>5723.288563956522</v>
      </c>
      <c r="AA74">
        <f t="shared" si="48"/>
        <v>75.652419419054425</v>
      </c>
      <c r="AB74" s="9">
        <f t="shared" si="49"/>
        <v>148.27874206134666</v>
      </c>
      <c r="AC74" s="18">
        <f t="shared" si="67"/>
        <v>0.38082941513381202</v>
      </c>
    </row>
    <row r="75" spans="1:29">
      <c r="A75" t="str">
        <f>'rockfish harvests'!A74</f>
        <v>SC</v>
      </c>
      <c r="B75">
        <f>'rockfish harvests'!B74</f>
        <v>2004</v>
      </c>
      <c r="C75" t="str">
        <f>'rockfish harvests'!C74</f>
        <v>CI</v>
      </c>
      <c r="D75">
        <f>'rockfish harvests'!D74</f>
        <v>4736</v>
      </c>
      <c r="E75">
        <f>[1]logbook_harvest!F96</f>
        <v>266</v>
      </c>
      <c r="F75" t="str">
        <f>[4]logbook_harvest_forR!$G92</f>
        <v>NA</v>
      </c>
      <c r="G75" s="49">
        <f>[1]logbook_harvest!K96</f>
        <v>0.38549147760496721</v>
      </c>
      <c r="H75" s="49">
        <f>[1]logbook_harvest!L96</f>
        <v>1.6559936374838796E-2</v>
      </c>
      <c r="I75" s="17">
        <f t="shared" si="64"/>
        <v>102.54073304292127</v>
      </c>
      <c r="J75" s="8">
        <f t="shared" si="43"/>
        <v>1171.7148581380939</v>
      </c>
      <c r="K75">
        <f t="shared" si="44"/>
        <v>34.23032074255358</v>
      </c>
      <c r="L75" s="9">
        <f t="shared" si="45"/>
        <v>67.091428655405011</v>
      </c>
      <c r="N75" s="2">
        <f>'rockfish harvests'!O74</f>
        <v>3299.3620115665199</v>
      </c>
      <c r="O75">
        <f>'rockfish harvests'!P74</f>
        <v>1004308.3600935558</v>
      </c>
      <c r="P75" s="42">
        <v>1.6675855999999999E-2</v>
      </c>
      <c r="Q75" s="42">
        <v>3.3094100000000002E-4</v>
      </c>
      <c r="T75" s="17">
        <f t="shared" si="65"/>
        <v>55.01968579675362</v>
      </c>
      <c r="U75" s="59">
        <f t="shared" si="66"/>
        <v>3549.4695706936304</v>
      </c>
      <c r="V75">
        <f t="shared" si="46"/>
        <v>59.57742500892121</v>
      </c>
      <c r="W75" s="9">
        <f t="shared" si="47"/>
        <v>116.77175301748557</v>
      </c>
      <c r="Y75" s="17">
        <f t="shared" si="41"/>
        <v>157.5604188396749</v>
      </c>
      <c r="Z75" s="58">
        <f t="shared" si="42"/>
        <v>4721.1844288317243</v>
      </c>
      <c r="AA75">
        <f t="shared" si="48"/>
        <v>68.710875622653248</v>
      </c>
      <c r="AB75" s="9">
        <f t="shared" si="49"/>
        <v>134.67331622040035</v>
      </c>
      <c r="AC75" s="18">
        <f t="shared" si="67"/>
        <v>0.43609223768673644</v>
      </c>
    </row>
    <row r="76" spans="1:29">
      <c r="A76" t="str">
        <f>'rockfish harvests'!A75</f>
        <v>SC</v>
      </c>
      <c r="B76">
        <f>'rockfish harvests'!B75</f>
        <v>2005</v>
      </c>
      <c r="C76" t="str">
        <f>'rockfish harvests'!C75</f>
        <v>CI</v>
      </c>
      <c r="D76">
        <f>'rockfish harvests'!D75</f>
        <v>3615</v>
      </c>
      <c r="E76">
        <f>[1]logbook_harvest!F97</f>
        <v>155</v>
      </c>
      <c r="F76" t="str">
        <f>[4]logbook_harvest_forR!$G93</f>
        <v>NA</v>
      </c>
      <c r="G76" s="49">
        <f>[1]logbook_harvest!K97</f>
        <v>0.38549147760496721</v>
      </c>
      <c r="H76" s="49">
        <f>[1]logbook_harvest!L97</f>
        <v>1.6559936374838796E-2</v>
      </c>
      <c r="I76" s="17">
        <f t="shared" si="64"/>
        <v>59.751179028769918</v>
      </c>
      <c r="J76" s="8">
        <f t="shared" si="43"/>
        <v>397.85247140550206</v>
      </c>
      <c r="K76">
        <f t="shared" si="44"/>
        <v>19.946239530435356</v>
      </c>
      <c r="L76" s="9">
        <f t="shared" si="45"/>
        <v>39.0946294796533</v>
      </c>
      <c r="N76" s="2">
        <f>'rockfish harvests'!O75</f>
        <v>2518.4108259740224</v>
      </c>
      <c r="O76">
        <f>'rockfish harvests'!P75</f>
        <v>585140.68220468122</v>
      </c>
      <c r="P76" s="42">
        <v>1.6675855999999999E-2</v>
      </c>
      <c r="Q76" s="42">
        <v>3.3094100000000002E-4</v>
      </c>
      <c r="T76" s="17">
        <f t="shared" si="65"/>
        <v>41.996656282783853</v>
      </c>
      <c r="U76" s="59">
        <f t="shared" si="66"/>
        <v>2068.0292314473531</v>
      </c>
      <c r="V76">
        <f t="shared" si="46"/>
        <v>45.475589401868703</v>
      </c>
      <c r="W76" s="9">
        <f t="shared" si="47"/>
        <v>89.132155227662651</v>
      </c>
      <c r="Y76" s="17">
        <f t="shared" si="41"/>
        <v>101.74783531155377</v>
      </c>
      <c r="Z76" s="58">
        <f t="shared" si="42"/>
        <v>2465.8817028528551</v>
      </c>
      <c r="AA76">
        <f t="shared" si="48"/>
        <v>49.657644958786108</v>
      </c>
      <c r="AB76" s="9">
        <f t="shared" si="49"/>
        <v>97.328984119220763</v>
      </c>
      <c r="AC76" s="18">
        <f t="shared" si="67"/>
        <v>0.48804620566848889</v>
      </c>
    </row>
    <row r="77" spans="1:29">
      <c r="A77" t="str">
        <f>'rockfish harvests'!A76</f>
        <v>SC</v>
      </c>
      <c r="B77">
        <f>'rockfish harvests'!B76</f>
        <v>2006</v>
      </c>
      <c r="C77" t="str">
        <f>'rockfish harvests'!C76</f>
        <v>CI</v>
      </c>
      <c r="D77">
        <f>'rockfish harvests'!D76</f>
        <v>2463</v>
      </c>
      <c r="E77">
        <f>[1]logbook_harvest!F98</f>
        <v>213</v>
      </c>
      <c r="F77">
        <f>[1]logbook_harvest!G98</f>
        <v>98</v>
      </c>
      <c r="G77" s="12"/>
      <c r="H77" s="12"/>
      <c r="I77" s="17">
        <f>F77</f>
        <v>98</v>
      </c>
      <c r="J77" s="8">
        <f t="shared" si="43"/>
        <v>0</v>
      </c>
      <c r="K77">
        <f t="shared" si="44"/>
        <v>0</v>
      </c>
      <c r="L77" s="9">
        <f t="shared" si="45"/>
        <v>0</v>
      </c>
      <c r="N77" s="2">
        <f>'rockfish harvests'!O76</f>
        <v>1715.8633096470312</v>
      </c>
      <c r="O77">
        <f>'rockfish harvests'!P76</f>
        <v>271626.73547213408</v>
      </c>
      <c r="P77" s="42">
        <v>1.6675855999999999E-2</v>
      </c>
      <c r="Q77" s="42">
        <v>3.3094100000000002E-4</v>
      </c>
      <c r="T77" s="17">
        <f t="shared" si="65"/>
        <v>28.613489467357301</v>
      </c>
      <c r="U77" s="59">
        <f t="shared" si="66"/>
        <v>959.99482873504633</v>
      </c>
      <c r="V77">
        <f t="shared" si="46"/>
        <v>30.983783318617601</v>
      </c>
      <c r="W77" s="9">
        <f t="shared" si="47"/>
        <v>60.728215304490497</v>
      </c>
      <c r="Y77" s="17">
        <f t="shared" si="41"/>
        <v>126.6134894673573</v>
      </c>
      <c r="Z77" s="58">
        <f t="shared" si="42"/>
        <v>959.99482873504633</v>
      </c>
      <c r="AA77">
        <f t="shared" si="48"/>
        <v>30.983783318617601</v>
      </c>
      <c r="AB77" s="9">
        <f t="shared" si="49"/>
        <v>60.728215304490497</v>
      </c>
      <c r="AC77" s="18">
        <f t="shared" si="67"/>
        <v>0.24471155047508306</v>
      </c>
    </row>
    <row r="78" spans="1:29">
      <c r="A78" t="str">
        <f>'rockfish harvests'!A77</f>
        <v>SC</v>
      </c>
      <c r="B78">
        <f>'rockfish harvests'!B77</f>
        <v>2007</v>
      </c>
      <c r="C78" t="str">
        <f>'rockfish harvests'!C77</f>
        <v>CI</v>
      </c>
      <c r="D78">
        <f>'rockfish harvests'!D77</f>
        <v>2559</v>
      </c>
      <c r="E78">
        <f>[1]logbook_harvest!F99</f>
        <v>194</v>
      </c>
      <c r="F78">
        <f>[1]logbook_harvest!G99</f>
        <v>94</v>
      </c>
      <c r="G78" s="12"/>
      <c r="H78" s="12"/>
      <c r="I78" s="17">
        <f t="shared" ref="I78:I89" si="68">F78</f>
        <v>94</v>
      </c>
      <c r="J78" s="8">
        <f t="shared" si="43"/>
        <v>0</v>
      </c>
      <c r="K78">
        <f t="shared" si="44"/>
        <v>0</v>
      </c>
      <c r="L78" s="9">
        <f t="shared" si="45"/>
        <v>0</v>
      </c>
      <c r="N78" s="2">
        <f>'rockfish harvests'!O77</f>
        <v>1782.7422693409471</v>
      </c>
      <c r="O78">
        <f>'rockfish harvests'!P77</f>
        <v>293213.70268298819</v>
      </c>
      <c r="P78" s="42">
        <v>1.6675855999999999E-2</v>
      </c>
      <c r="Q78" s="42">
        <v>3.3094100000000002E-4</v>
      </c>
      <c r="T78" s="17">
        <f t="shared" si="65"/>
        <v>29.728753368642849</v>
      </c>
      <c r="U78" s="59">
        <f t="shared" si="66"/>
        <v>1036.288411745099</v>
      </c>
      <c r="V78">
        <f t="shared" si="46"/>
        <v>32.191433825555194</v>
      </c>
      <c r="W78" s="9">
        <f t="shared" si="47"/>
        <v>63.095210298088176</v>
      </c>
      <c r="Y78" s="17">
        <f t="shared" si="41"/>
        <v>123.72875336864286</v>
      </c>
      <c r="Z78" s="58">
        <f t="shared" si="42"/>
        <v>1036.288411745099</v>
      </c>
      <c r="AA78">
        <f t="shared" si="48"/>
        <v>32.191433825555194</v>
      </c>
      <c r="AB78" s="9">
        <f t="shared" si="49"/>
        <v>63.095210298088176</v>
      </c>
      <c r="AC78" s="18">
        <f t="shared" si="67"/>
        <v>0.26017746844698764</v>
      </c>
    </row>
    <row r="79" spans="1:29">
      <c r="A79" t="str">
        <f>'rockfish harvests'!A78</f>
        <v>SC</v>
      </c>
      <c r="B79">
        <f>'rockfish harvests'!B78</f>
        <v>2008</v>
      </c>
      <c r="C79" t="str">
        <f>'rockfish harvests'!C78</f>
        <v>CI</v>
      </c>
      <c r="D79">
        <f>'rockfish harvests'!D78</f>
        <v>2163</v>
      </c>
      <c r="E79">
        <f>[1]logbook_harvest!F100</f>
        <v>157</v>
      </c>
      <c r="F79">
        <f>[1]logbook_harvest!G100</f>
        <v>96</v>
      </c>
      <c r="G79" s="12"/>
      <c r="H79" s="12"/>
      <c r="I79" s="17">
        <f t="shared" si="68"/>
        <v>96</v>
      </c>
      <c r="J79" s="8">
        <f t="shared" si="43"/>
        <v>0</v>
      </c>
      <c r="K79">
        <f t="shared" si="44"/>
        <v>0</v>
      </c>
      <c r="L79" s="9">
        <f t="shared" si="45"/>
        <v>0</v>
      </c>
      <c r="N79" s="2">
        <f>'rockfish harvests'!O78</f>
        <v>1506.8665606035438</v>
      </c>
      <c r="O79">
        <f>'rockfish harvests'!P78</f>
        <v>209486.83209859589</v>
      </c>
      <c r="P79" s="42">
        <v>1.6675855999999999E-2</v>
      </c>
      <c r="Q79" s="42">
        <v>3.3094100000000002E-4</v>
      </c>
      <c r="T79" s="17">
        <f t="shared" si="65"/>
        <v>25.128289775839967</v>
      </c>
      <c r="U79" s="59">
        <f t="shared" si="66"/>
        <v>740.37732387859967</v>
      </c>
      <c r="V79">
        <f t="shared" si="46"/>
        <v>27.209875484437624</v>
      </c>
      <c r="W79" s="9">
        <f t="shared" si="47"/>
        <v>53.331355949497741</v>
      </c>
      <c r="Y79" s="17">
        <f t="shared" si="41"/>
        <v>121.12828977583996</v>
      </c>
      <c r="Z79" s="58">
        <f t="shared" si="42"/>
        <v>740.37732387859967</v>
      </c>
      <c r="AA79">
        <f t="shared" si="48"/>
        <v>27.209875484437624</v>
      </c>
      <c r="AB79" s="9">
        <f t="shared" si="49"/>
        <v>53.331355949497741</v>
      </c>
      <c r="AC79" s="18">
        <f t="shared" si="67"/>
        <v>0.22463683368098589</v>
      </c>
    </row>
    <row r="80" spans="1:29">
      <c r="A80" t="str">
        <f>'rockfish harvests'!A79</f>
        <v>SC</v>
      </c>
      <c r="B80">
        <f>'rockfish harvests'!B79</f>
        <v>2009</v>
      </c>
      <c r="C80" t="str">
        <f>'rockfish harvests'!C79</f>
        <v>CI</v>
      </c>
      <c r="D80">
        <f>'rockfish harvests'!D79</f>
        <v>2918</v>
      </c>
      <c r="E80">
        <f>[1]logbook_harvest!F101</f>
        <v>256</v>
      </c>
      <c r="F80">
        <f>[1]logbook_harvest!G101</f>
        <v>142</v>
      </c>
      <c r="G80" s="12"/>
      <c r="H80" s="12"/>
      <c r="I80" s="17">
        <f t="shared" si="68"/>
        <v>142</v>
      </c>
      <c r="J80" s="8">
        <f t="shared" si="43"/>
        <v>0</v>
      </c>
      <c r="K80">
        <f t="shared" si="44"/>
        <v>0</v>
      </c>
      <c r="L80" s="9">
        <f t="shared" si="45"/>
        <v>0</v>
      </c>
      <c r="N80" s="2">
        <f>'rockfish harvests'!O79</f>
        <v>2032.841712362987</v>
      </c>
      <c r="O80">
        <f>'rockfish harvests'!P79</f>
        <v>381253.87419826118</v>
      </c>
      <c r="P80">
        <f>IF([2]species_comp_Region2_forR!$D99&gt;49,[2]species_comp_Region2_forR!$J99,[2]species_comp_Region2_forR!$L99)</f>
        <v>0</v>
      </c>
      <c r="Q80">
        <f>IF([2]species_comp_Region2_forR!$D99&gt;49,[2]species_comp_Region2_forR!$K99,[2]species_comp_Region2_forR!$M99)</f>
        <v>0</v>
      </c>
      <c r="T80" s="17">
        <f t="shared" si="65"/>
        <v>0</v>
      </c>
      <c r="U80" s="59">
        <f t="shared" si="66"/>
        <v>0</v>
      </c>
      <c r="V80">
        <f t="shared" si="46"/>
        <v>0</v>
      </c>
      <c r="W80" s="9">
        <f t="shared" si="47"/>
        <v>0</v>
      </c>
      <c r="Y80" s="17">
        <f t="shared" si="41"/>
        <v>142</v>
      </c>
      <c r="Z80" s="58">
        <f t="shared" si="42"/>
        <v>0</v>
      </c>
      <c r="AA80">
        <f t="shared" si="48"/>
        <v>0</v>
      </c>
      <c r="AB80" s="9">
        <f t="shared" si="49"/>
        <v>0</v>
      </c>
      <c r="AC80" s="18">
        <f t="shared" si="67"/>
        <v>0</v>
      </c>
    </row>
    <row r="81" spans="1:29">
      <c r="A81" t="str">
        <f>'rockfish harvests'!A80</f>
        <v>SC</v>
      </c>
      <c r="B81">
        <f>'rockfish harvests'!B80</f>
        <v>2010</v>
      </c>
      <c r="C81" t="str">
        <f>'rockfish harvests'!C80</f>
        <v>CI</v>
      </c>
      <c r="D81">
        <f>'rockfish harvests'!D80</f>
        <v>4422</v>
      </c>
      <c r="E81">
        <f>[1]logbook_harvest!F102</f>
        <v>1173</v>
      </c>
      <c r="F81">
        <f>[1]logbook_harvest!G102</f>
        <v>185</v>
      </c>
      <c r="G81" s="12"/>
      <c r="H81" s="12"/>
      <c r="I81" s="17">
        <f t="shared" si="68"/>
        <v>185</v>
      </c>
      <c r="J81" s="8">
        <f t="shared" si="43"/>
        <v>0</v>
      </c>
      <c r="K81">
        <f t="shared" si="44"/>
        <v>0</v>
      </c>
      <c r="L81" s="9">
        <f t="shared" si="45"/>
        <v>0</v>
      </c>
      <c r="N81" s="2">
        <f>'rockfish harvests'!O80</f>
        <v>3080.6120809010035</v>
      </c>
      <c r="O81">
        <f>'rockfish harvests'!P80</f>
        <v>875550.43256812927</v>
      </c>
      <c r="P81">
        <f>IF([2]species_comp_Region2_forR!$D100&gt;49,[2]species_comp_Region2_forR!$J100,[2]species_comp_Region2_forR!$L100)</f>
        <v>0</v>
      </c>
      <c r="Q81">
        <f>IF([2]species_comp_Region2_forR!$D100&gt;49,[2]species_comp_Region2_forR!$K100,[2]species_comp_Region2_forR!$M100)</f>
        <v>0</v>
      </c>
      <c r="T81" s="17">
        <f t="shared" si="65"/>
        <v>0</v>
      </c>
      <c r="U81" s="59">
        <f t="shared" si="66"/>
        <v>0</v>
      </c>
      <c r="V81">
        <f t="shared" si="46"/>
        <v>0</v>
      </c>
      <c r="W81" s="9">
        <f t="shared" si="47"/>
        <v>0</v>
      </c>
      <c r="Y81" s="17">
        <f t="shared" si="41"/>
        <v>185</v>
      </c>
      <c r="Z81" s="58">
        <f t="shared" si="42"/>
        <v>0</v>
      </c>
      <c r="AA81">
        <f t="shared" si="48"/>
        <v>0</v>
      </c>
      <c r="AB81" s="9">
        <f t="shared" si="49"/>
        <v>0</v>
      </c>
      <c r="AC81" s="18">
        <f t="shared" si="67"/>
        <v>0</v>
      </c>
    </row>
    <row r="82" spans="1:29">
      <c r="A82" t="str">
        <f>'rockfish harvests'!A81</f>
        <v>SC</v>
      </c>
      <c r="B82">
        <f>'rockfish harvests'!B81</f>
        <v>2011</v>
      </c>
      <c r="C82" t="str">
        <f>'rockfish harvests'!C81</f>
        <v>CI</v>
      </c>
      <c r="D82">
        <f>'rockfish harvests'!D81</f>
        <v>3046</v>
      </c>
      <c r="E82">
        <f>[1]logbook_harvest!F103</f>
        <v>476</v>
      </c>
      <c r="F82">
        <f>[1]logbook_harvest!G103</f>
        <v>174</v>
      </c>
      <c r="G82" s="12"/>
      <c r="H82" s="12"/>
      <c r="I82" s="17">
        <f t="shared" si="68"/>
        <v>174</v>
      </c>
      <c r="J82" s="8">
        <f t="shared" si="43"/>
        <v>0</v>
      </c>
      <c r="K82">
        <f t="shared" si="44"/>
        <v>0</v>
      </c>
      <c r="L82" s="9">
        <f t="shared" si="45"/>
        <v>0</v>
      </c>
      <c r="N82" s="2">
        <f>'rockfish harvests'!O81</f>
        <v>2195.2886731391591</v>
      </c>
      <c r="O82">
        <f>'rockfish harvests'!P81</f>
        <v>347241.00971171423</v>
      </c>
      <c r="P82">
        <f>IF([2]species_comp_Region2_forR!$D101&gt;49,[2]species_comp_Region2_forR!$J101,[2]species_comp_Region2_forR!$L101)</f>
        <v>0.02</v>
      </c>
      <c r="Q82">
        <f>IF([2]species_comp_Region2_forR!$D101&gt;49,[2]species_comp_Region2_forR!$K101,[2]species_comp_Region2_forR!$M101)</f>
        <v>1.3154400000000001E-4</v>
      </c>
      <c r="T82" s="17">
        <f t="shared" si="65"/>
        <v>43.905773462783181</v>
      </c>
      <c r="U82" s="59">
        <f t="shared" si="66"/>
        <v>727.16792649825948</v>
      </c>
      <c r="V82">
        <f t="shared" si="46"/>
        <v>26.966051370162809</v>
      </c>
      <c r="W82" s="9">
        <f t="shared" si="47"/>
        <v>52.853460685519103</v>
      </c>
      <c r="Y82" s="17">
        <f t="shared" si="41"/>
        <v>217.90577346278317</v>
      </c>
      <c r="Z82" s="58">
        <f t="shared" si="42"/>
        <v>727.16792649825948</v>
      </c>
      <c r="AA82">
        <f t="shared" si="48"/>
        <v>26.966051370162809</v>
      </c>
      <c r="AB82" s="9">
        <f t="shared" si="49"/>
        <v>52.853460685519103</v>
      </c>
      <c r="AC82" s="18">
        <f t="shared" si="67"/>
        <v>0.12375097245768216</v>
      </c>
    </row>
    <row r="83" spans="1:29">
      <c r="A83" t="str">
        <f>'rockfish harvests'!A82</f>
        <v>SC</v>
      </c>
      <c r="B83">
        <f>'rockfish harvests'!B82</f>
        <v>2012</v>
      </c>
      <c r="C83" t="str">
        <f>'rockfish harvests'!C82</f>
        <v>CI</v>
      </c>
      <c r="D83">
        <f>'rockfish harvests'!D82</f>
        <v>4677</v>
      </c>
      <c r="E83">
        <f>[1]logbook_harvest!F104</f>
        <v>568</v>
      </c>
      <c r="F83">
        <f>[1]logbook_harvest!G104</f>
        <v>201</v>
      </c>
      <c r="G83" s="12"/>
      <c r="H83" s="12"/>
      <c r="I83" s="17">
        <f t="shared" si="68"/>
        <v>201</v>
      </c>
      <c r="J83" s="8">
        <f t="shared" si="43"/>
        <v>0</v>
      </c>
      <c r="K83">
        <f t="shared" si="44"/>
        <v>0</v>
      </c>
      <c r="L83" s="9">
        <f t="shared" si="45"/>
        <v>0</v>
      </c>
      <c r="N83" s="2">
        <f>'rockfish harvests'!O82</f>
        <v>5339.9412080536913</v>
      </c>
      <c r="O83">
        <f>'rockfish harvests'!P82</f>
        <v>1729256.1604569755</v>
      </c>
      <c r="P83">
        <f>IF([2]species_comp_Region2_forR!$D102&gt;49,[2]species_comp_Region2_forR!$J102,[2]species_comp_Region2_forR!$L102)</f>
        <v>1.5873016E-2</v>
      </c>
      <c r="Q83">
        <f>IF([2]species_comp_Region2_forR!$D102&gt;49,[2]species_comp_Region2_forR!$K102,[2]species_comp_Region2_forR!$M102)</f>
        <v>2.5195300000000002E-4</v>
      </c>
      <c r="T83" s="17">
        <f t="shared" si="65"/>
        <v>84.760972234495569</v>
      </c>
      <c r="U83" s="59">
        <f t="shared" si="66"/>
        <v>7184.4321390592459</v>
      </c>
      <c r="V83">
        <f t="shared" si="46"/>
        <v>84.761029601222077</v>
      </c>
      <c r="W83" s="9">
        <f t="shared" si="47"/>
        <v>166.13161801839527</v>
      </c>
      <c r="Y83" s="17">
        <f t="shared" si="41"/>
        <v>285.76097223449557</v>
      </c>
      <c r="Z83" s="58">
        <f t="shared" si="42"/>
        <v>7184.4321390592459</v>
      </c>
      <c r="AA83">
        <f t="shared" si="48"/>
        <v>84.761029601222077</v>
      </c>
      <c r="AB83" s="9">
        <f t="shared" si="49"/>
        <v>166.13161801839527</v>
      </c>
      <c r="AC83" s="18">
        <f t="shared" si="67"/>
        <v>0.29661513585440613</v>
      </c>
    </row>
    <row r="84" spans="1:29">
      <c r="A84" t="str">
        <f>'rockfish harvests'!A83</f>
        <v>SC</v>
      </c>
      <c r="B84">
        <f>'rockfish harvests'!B83</f>
        <v>2013</v>
      </c>
      <c r="C84" t="str">
        <f>'rockfish harvests'!C83</f>
        <v>CI</v>
      </c>
      <c r="D84">
        <f>'rockfish harvests'!D83</f>
        <v>4808</v>
      </c>
      <c r="E84">
        <f>[1]logbook_harvest!F105</f>
        <v>428</v>
      </c>
      <c r="F84">
        <f>[1]logbook_harvest!G105</f>
        <v>162</v>
      </c>
      <c r="G84" s="12"/>
      <c r="H84" s="12"/>
      <c r="I84" s="17">
        <f t="shared" si="68"/>
        <v>162</v>
      </c>
      <c r="J84" s="8">
        <f t="shared" si="43"/>
        <v>0</v>
      </c>
      <c r="K84">
        <f t="shared" si="44"/>
        <v>0</v>
      </c>
      <c r="L84" s="9">
        <f t="shared" si="45"/>
        <v>0</v>
      </c>
      <c r="N84" s="2">
        <f>'rockfish harvests'!O83</f>
        <v>3482.4354718850645</v>
      </c>
      <c r="O84">
        <f>'rockfish harvests'!P83</f>
        <v>863231.70507392555</v>
      </c>
      <c r="P84">
        <f>IF([2]species_comp_Region2_forR!$D103&gt;49,[2]species_comp_Region2_forR!$J103,[2]species_comp_Region2_forR!$L103)</f>
        <v>5.1282051000000002E-2</v>
      </c>
      <c r="Q84">
        <f>IF([2]species_comp_Region2_forR!$D103&gt;49,[2]species_comp_Region2_forR!$K103,[2]species_comp_Region2_forR!$M103)</f>
        <v>6.3184700000000005E-4</v>
      </c>
      <c r="T84" s="17">
        <f t="shared" si="65"/>
        <v>178.58643347341896</v>
      </c>
      <c r="U84" s="59">
        <f t="shared" si="66"/>
        <v>9387.3724835280427</v>
      </c>
      <c r="V84">
        <f t="shared" si="46"/>
        <v>96.888453819472431</v>
      </c>
      <c r="W84" s="9">
        <f t="shared" si="47"/>
        <v>189.90136948616598</v>
      </c>
      <c r="Y84" s="17">
        <f t="shared" si="41"/>
        <v>340.58643347341899</v>
      </c>
      <c r="Z84" s="58">
        <f t="shared" si="42"/>
        <v>9387.3724835280427</v>
      </c>
      <c r="AA84">
        <f t="shared" si="48"/>
        <v>96.888453819472431</v>
      </c>
      <c r="AB84" s="9">
        <f t="shared" si="49"/>
        <v>189.90136948616598</v>
      </c>
      <c r="AC84" s="18">
        <f t="shared" si="67"/>
        <v>0.28447537628369474</v>
      </c>
    </row>
    <row r="85" spans="1:29">
      <c r="A85" t="str">
        <f>'rockfish harvests'!A84</f>
        <v>SC</v>
      </c>
      <c r="B85">
        <f>'rockfish harvests'!B84</f>
        <v>2014</v>
      </c>
      <c r="C85" t="str">
        <f>'rockfish harvests'!C84</f>
        <v>CI</v>
      </c>
      <c r="D85">
        <f>'rockfish harvests'!D84</f>
        <v>4731</v>
      </c>
      <c r="E85">
        <f>[1]logbook_harvest!F106</f>
        <v>362</v>
      </c>
      <c r="F85">
        <f>[1]logbook_harvest!G106</f>
        <v>94</v>
      </c>
      <c r="G85" s="12"/>
      <c r="H85" s="12"/>
      <c r="I85" s="17">
        <f t="shared" si="68"/>
        <v>94</v>
      </c>
      <c r="J85" s="8">
        <f t="shared" si="43"/>
        <v>0</v>
      </c>
      <c r="K85">
        <f t="shared" si="44"/>
        <v>0</v>
      </c>
      <c r="L85" s="9">
        <f t="shared" si="45"/>
        <v>0</v>
      </c>
      <c r="N85" s="2">
        <f>'rockfish harvests'!O84</f>
        <v>3444.6502099319532</v>
      </c>
      <c r="O85">
        <f>'rockfish harvests'!P84</f>
        <v>609818.57296968682</v>
      </c>
      <c r="P85">
        <f>IF([2]species_comp_Region2_forR!$D104&gt;49,[2]species_comp_Region2_forR!$J104,[2]species_comp_Region2_forR!$L104)</f>
        <v>3.3057850999999999E-2</v>
      </c>
      <c r="Q85">
        <f>IF([2]species_comp_Region2_forR!$D104&gt;49,[2]species_comp_Region2_forR!$K104,[2]species_comp_Region2_forR!$M104)</f>
        <v>2.6637500000000001E-4</v>
      </c>
      <c r="T85" s="17">
        <f t="shared" si="65"/>
        <v>113.87273338704922</v>
      </c>
      <c r="U85" s="59">
        <f t="shared" si="66"/>
        <v>3664.6856469811887</v>
      </c>
      <c r="V85">
        <f t="shared" si="46"/>
        <v>60.536647140233896</v>
      </c>
      <c r="W85" s="9">
        <f t="shared" si="47"/>
        <v>118.65182839485843</v>
      </c>
      <c r="Y85" s="17">
        <f t="shared" si="41"/>
        <v>207.87273338704921</v>
      </c>
      <c r="Z85" s="58">
        <f t="shared" si="42"/>
        <v>3664.6856469811887</v>
      </c>
      <c r="AA85">
        <f t="shared" si="48"/>
        <v>60.536647140233896</v>
      </c>
      <c r="AB85" s="9">
        <f t="shared" si="49"/>
        <v>118.65182839485843</v>
      </c>
      <c r="AC85" s="18">
        <f t="shared" si="67"/>
        <v>0.29121975813690543</v>
      </c>
    </row>
    <row r="86" spans="1:29">
      <c r="A86" t="str">
        <f>'rockfish harvests'!A85</f>
        <v>SC</v>
      </c>
      <c r="B86">
        <f>'rockfish harvests'!B85</f>
        <v>2015</v>
      </c>
      <c r="C86" t="str">
        <f>'rockfish harvests'!C85</f>
        <v>CI</v>
      </c>
      <c r="D86">
        <f>'rockfish harvests'!D85</f>
        <v>6321</v>
      </c>
      <c r="E86">
        <f>[1]logbook_harvest!F107</f>
        <v>457</v>
      </c>
      <c r="F86">
        <f>[1]logbook_harvest!G107</f>
        <v>134</v>
      </c>
      <c r="G86" s="12"/>
      <c r="H86" s="12"/>
      <c r="I86" s="17">
        <f t="shared" si="68"/>
        <v>134</v>
      </c>
      <c r="J86" s="8">
        <f t="shared" si="43"/>
        <v>0</v>
      </c>
      <c r="K86">
        <f t="shared" si="44"/>
        <v>0</v>
      </c>
      <c r="L86" s="9">
        <f t="shared" si="45"/>
        <v>0</v>
      </c>
      <c r="N86" s="2">
        <f>'rockfish harvests'!O85</f>
        <v>4002.3757374073521</v>
      </c>
      <c r="O86">
        <f>'rockfish harvests'!P85</f>
        <v>811336.58070905623</v>
      </c>
      <c r="P86">
        <f>IF([2]species_comp_Region2_forR!$D105&gt;49,[2]species_comp_Region2_forR!$J105,[2]species_comp_Region2_forR!$L105)</f>
        <v>2.5316456000000001E-2</v>
      </c>
      <c r="Q86">
        <f>IF([2]species_comp_Region2_forR!$D105&gt;49,[2]species_comp_Region2_forR!$K105,[2]species_comp_Region2_forR!$M105)</f>
        <v>1.57169E-4</v>
      </c>
      <c r="T86" s="17">
        <f t="shared" si="65"/>
        <v>101.32596925154078</v>
      </c>
      <c r="U86" s="59">
        <f t="shared" si="66"/>
        <v>2910.1792964165616</v>
      </c>
      <c r="V86">
        <f t="shared" si="46"/>
        <v>53.946077674067851</v>
      </c>
      <c r="W86" s="9">
        <f t="shared" si="47"/>
        <v>105.73431224117299</v>
      </c>
      <c r="Y86" s="17">
        <f t="shared" si="41"/>
        <v>235.32596925154078</v>
      </c>
      <c r="Z86" s="58">
        <f t="shared" si="42"/>
        <v>2910.1792964165616</v>
      </c>
      <c r="AA86">
        <f t="shared" si="48"/>
        <v>53.946077674067851</v>
      </c>
      <c r="AB86" s="9">
        <f t="shared" si="49"/>
        <v>105.73431224117299</v>
      </c>
      <c r="AC86" s="18">
        <f t="shared" si="67"/>
        <v>0.22923979807942357</v>
      </c>
    </row>
    <row r="87" spans="1:29">
      <c r="A87" t="str">
        <f>'rockfish harvests'!A86</f>
        <v>SC</v>
      </c>
      <c r="B87">
        <f>'rockfish harvests'!B86</f>
        <v>2016</v>
      </c>
      <c r="C87" t="str">
        <f>'rockfish harvests'!C86</f>
        <v>CI</v>
      </c>
      <c r="D87">
        <f>'rockfish harvests'!D86</f>
        <v>10123</v>
      </c>
      <c r="E87">
        <f>[1]logbook_harvest!F108</f>
        <v>779</v>
      </c>
      <c r="F87">
        <f>[1]logbook_harvest!G108</f>
        <v>185</v>
      </c>
      <c r="G87" s="12"/>
      <c r="H87" s="12"/>
      <c r="I87" s="17">
        <f t="shared" si="68"/>
        <v>185</v>
      </c>
      <c r="J87" s="8">
        <f t="shared" si="43"/>
        <v>0</v>
      </c>
      <c r="K87">
        <f t="shared" si="44"/>
        <v>0</v>
      </c>
      <c r="L87" s="9">
        <f t="shared" si="45"/>
        <v>0</v>
      </c>
      <c r="N87" s="2">
        <f>'rockfish harvests'!O86</f>
        <v>6323.0304871660555</v>
      </c>
      <c r="O87">
        <f>'rockfish harvests'!P86</f>
        <v>1298638.7245062976</v>
      </c>
      <c r="P87">
        <f>IF([2]species_comp_Region2_forR!$D106&gt;49,[2]species_comp_Region2_forR!$J106,[2]species_comp_Region2_forR!$L106)</f>
        <v>0</v>
      </c>
      <c r="Q87">
        <f>IF([2]species_comp_Region2_forR!$D106&gt;49,[2]species_comp_Region2_forR!$K106,[2]species_comp_Region2_forR!$M106)</f>
        <v>0</v>
      </c>
      <c r="T87" s="17">
        <f t="shared" si="65"/>
        <v>0</v>
      </c>
      <c r="U87" s="59">
        <f t="shared" si="66"/>
        <v>0</v>
      </c>
      <c r="V87">
        <f t="shared" si="46"/>
        <v>0</v>
      </c>
      <c r="W87" s="9">
        <f t="shared" si="47"/>
        <v>0</v>
      </c>
      <c r="Y87" s="17">
        <f t="shared" si="41"/>
        <v>185</v>
      </c>
      <c r="Z87" s="58">
        <f t="shared" si="42"/>
        <v>0</v>
      </c>
      <c r="AA87">
        <f t="shared" si="48"/>
        <v>0</v>
      </c>
      <c r="AB87" s="9">
        <f t="shared" si="49"/>
        <v>0</v>
      </c>
      <c r="AC87" s="18">
        <f t="shared" si="67"/>
        <v>0</v>
      </c>
    </row>
    <row r="88" spans="1:29">
      <c r="A88" t="str">
        <f>'rockfish harvests'!A87</f>
        <v>SC</v>
      </c>
      <c r="B88">
        <f>'rockfish harvests'!B87</f>
        <v>2017</v>
      </c>
      <c r="C88" t="str">
        <f>'rockfish harvests'!C87</f>
        <v>CI</v>
      </c>
      <c r="D88">
        <f>'rockfish harvests'!D87</f>
        <v>8376</v>
      </c>
      <c r="E88">
        <f>[1]logbook_harvest!F109</f>
        <v>923</v>
      </c>
      <c r="F88">
        <f>[1]logbook_harvest!G109</f>
        <v>391</v>
      </c>
      <c r="G88" s="12"/>
      <c r="H88" s="12"/>
      <c r="I88" s="17">
        <f t="shared" si="68"/>
        <v>391</v>
      </c>
      <c r="J88" s="8">
        <f t="shared" si="43"/>
        <v>0</v>
      </c>
      <c r="K88">
        <f t="shared" si="44"/>
        <v>0</v>
      </c>
      <c r="L88" s="9">
        <f t="shared" si="45"/>
        <v>0</v>
      </c>
      <c r="N88" s="2">
        <f>'rockfish harvests'!O87</f>
        <v>3322.4902609334804</v>
      </c>
      <c r="O88">
        <f>'rockfish harvests'!P87</f>
        <v>525119.78521776723</v>
      </c>
      <c r="P88">
        <f>IF([2]species_comp_Region2_forR!$D107&gt;49,[2]species_comp_Region2_forR!$J107,[2]species_comp_Region2_forR!$L107)</f>
        <v>3.7037037000000002E-2</v>
      </c>
      <c r="Q88">
        <f>IF([2]species_comp_Region2_forR!$D107&gt;49,[2]species_comp_Region2_forR!$K107,[2]species_comp_Region2_forR!$M107)</f>
        <v>4.4581599999999997E-4</v>
      </c>
      <c r="T88" s="17">
        <f t="shared" si="65"/>
        <v>123.05519472633297</v>
      </c>
      <c r="U88" s="59">
        <f t="shared" si="66"/>
        <v>5407.5588787946344</v>
      </c>
      <c r="V88">
        <f t="shared" si="46"/>
        <v>73.536105953433747</v>
      </c>
      <c r="W88" s="9">
        <f t="shared" si="47"/>
        <v>144.13076766873013</v>
      </c>
      <c r="Y88" s="17">
        <f t="shared" si="41"/>
        <v>514.05519472633296</v>
      </c>
      <c r="Z88" s="58">
        <f t="shared" si="42"/>
        <v>5407.5588787946344</v>
      </c>
      <c r="AA88">
        <f t="shared" si="48"/>
        <v>73.536105953433747</v>
      </c>
      <c r="AB88" s="9">
        <f t="shared" si="49"/>
        <v>144.13076766873013</v>
      </c>
      <c r="AC88" s="18">
        <f t="shared" si="67"/>
        <v>0.14305099278800615</v>
      </c>
    </row>
    <row r="89" spans="1:29">
      <c r="A89" t="str">
        <f>'rockfish harvests'!A88</f>
        <v>SC</v>
      </c>
      <c r="B89">
        <f>'rockfish harvests'!B88</f>
        <v>2018</v>
      </c>
      <c r="C89" t="str">
        <f>'rockfish harvests'!C88</f>
        <v>CI</v>
      </c>
      <c r="D89">
        <f>'rockfish harvests'!D88</f>
        <v>13009</v>
      </c>
      <c r="E89">
        <f>[1]logbook_harvest!F110</f>
        <v>1031</v>
      </c>
      <c r="F89">
        <f>[1]logbook_harvest!G110</f>
        <v>376</v>
      </c>
      <c r="G89" s="12"/>
      <c r="H89" s="12"/>
      <c r="I89" s="17">
        <f t="shared" si="68"/>
        <v>376</v>
      </c>
      <c r="J89" s="8">
        <f t="shared" si="43"/>
        <v>0</v>
      </c>
      <c r="K89">
        <f t="shared" si="44"/>
        <v>0</v>
      </c>
      <c r="L89" s="9">
        <f t="shared" si="45"/>
        <v>0</v>
      </c>
      <c r="N89" s="2">
        <f>'rockfish harvests'!O88</f>
        <v>10029.600289296046</v>
      </c>
      <c r="O89">
        <f>'rockfish harvests'!P88</f>
        <v>5460886.0967642423</v>
      </c>
      <c r="P89">
        <f>IF([2]species_comp_Region2_forR!$D108&gt;49,[2]species_comp_Region2_forR!$J108,[2]species_comp_Region2_forR!$L108)</f>
        <v>1.7543860000000001E-2</v>
      </c>
      <c r="Q89">
        <f>IF([2]species_comp_Region2_forR!$D108&gt;49,[2]species_comp_Region2_forR!$K108,[2]species_comp_Region2_forR!$M108)</f>
        <v>1.01389E-4</v>
      </c>
      <c r="T89" s="17">
        <f t="shared" si="65"/>
        <v>175.95790333136935</v>
      </c>
      <c r="U89" s="59">
        <f t="shared" si="66"/>
        <v>11326.12780737217</v>
      </c>
      <c r="V89">
        <f t="shared" si="46"/>
        <v>106.42428203832135</v>
      </c>
      <c r="W89" s="9">
        <f t="shared" si="47"/>
        <v>208.59159279510985</v>
      </c>
      <c r="Y89" s="17">
        <f t="shared" si="41"/>
        <v>551.95790333136938</v>
      </c>
      <c r="Z89" s="58">
        <f t="shared" si="42"/>
        <v>11326.12780737217</v>
      </c>
      <c r="AA89">
        <f t="shared" si="48"/>
        <v>106.42428203832135</v>
      </c>
      <c r="AB89" s="9">
        <f t="shared" si="49"/>
        <v>208.59159279510985</v>
      </c>
      <c r="AC89" s="18">
        <f t="shared" si="67"/>
        <v>0.19281231665674556</v>
      </c>
    </row>
    <row r="90" spans="1:29">
      <c r="A90" t="str">
        <f>'rockfish harvests'!A89</f>
        <v>SC</v>
      </c>
      <c r="B90">
        <f>'rockfish harvests'!B89</f>
        <v>2019</v>
      </c>
      <c r="C90" t="str">
        <f>'rockfish harvests'!C89</f>
        <v>CI</v>
      </c>
      <c r="D90">
        <f>'rockfish harvests'!D89</f>
        <v>16061</v>
      </c>
      <c r="E90">
        <f>[1]logbook_harvest!F111</f>
        <v>985</v>
      </c>
      <c r="F90">
        <f>[1]logbook_harvest!G111</f>
        <v>445</v>
      </c>
      <c r="G90" s="12"/>
      <c r="H90" s="12"/>
      <c r="I90" s="17">
        <f t="shared" ref="I90" si="69">F90</f>
        <v>445</v>
      </c>
      <c r="J90" s="8">
        <f t="shared" ref="J90" si="70">(E90^2)*H90</f>
        <v>0</v>
      </c>
      <c r="K90">
        <f t="shared" ref="K90" si="71">SQRT(J90)</f>
        <v>0</v>
      </c>
      <c r="L90" s="9">
        <f t="shared" ref="L90" si="72">(1.96*K90)</f>
        <v>0</v>
      </c>
      <c r="N90" s="2">
        <f>'rockfish harvests'!O89</f>
        <v>11565.493536535585</v>
      </c>
      <c r="O90">
        <f>'rockfish harvests'!P89</f>
        <v>7400162.779370754</v>
      </c>
      <c r="P90">
        <f>IF([2]species_comp_Region2_forR!$D109&gt;49,[2]species_comp_Region2_forR!$J109,[2]species_comp_Region2_forR!$L109)</f>
        <v>8.7719300000000007E-3</v>
      </c>
      <c r="Q90">
        <f>IF([2]species_comp_Region2_forR!$D109&gt;49,[2]species_comp_Region2_forR!$K109,[2]species_comp_Region2_forR!$M109)</f>
        <v>3.8303899999999998E-5</v>
      </c>
      <c r="T90" s="17">
        <f t="shared" ref="T90" si="73">N90*P90</f>
        <v>101.4516997179426</v>
      </c>
      <c r="U90" s="59">
        <f t="shared" ref="U90" si="74">(N90^2)*Q90+(P90^2)*O90-(Q90*O90)</f>
        <v>5409.5176310845882</v>
      </c>
      <c r="V90">
        <f t="shared" ref="V90" si="75">SQRT(U90)</f>
        <v>73.549423050657495</v>
      </c>
      <c r="W90" s="9">
        <f t="shared" ref="W90" si="76">(1.96*V90)</f>
        <v>144.15686917928869</v>
      </c>
      <c r="Y90" s="17">
        <f t="shared" ref="Y90" si="77">T90+I90</f>
        <v>546.45169971794257</v>
      </c>
      <c r="Z90" s="58">
        <f t="shared" ref="Z90" si="78">U90+J90</f>
        <v>5409.5176310845882</v>
      </c>
      <c r="AA90">
        <f t="shared" ref="AA90" si="79">SQRT(Z90)</f>
        <v>73.549423050657495</v>
      </c>
      <c r="AB90" s="9">
        <f t="shared" ref="AB90" si="80">(1.96*AA90)</f>
        <v>144.15686917928869</v>
      </c>
      <c r="AC90" s="18">
        <f t="shared" si="67"/>
        <v>0.13459455444757679</v>
      </c>
    </row>
    <row r="91" spans="1:29">
      <c r="A91" t="str">
        <f>'rockfish harvests'!A90</f>
        <v>SC</v>
      </c>
      <c r="B91">
        <f>'rockfish harvests'!B90</f>
        <v>1998</v>
      </c>
      <c r="C91" t="str">
        <f>'rockfish harvests'!C90</f>
        <v>EASTSIDE</v>
      </c>
      <c r="D91">
        <f>'rockfish harvests'!D90</f>
        <v>157</v>
      </c>
      <c r="E91">
        <f>[1]logbook_harvest!F112</f>
        <v>82</v>
      </c>
      <c r="F91" t="str">
        <f>[4]logbook_harvest_forR!$G107</f>
        <v>NA</v>
      </c>
      <c r="G91" s="48">
        <f>[1]logbook_harvest!K112</f>
        <v>0.60396464121120708</v>
      </c>
      <c r="H91" s="48">
        <f>[1]logbook_harvest!L112</f>
        <v>5.9950487761271321E-2</v>
      </c>
      <c r="I91" s="17">
        <f t="shared" ref="I91:I98" si="81">E91*G91</f>
        <v>49.52510057931898</v>
      </c>
      <c r="J91" s="8">
        <f t="shared" si="43"/>
        <v>403.10707970678834</v>
      </c>
      <c r="K91">
        <f t="shared" si="44"/>
        <v>20.077526732812196</v>
      </c>
      <c r="L91" s="9">
        <f t="shared" si="45"/>
        <v>39.351952396311901</v>
      </c>
      <c r="N91" s="2">
        <f>'rockfish harvests'!O90</f>
        <v>21.651794412950807</v>
      </c>
      <c r="O91">
        <f>'rockfish harvests'!P90</f>
        <v>347.17874002524059</v>
      </c>
      <c r="P91" s="12"/>
      <c r="Q91" s="12"/>
      <c r="R91" s="48">
        <f>[1]logbook_harvest!N112</f>
        <v>3.2423715613204562E-2</v>
      </c>
      <c r="S91" s="48">
        <f>[1]logbook_harvest!O112</f>
        <v>4.1479506980306006E-4</v>
      </c>
      <c r="T91" s="17">
        <f>N91*R91</f>
        <v>0.70203162456108836</v>
      </c>
      <c r="U91" s="59">
        <f>(N91^2)*S91+(R91^2)*O91-(S91*O91)</f>
        <v>0.41543606638693348</v>
      </c>
      <c r="V91">
        <f t="shared" si="46"/>
        <v>0.64454330062993714</v>
      </c>
      <c r="W91" s="9">
        <f t="shared" si="47"/>
        <v>1.2633048692346769</v>
      </c>
      <c r="Y91" s="17">
        <f t="shared" si="41"/>
        <v>50.227132203880068</v>
      </c>
      <c r="Z91" s="58">
        <f t="shared" si="42"/>
        <v>403.52251577317526</v>
      </c>
      <c r="AA91">
        <f t="shared" si="48"/>
        <v>20.087869866493442</v>
      </c>
      <c r="AB91" s="9">
        <f t="shared" si="49"/>
        <v>39.372224938327143</v>
      </c>
      <c r="AC91" s="18">
        <f>AA91/Y91</f>
        <v>0.39994060948878235</v>
      </c>
    </row>
    <row r="92" spans="1:29">
      <c r="A92" t="str">
        <f>'rockfish harvests'!A91</f>
        <v>SC</v>
      </c>
      <c r="B92">
        <f>'rockfish harvests'!B91</f>
        <v>1999</v>
      </c>
      <c r="C92" t="str">
        <f>'rockfish harvests'!C91</f>
        <v>EASTSIDE</v>
      </c>
      <c r="D92">
        <f>'rockfish harvests'!D91</f>
        <v>121</v>
      </c>
      <c r="E92">
        <f>[1]logbook_harvest!F113</f>
        <v>21</v>
      </c>
      <c r="F92" t="str">
        <f>[4]logbook_harvest_forR!$G108</f>
        <v>NA</v>
      </c>
      <c r="G92" s="48">
        <f>[1]logbook_harvest!K113</f>
        <v>0.60396464121120708</v>
      </c>
      <c r="H92" s="48">
        <f>[1]logbook_harvest!L113</f>
        <v>5.9950487761271321E-2</v>
      </c>
      <c r="I92" s="17">
        <f t="shared" si="81"/>
        <v>12.683257465435348</v>
      </c>
      <c r="J92" s="8">
        <f t="shared" si="43"/>
        <v>26.438165102720653</v>
      </c>
      <c r="K92">
        <f t="shared" si="44"/>
        <v>5.1418056266958061</v>
      </c>
      <c r="L92" s="9">
        <f t="shared" si="45"/>
        <v>10.07793902832378</v>
      </c>
      <c r="N92" s="2">
        <f>'rockfish harvests'!O91</f>
        <v>16.687051745013036</v>
      </c>
      <c r="O92">
        <f>'rockfish harvests'!P91</f>
        <v>206.21704461477333</v>
      </c>
      <c r="P92" s="12"/>
      <c r="Q92" s="12"/>
      <c r="R92" s="48">
        <f>[1]logbook_harvest!N113</f>
        <v>3.2423715613204562E-2</v>
      </c>
      <c r="S92" s="48">
        <f>[1]logbook_harvest!O113</f>
        <v>4.1479506980306006E-4</v>
      </c>
      <c r="T92" s="17">
        <f t="shared" ref="T92:T111" si="82">N92*R92</f>
        <v>0.5410562202031316</v>
      </c>
      <c r="U92" s="59">
        <f t="shared" ref="U92:U111" si="83">(N92^2)*S92+(R92^2)*O92-(S92*O92)</f>
        <v>0.24676049527246907</v>
      </c>
      <c r="V92">
        <f t="shared" si="46"/>
        <v>0.49674993233262654</v>
      </c>
      <c r="W92" s="9">
        <f t="shared" si="47"/>
        <v>0.97362986737194801</v>
      </c>
      <c r="Y92" s="17">
        <f t="shared" si="41"/>
        <v>13.22431368563848</v>
      </c>
      <c r="Z92" s="58">
        <f t="shared" si="42"/>
        <v>26.684925597993121</v>
      </c>
      <c r="AA92">
        <f t="shared" si="48"/>
        <v>5.1657454058434897</v>
      </c>
      <c r="AB92" s="9">
        <f t="shared" si="49"/>
        <v>10.12486099545324</v>
      </c>
      <c r="AC92" s="18">
        <f t="shared" ref="AC92:AC112" si="84">AA92/Y92</f>
        <v>0.39062483911384044</v>
      </c>
    </row>
    <row r="93" spans="1:29">
      <c r="A93" t="str">
        <f>'rockfish harvests'!A92</f>
        <v>SC</v>
      </c>
      <c r="B93">
        <f>'rockfish harvests'!B92</f>
        <v>2000</v>
      </c>
      <c r="C93" t="str">
        <f>'rockfish harvests'!C92</f>
        <v>EASTSIDE</v>
      </c>
      <c r="D93">
        <f>'rockfish harvests'!D92</f>
        <v>423</v>
      </c>
      <c r="E93">
        <f>[1]logbook_harvest!F114</f>
        <v>43</v>
      </c>
      <c r="F93" t="str">
        <f>[4]logbook_harvest_forR!$G109</f>
        <v>NA</v>
      </c>
      <c r="G93" s="48">
        <f>[1]logbook_harvest!K114</f>
        <v>0.60396464121120708</v>
      </c>
      <c r="H93" s="48">
        <f>[1]logbook_harvest!L114</f>
        <v>5.9950487761271321E-2</v>
      </c>
      <c r="I93" s="17">
        <f t="shared" si="81"/>
        <v>25.970479572081903</v>
      </c>
      <c r="J93" s="8">
        <f t="shared" si="43"/>
        <v>110.84845187059067</v>
      </c>
      <c r="K93">
        <f t="shared" si="44"/>
        <v>10.528459140377127</v>
      </c>
      <c r="L93" s="9">
        <f t="shared" si="45"/>
        <v>20.635779915139167</v>
      </c>
      <c r="N93" s="2">
        <f>'rockfish harvests'!O92</f>
        <v>58.335726348268736</v>
      </c>
      <c r="O93">
        <f>'rockfish harvests'!P92</f>
        <v>2520.1973619204136</v>
      </c>
      <c r="P93" s="12"/>
      <c r="Q93" s="12"/>
      <c r="R93" s="48">
        <f>[1]logbook_harvest!N114</f>
        <v>3.2423715613204562E-2</v>
      </c>
      <c r="S93" s="48">
        <f>[1]logbook_harvest!O114</f>
        <v>4.1479506980306006E-4</v>
      </c>
      <c r="T93" s="17">
        <f t="shared" si="82"/>
        <v>1.8914610012059898</v>
      </c>
      <c r="U93" s="59">
        <f t="shared" si="83"/>
        <v>3.0156825803297345</v>
      </c>
      <c r="V93">
        <f t="shared" si="46"/>
        <v>1.7365720774933975</v>
      </c>
      <c r="W93" s="9">
        <f t="shared" si="47"/>
        <v>3.4036812718870588</v>
      </c>
      <c r="Y93" s="17">
        <f t="shared" si="41"/>
        <v>27.861940573287892</v>
      </c>
      <c r="Z93" s="58">
        <f t="shared" si="42"/>
        <v>113.8641344509204</v>
      </c>
      <c r="AA93">
        <f t="shared" si="48"/>
        <v>10.670713867915323</v>
      </c>
      <c r="AB93" s="9">
        <f t="shared" si="49"/>
        <v>20.914599181114031</v>
      </c>
      <c r="AC93" s="18">
        <f t="shared" si="84"/>
        <v>0.38298530713778306</v>
      </c>
    </row>
    <row r="94" spans="1:29">
      <c r="A94" t="str">
        <f>'rockfish harvests'!A93</f>
        <v>SC</v>
      </c>
      <c r="B94">
        <f>'rockfish harvests'!B93</f>
        <v>2001</v>
      </c>
      <c r="C94" t="str">
        <f>'rockfish harvests'!C93</f>
        <v>EASTSIDE</v>
      </c>
      <c r="D94">
        <f>'rockfish harvests'!D93</f>
        <v>298</v>
      </c>
      <c r="E94">
        <f>[1]logbook_harvest!F115</f>
        <v>67</v>
      </c>
      <c r="F94" t="str">
        <f>[4]logbook_harvest_forR!$G110</f>
        <v>NA</v>
      </c>
      <c r="G94" s="48">
        <f>[1]logbook_harvest!K115</f>
        <v>0.60396464121120708</v>
      </c>
      <c r="H94" s="48">
        <f>[1]logbook_harvest!L115</f>
        <v>5.9950487761271321E-2</v>
      </c>
      <c r="I94" s="17">
        <f t="shared" si="81"/>
        <v>40.465630961150872</v>
      </c>
      <c r="J94" s="8">
        <f t="shared" si="43"/>
        <v>269.11773956034693</v>
      </c>
      <c r="K94">
        <f t="shared" si="44"/>
        <v>16.404808428029476</v>
      </c>
      <c r="L94" s="9">
        <f t="shared" si="45"/>
        <v>32.153424518937776</v>
      </c>
      <c r="N94" s="2">
        <f>'rockfish harvests'!O93</f>
        <v>41.097036529040395</v>
      </c>
      <c r="O94">
        <f>'rockfish harvests'!P93</f>
        <v>1250.7956034403612</v>
      </c>
      <c r="P94" s="12"/>
      <c r="Q94" s="12"/>
      <c r="R94" s="48">
        <f>[1]logbook_harvest!N115</f>
        <v>3.2423715613204562E-2</v>
      </c>
      <c r="S94" s="48">
        <f>[1]logbook_harvest!O115</f>
        <v>4.1479506980306006E-4</v>
      </c>
      <c r="T94" s="17">
        <f t="shared" si="82"/>
        <v>1.3325186249630854</v>
      </c>
      <c r="U94" s="59">
        <f t="shared" si="83"/>
        <v>1.4967091743853809</v>
      </c>
      <c r="V94">
        <f t="shared" si="46"/>
        <v>1.2234006597944032</v>
      </c>
      <c r="W94" s="9">
        <f t="shared" si="47"/>
        <v>2.3978652931970301</v>
      </c>
      <c r="Y94" s="17">
        <f t="shared" si="41"/>
        <v>41.798149586113958</v>
      </c>
      <c r="Z94" s="58">
        <f t="shared" si="42"/>
        <v>270.61444873473232</v>
      </c>
      <c r="AA94">
        <f t="shared" si="48"/>
        <v>16.450363179417419</v>
      </c>
      <c r="AB94" s="9">
        <f t="shared" si="49"/>
        <v>32.242711831658141</v>
      </c>
      <c r="AC94" s="18">
        <f t="shared" si="84"/>
        <v>0.39356678088167096</v>
      </c>
    </row>
    <row r="95" spans="1:29">
      <c r="A95" t="str">
        <f>'rockfish harvests'!A94</f>
        <v>SC</v>
      </c>
      <c r="B95">
        <f>'rockfish harvests'!B94</f>
        <v>2002</v>
      </c>
      <c r="C95" t="str">
        <f>'rockfish harvests'!C94</f>
        <v>EASTSIDE</v>
      </c>
      <c r="D95">
        <f>'rockfish harvests'!D94</f>
        <v>319</v>
      </c>
      <c r="E95">
        <f>[1]logbook_harvest!F116</f>
        <v>50</v>
      </c>
      <c r="F95" t="str">
        <f>[4]logbook_harvest_forR!$G111</f>
        <v>NA</v>
      </c>
      <c r="G95" s="48">
        <f>[1]logbook_harvest!K116</f>
        <v>0.60396464121120708</v>
      </c>
      <c r="H95" s="48">
        <f>[1]logbook_harvest!L116</f>
        <v>5.9950487761271321E-2</v>
      </c>
      <c r="I95" s="17">
        <f t="shared" si="81"/>
        <v>30.198232060560354</v>
      </c>
      <c r="J95" s="8">
        <f t="shared" si="43"/>
        <v>149.87621940317831</v>
      </c>
      <c r="K95">
        <f t="shared" si="44"/>
        <v>12.242394349275729</v>
      </c>
      <c r="L95" s="9">
        <f t="shared" si="45"/>
        <v>23.99509292458043</v>
      </c>
      <c r="N95" s="2">
        <f>'rockfish harvests'!O94</f>
        <v>43.993136418670758</v>
      </c>
      <c r="O95">
        <f>'rockfish harvests'!P94</f>
        <v>1433.2936737274742</v>
      </c>
      <c r="P95" s="12"/>
      <c r="Q95" s="12"/>
      <c r="R95" s="48">
        <f>[1]logbook_harvest!N116</f>
        <v>3.2423715613204562E-2</v>
      </c>
      <c r="S95" s="48">
        <f>[1]logbook_harvest!O116</f>
        <v>4.1479506980306006E-4</v>
      </c>
      <c r="T95" s="17">
        <f t="shared" si="82"/>
        <v>1.4264209441718934</v>
      </c>
      <c r="U95" s="59">
        <f t="shared" si="83"/>
        <v>1.7150874092904682</v>
      </c>
      <c r="V95">
        <f t="shared" si="46"/>
        <v>1.3096134579678342</v>
      </c>
      <c r="W95" s="9">
        <f t="shared" si="47"/>
        <v>2.5668423776169549</v>
      </c>
      <c r="Y95" s="17">
        <f t="shared" si="41"/>
        <v>31.624653004732249</v>
      </c>
      <c r="Z95" s="58">
        <f t="shared" si="42"/>
        <v>151.59130681246879</v>
      </c>
      <c r="AA95">
        <f t="shared" si="48"/>
        <v>12.312242152121147</v>
      </c>
      <c r="AB95" s="9">
        <f t="shared" si="49"/>
        <v>24.131994618157449</v>
      </c>
      <c r="AC95" s="18">
        <f t="shared" si="84"/>
        <v>0.38932418168442096</v>
      </c>
    </row>
    <row r="96" spans="1:29">
      <c r="A96" t="str">
        <f>'rockfish harvests'!A95</f>
        <v>SC</v>
      </c>
      <c r="B96">
        <f>'rockfish harvests'!B95</f>
        <v>2003</v>
      </c>
      <c r="C96" t="str">
        <f>'rockfish harvests'!C95</f>
        <v>EASTSIDE</v>
      </c>
      <c r="D96">
        <f>'rockfish harvests'!D95</f>
        <v>1012</v>
      </c>
      <c r="E96">
        <f>[1]logbook_harvest!F117</f>
        <v>48</v>
      </c>
      <c r="F96" t="str">
        <f>[4]logbook_harvest_forR!$G112</f>
        <v>NA</v>
      </c>
      <c r="G96" s="48">
        <f>[1]logbook_harvest!K117</f>
        <v>0.60396464121120708</v>
      </c>
      <c r="H96" s="48">
        <f>[1]logbook_harvest!L117</f>
        <v>5.9950487761271321E-2</v>
      </c>
      <c r="I96" s="17">
        <f t="shared" si="81"/>
        <v>28.990302778137938</v>
      </c>
      <c r="J96" s="8">
        <f t="shared" si="43"/>
        <v>138.12592380196912</v>
      </c>
      <c r="K96">
        <f t="shared" si="44"/>
        <v>11.7526985753047</v>
      </c>
      <c r="L96" s="9">
        <f t="shared" si="45"/>
        <v>23.035289207597213</v>
      </c>
      <c r="N96" s="2">
        <f>'rockfish harvests'!O95</f>
        <v>139.56443277647281</v>
      </c>
      <c r="O96">
        <f>'rockfish harvests'!P95</f>
        <v>14424.967484458195</v>
      </c>
      <c r="P96" s="12"/>
      <c r="Q96" s="12"/>
      <c r="R96" s="48">
        <f>[1]logbook_harvest!N117</f>
        <v>3.2423715613204562E-2</v>
      </c>
      <c r="S96" s="48">
        <f>[1]logbook_harvest!O117</f>
        <v>4.1479506980306006E-4</v>
      </c>
      <c r="T96" s="17">
        <f t="shared" si="82"/>
        <v>4.5251974780625597</v>
      </c>
      <c r="U96" s="59">
        <f t="shared" si="83"/>
        <v>17.260998611456039</v>
      </c>
      <c r="V96">
        <f t="shared" si="46"/>
        <v>4.1546357976910606</v>
      </c>
      <c r="W96" s="9">
        <f t="shared" si="47"/>
        <v>8.1430861634744787</v>
      </c>
      <c r="Y96" s="17">
        <f t="shared" si="41"/>
        <v>33.515500256200497</v>
      </c>
      <c r="Z96" s="58">
        <f t="shared" si="42"/>
        <v>155.38692241342517</v>
      </c>
      <c r="AA96">
        <f t="shared" si="48"/>
        <v>12.465429090626008</v>
      </c>
      <c r="AB96" s="9">
        <f t="shared" si="49"/>
        <v>24.432241017626975</v>
      </c>
      <c r="AC96" s="18">
        <f t="shared" si="84"/>
        <v>0.37193027092948899</v>
      </c>
    </row>
    <row r="97" spans="1:29">
      <c r="A97" t="str">
        <f>'rockfish harvests'!A96</f>
        <v>SC</v>
      </c>
      <c r="B97">
        <f>'rockfish harvests'!B96</f>
        <v>2004</v>
      </c>
      <c r="C97" t="str">
        <f>'rockfish harvests'!C96</f>
        <v>EASTSIDE</v>
      </c>
      <c r="D97">
        <f>'rockfish harvests'!D96</f>
        <v>730</v>
      </c>
      <c r="E97">
        <f>[1]logbook_harvest!F118</f>
        <v>58</v>
      </c>
      <c r="F97" t="str">
        <f>[4]logbook_harvest_forR!$G113</f>
        <v>NA</v>
      </c>
      <c r="G97" s="48">
        <f>[1]logbook_harvest!K118</f>
        <v>0.60396464121120708</v>
      </c>
      <c r="H97" s="48">
        <f>[1]logbook_harvest!L118</f>
        <v>5.9950487761271321E-2</v>
      </c>
      <c r="I97" s="17">
        <f t="shared" si="81"/>
        <v>35.029949190250008</v>
      </c>
      <c r="J97" s="8">
        <f t="shared" si="43"/>
        <v>201.67344082891671</v>
      </c>
      <c r="K97">
        <f t="shared" si="44"/>
        <v>14.201177445159844</v>
      </c>
      <c r="L97" s="9">
        <f t="shared" si="45"/>
        <v>27.834307792513293</v>
      </c>
      <c r="N97" s="2">
        <f>'rockfish harvests'!O96</f>
        <v>100.67394854429358</v>
      </c>
      <c r="O97">
        <f>'rockfish harvests'!P96</f>
        <v>7505.8440731652699</v>
      </c>
      <c r="P97" s="12"/>
      <c r="Q97" s="12"/>
      <c r="R97" s="48">
        <f>[1]logbook_harvest!N118</f>
        <v>3.2423715613204562E-2</v>
      </c>
      <c r="S97" s="48">
        <f>[1]logbook_harvest!O118</f>
        <v>4.1479506980306006E-4</v>
      </c>
      <c r="T97" s="17">
        <f t="shared" si="82"/>
        <v>3.2642234772585645</v>
      </c>
      <c r="U97" s="59">
        <f t="shared" si="83"/>
        <v>8.9815359559250645</v>
      </c>
      <c r="V97">
        <f t="shared" si="46"/>
        <v>2.9969210793621284</v>
      </c>
      <c r="W97" s="9">
        <f t="shared" si="47"/>
        <v>5.8739653155497713</v>
      </c>
      <c r="Y97" s="17">
        <f t="shared" si="41"/>
        <v>38.294172667508576</v>
      </c>
      <c r="Z97" s="58">
        <f t="shared" si="42"/>
        <v>210.65497678484178</v>
      </c>
      <c r="AA97">
        <f t="shared" si="48"/>
        <v>14.513957998590246</v>
      </c>
      <c r="AB97" s="9">
        <f t="shared" si="49"/>
        <v>28.447357677236884</v>
      </c>
      <c r="AC97" s="18">
        <f t="shared" si="84"/>
        <v>0.37901218351440952</v>
      </c>
    </row>
    <row r="98" spans="1:29">
      <c r="A98" t="str">
        <f>'rockfish harvests'!A97</f>
        <v>SC</v>
      </c>
      <c r="B98">
        <f>'rockfish harvests'!B97</f>
        <v>2005</v>
      </c>
      <c r="C98" t="str">
        <f>'rockfish harvests'!C97</f>
        <v>EASTSIDE</v>
      </c>
      <c r="D98">
        <f>'rockfish harvests'!D97</f>
        <v>1242</v>
      </c>
      <c r="E98">
        <f>[1]logbook_harvest!F119</f>
        <v>168</v>
      </c>
      <c r="F98" t="str">
        <f>[4]logbook_harvest_forR!$G114</f>
        <v>NA</v>
      </c>
      <c r="G98" s="48">
        <f>[1]logbook_harvest!K119</f>
        <v>0.60396464121120708</v>
      </c>
      <c r="H98" s="48">
        <f>[1]logbook_harvest!L119</f>
        <v>5.9950487761271321E-2</v>
      </c>
      <c r="I98" s="17">
        <f t="shared" si="81"/>
        <v>101.46605972348279</v>
      </c>
      <c r="J98" s="8">
        <f t="shared" si="43"/>
        <v>1692.0425665741218</v>
      </c>
      <c r="K98">
        <f t="shared" si="44"/>
        <v>41.134445013566449</v>
      </c>
      <c r="L98" s="9">
        <f t="shared" si="45"/>
        <v>80.623512226590236</v>
      </c>
      <c r="N98" s="2">
        <f>'rockfish harvests'!O97</f>
        <v>171.28362204385303</v>
      </c>
      <c r="O98">
        <f>'rockfish harvests'!P97</f>
        <v>21726.862182169472</v>
      </c>
      <c r="P98" s="12"/>
      <c r="Q98" s="12"/>
      <c r="R98" s="48">
        <f>[1]logbook_harvest!N119</f>
        <v>3.2423715613204562E-2</v>
      </c>
      <c r="S98" s="48">
        <f>[1]logbook_harvest!O119</f>
        <v>4.1479506980306006E-4</v>
      </c>
      <c r="T98" s="17">
        <f t="shared" si="82"/>
        <v>5.5536514503495065</v>
      </c>
      <c r="U98" s="59">
        <f t="shared" si="83"/>
        <v>25.998487577998876</v>
      </c>
      <c r="V98">
        <f t="shared" si="46"/>
        <v>5.0988712062572121</v>
      </c>
      <c r="W98" s="9">
        <f t="shared" si="47"/>
        <v>9.9937875642641352</v>
      </c>
      <c r="Y98" s="17">
        <f t="shared" si="41"/>
        <v>107.01971117383229</v>
      </c>
      <c r="Z98" s="58">
        <f t="shared" si="42"/>
        <v>1718.0410541521208</v>
      </c>
      <c r="AA98">
        <f t="shared" si="48"/>
        <v>41.449258788935182</v>
      </c>
      <c r="AB98" s="9">
        <f t="shared" si="49"/>
        <v>81.240547226312955</v>
      </c>
      <c r="AC98" s="18">
        <f t="shared" si="84"/>
        <v>0.38730490238017073</v>
      </c>
    </row>
    <row r="99" spans="1:29">
      <c r="A99" t="str">
        <f>'rockfish harvests'!A98</f>
        <v>SC</v>
      </c>
      <c r="B99">
        <f>'rockfish harvests'!B98</f>
        <v>2006</v>
      </c>
      <c r="C99" t="str">
        <f>'rockfish harvests'!C98</f>
        <v>EASTSIDE</v>
      </c>
      <c r="D99">
        <f>'rockfish harvests'!D98</f>
        <v>1516</v>
      </c>
      <c r="E99">
        <f>[1]logbook_harvest!F120</f>
        <v>160</v>
      </c>
      <c r="F99">
        <f>[1]logbook_harvest!G120</f>
        <v>122</v>
      </c>
      <c r="G99" s="12"/>
      <c r="H99" s="12"/>
      <c r="I99" s="17">
        <f>F99</f>
        <v>122</v>
      </c>
      <c r="J99" s="8">
        <f t="shared" si="43"/>
        <v>0</v>
      </c>
      <c r="K99">
        <f t="shared" si="44"/>
        <v>0</v>
      </c>
      <c r="L99" s="9">
        <f t="shared" si="45"/>
        <v>0</v>
      </c>
      <c r="N99" s="2">
        <f>'rockfish harvests'!O98</f>
        <v>209.07083012760154</v>
      </c>
      <c r="O99">
        <f>'rockfish harvests'!P98</f>
        <v>32370.709657002288</v>
      </c>
      <c r="P99" s="12"/>
      <c r="Q99" s="12"/>
      <c r="R99" s="48">
        <f>[1]logbook_harvest!N120</f>
        <v>3.2423715613204562E-2</v>
      </c>
      <c r="S99" s="48">
        <f>[1]logbook_harvest!O120</f>
        <v>4.1479506980306006E-4</v>
      </c>
      <c r="T99" s="17">
        <f t="shared" si="82"/>
        <v>6.778853139073953</v>
      </c>
      <c r="U99" s="59">
        <f t="shared" si="83"/>
        <v>38.73497635563993</v>
      </c>
      <c r="V99">
        <f t="shared" si="46"/>
        <v>6.2237429538534066</v>
      </c>
      <c r="W99" s="9">
        <f t="shared" si="47"/>
        <v>12.198536189552676</v>
      </c>
      <c r="Y99" s="17">
        <f t="shared" si="41"/>
        <v>128.77885313907396</v>
      </c>
      <c r="Z99" s="58">
        <f t="shared" si="42"/>
        <v>38.73497635563993</v>
      </c>
      <c r="AA99">
        <f t="shared" si="48"/>
        <v>6.2237429538534066</v>
      </c>
      <c r="AB99" s="9">
        <f t="shared" si="49"/>
        <v>12.198536189552676</v>
      </c>
      <c r="AC99" s="18">
        <f t="shared" si="84"/>
        <v>4.8328920487683738E-2</v>
      </c>
    </row>
    <row r="100" spans="1:29">
      <c r="A100" t="str">
        <f>'rockfish harvests'!A99</f>
        <v>SC</v>
      </c>
      <c r="B100">
        <f>'rockfish harvests'!B99</f>
        <v>2007</v>
      </c>
      <c r="C100" t="str">
        <f>'rockfish harvests'!C99</f>
        <v>EASTSIDE</v>
      </c>
      <c r="D100">
        <f>'rockfish harvests'!D99</f>
        <v>3481</v>
      </c>
      <c r="E100">
        <f>[1]logbook_harvest!F121</f>
        <v>171</v>
      </c>
      <c r="F100">
        <f>[1]logbook_harvest!G121</f>
        <v>108</v>
      </c>
      <c r="G100" s="12"/>
      <c r="H100" s="12"/>
      <c r="I100" s="17">
        <f t="shared" ref="I100:I111" si="85">F100</f>
        <v>108</v>
      </c>
      <c r="J100" s="8">
        <f t="shared" si="43"/>
        <v>0</v>
      </c>
      <c r="K100">
        <f t="shared" si="44"/>
        <v>0</v>
      </c>
      <c r="L100" s="9">
        <f t="shared" si="45"/>
        <v>0</v>
      </c>
      <c r="N100" s="2">
        <f>'rockfish harvests'!O99</f>
        <v>480.0630340858711</v>
      </c>
      <c r="O100">
        <f>'rockfish harvests'!P99</f>
        <v>170671.83757600674</v>
      </c>
      <c r="P100" s="12"/>
      <c r="Q100" s="12"/>
      <c r="R100" s="48">
        <f>[1]logbook_harvest!N121</f>
        <v>3.2423715613204562E-2</v>
      </c>
      <c r="S100" s="48">
        <f>[1]logbook_harvest!O121</f>
        <v>4.1479506980306006E-4</v>
      </c>
      <c r="T100" s="17">
        <f t="shared" si="82"/>
        <v>15.565427293612412</v>
      </c>
      <c r="U100" s="59">
        <f t="shared" si="83"/>
        <v>204.22689718976181</v>
      </c>
      <c r="V100">
        <f t="shared" si="46"/>
        <v>14.2907976400816</v>
      </c>
      <c r="W100" s="9">
        <f t="shared" si="47"/>
        <v>28.009963374559934</v>
      </c>
      <c r="Y100" s="17">
        <f t="shared" si="41"/>
        <v>123.56542729361242</v>
      </c>
      <c r="Z100" s="58">
        <f t="shared" si="42"/>
        <v>204.22689718976181</v>
      </c>
      <c r="AA100">
        <f t="shared" si="48"/>
        <v>14.2907976400816</v>
      </c>
      <c r="AB100" s="9">
        <f t="shared" si="49"/>
        <v>28.009963374559934</v>
      </c>
      <c r="AC100" s="18">
        <f t="shared" si="84"/>
        <v>0.11565369013878163</v>
      </c>
    </row>
    <row r="101" spans="1:29">
      <c r="A101" t="str">
        <f>'rockfish harvests'!A100</f>
        <v>SC</v>
      </c>
      <c r="B101">
        <f>'rockfish harvests'!B100</f>
        <v>2008</v>
      </c>
      <c r="C101" t="str">
        <f>'rockfish harvests'!C100</f>
        <v>EASTSIDE</v>
      </c>
      <c r="D101">
        <f>'rockfish harvests'!D100</f>
        <v>2311</v>
      </c>
      <c r="E101">
        <f>[1]logbook_harvest!F122</f>
        <v>213</v>
      </c>
      <c r="F101">
        <f>[1]logbook_harvest!G122</f>
        <v>140</v>
      </c>
      <c r="G101" s="12"/>
      <c r="H101" s="12"/>
      <c r="I101" s="17">
        <f t="shared" si="85"/>
        <v>140</v>
      </c>
      <c r="J101" s="8">
        <f t="shared" si="43"/>
        <v>0</v>
      </c>
      <c r="K101">
        <f t="shared" si="44"/>
        <v>0</v>
      </c>
      <c r="L101" s="9">
        <f t="shared" si="45"/>
        <v>0</v>
      </c>
      <c r="N101" s="2">
        <f>'rockfish harvests'!O100</f>
        <v>318.70889737789366</v>
      </c>
      <c r="O101">
        <f>'rockfish harvests'!P100</f>
        <v>75223.529863537799</v>
      </c>
      <c r="P101" s="12"/>
      <c r="Q101" s="12"/>
      <c r="R101" s="48">
        <f>[1]logbook_harvest!N122</f>
        <v>3.2423715613204562E-2</v>
      </c>
      <c r="S101" s="48">
        <f>[1]logbook_harvest!O122</f>
        <v>4.1479506980306006E-4</v>
      </c>
      <c r="T101" s="17">
        <f t="shared" si="82"/>
        <v>10.333726651978822</v>
      </c>
      <c r="U101" s="59">
        <f t="shared" si="83"/>
        <v>90.012906158874159</v>
      </c>
      <c r="V101">
        <f t="shared" si="46"/>
        <v>9.4875131704190085</v>
      </c>
      <c r="W101" s="9">
        <f t="shared" si="47"/>
        <v>18.595525814021258</v>
      </c>
      <c r="Y101" s="17">
        <f t="shared" si="41"/>
        <v>150.33372665197882</v>
      </c>
      <c r="Z101" s="58">
        <f t="shared" si="42"/>
        <v>90.012906158874159</v>
      </c>
      <c r="AA101">
        <f t="shared" si="48"/>
        <v>9.4875131704190085</v>
      </c>
      <c r="AB101" s="9">
        <f t="shared" si="49"/>
        <v>18.595525814021258</v>
      </c>
      <c r="AC101" s="18">
        <f t="shared" si="84"/>
        <v>6.3109678591168783E-2</v>
      </c>
    </row>
    <row r="102" spans="1:29">
      <c r="A102" t="str">
        <f>'rockfish harvests'!A101</f>
        <v>SC</v>
      </c>
      <c r="B102">
        <f>'rockfish harvests'!B101</f>
        <v>2009</v>
      </c>
      <c r="C102" t="str">
        <f>'rockfish harvests'!C101</f>
        <v>EASTSIDE</v>
      </c>
      <c r="D102">
        <f>'rockfish harvests'!D101</f>
        <v>2296</v>
      </c>
      <c r="E102">
        <f>[1]logbook_harvest!F123</f>
        <v>49</v>
      </c>
      <c r="F102">
        <f>[1]logbook_harvest!G123</f>
        <v>30</v>
      </c>
      <c r="G102" s="12"/>
      <c r="H102" s="12"/>
      <c r="I102" s="17">
        <f t="shared" si="85"/>
        <v>30</v>
      </c>
      <c r="J102" s="8">
        <f t="shared" si="43"/>
        <v>0</v>
      </c>
      <c r="K102">
        <f t="shared" si="44"/>
        <v>0</v>
      </c>
      <c r="L102" s="9">
        <f t="shared" si="45"/>
        <v>0</v>
      </c>
      <c r="N102" s="2">
        <f>'rockfish harvests'!O101</f>
        <v>316.64025459958657</v>
      </c>
      <c r="O102">
        <f>'rockfish harvests'!P101</f>
        <v>74250.19273710491</v>
      </c>
      <c r="P102" s="12"/>
      <c r="Q102" s="12"/>
      <c r="R102" s="48">
        <f>[1]logbook_harvest!N123</f>
        <v>3.2423715613204562E-2</v>
      </c>
      <c r="S102" s="48">
        <f>[1]logbook_harvest!O123</f>
        <v>4.1479506980306006E-4</v>
      </c>
      <c r="T102" s="17">
        <f t="shared" si="82"/>
        <v>10.266653566829683</v>
      </c>
      <c r="U102" s="59">
        <f t="shared" si="83"/>
        <v>88.848205385306599</v>
      </c>
      <c r="V102">
        <f t="shared" si="46"/>
        <v>9.425932600295134</v>
      </c>
      <c r="W102" s="9">
        <f t="shared" si="47"/>
        <v>18.474827896578461</v>
      </c>
      <c r="Y102" s="17">
        <f t="shared" si="41"/>
        <v>40.266653566829682</v>
      </c>
      <c r="Z102" s="58">
        <f t="shared" si="42"/>
        <v>88.848205385306599</v>
      </c>
      <c r="AA102">
        <f t="shared" si="48"/>
        <v>9.425932600295134</v>
      </c>
      <c r="AB102" s="9">
        <f t="shared" si="49"/>
        <v>18.474827896578461</v>
      </c>
      <c r="AC102" s="18">
        <f t="shared" si="84"/>
        <v>0.23408780629488171</v>
      </c>
    </row>
    <row r="103" spans="1:29">
      <c r="A103" t="str">
        <f>'rockfish harvests'!A102</f>
        <v>SC</v>
      </c>
      <c r="B103">
        <f>'rockfish harvests'!B102</f>
        <v>2010</v>
      </c>
      <c r="C103" t="str">
        <f>'rockfish harvests'!C102</f>
        <v>EASTSIDE</v>
      </c>
      <c r="D103">
        <f>'rockfish harvests'!D102</f>
        <v>2555</v>
      </c>
      <c r="E103">
        <f>[1]logbook_harvest!F124</f>
        <v>892</v>
      </c>
      <c r="F103">
        <f>[1]logbook_harvest!G124</f>
        <v>74</v>
      </c>
      <c r="G103" s="12"/>
      <c r="H103" s="12"/>
      <c r="I103" s="17">
        <f t="shared" si="85"/>
        <v>74</v>
      </c>
      <c r="J103" s="8">
        <f t="shared" si="43"/>
        <v>0</v>
      </c>
      <c r="K103">
        <f t="shared" si="44"/>
        <v>0</v>
      </c>
      <c r="L103" s="9">
        <f t="shared" si="45"/>
        <v>0</v>
      </c>
      <c r="N103" s="2">
        <f>'rockfish harvests'!O102</f>
        <v>352.35881990502776</v>
      </c>
      <c r="O103">
        <f>'rockfish harvests'!P102</f>
        <v>91946.589896274556</v>
      </c>
      <c r="P103" s="12"/>
      <c r="Q103" s="12"/>
      <c r="R103" s="48">
        <f>[1]logbook_harvest!N124</f>
        <v>3.2423715613204562E-2</v>
      </c>
      <c r="S103" s="48">
        <f>[1]logbook_harvest!O124</f>
        <v>4.1479506980306006E-4</v>
      </c>
      <c r="T103" s="17">
        <f t="shared" si="82"/>
        <v>11.424782170404983</v>
      </c>
      <c r="U103" s="59">
        <f t="shared" si="83"/>
        <v>110.0238154600821</v>
      </c>
      <c r="V103">
        <f t="shared" si="46"/>
        <v>10.489223777767453</v>
      </c>
      <c r="W103" s="9">
        <f t="shared" si="47"/>
        <v>20.558878604424208</v>
      </c>
      <c r="Y103" s="17">
        <f t="shared" si="41"/>
        <v>85.424782170404981</v>
      </c>
      <c r="Z103" s="58">
        <f t="shared" si="42"/>
        <v>110.0238154600821</v>
      </c>
      <c r="AA103">
        <f t="shared" si="48"/>
        <v>10.489223777767453</v>
      </c>
      <c r="AB103" s="9">
        <f t="shared" si="49"/>
        <v>20.558878604424208</v>
      </c>
      <c r="AC103" s="18">
        <f t="shared" si="84"/>
        <v>0.12278900233943349</v>
      </c>
    </row>
    <row r="104" spans="1:29">
      <c r="A104" t="str">
        <f>'rockfish harvests'!A103</f>
        <v>SC</v>
      </c>
      <c r="B104">
        <f>'rockfish harvests'!B103</f>
        <v>2011</v>
      </c>
      <c r="C104" t="str">
        <f>'rockfish harvests'!C103</f>
        <v>EASTSIDE</v>
      </c>
      <c r="D104">
        <f>'rockfish harvests'!D103</f>
        <v>1928</v>
      </c>
      <c r="E104">
        <f>[1]logbook_harvest!F125</f>
        <v>75</v>
      </c>
      <c r="F104">
        <f>[1]logbook_harvest!G125</f>
        <v>39</v>
      </c>
      <c r="G104" s="12"/>
      <c r="H104" s="12"/>
      <c r="I104" s="17">
        <f t="shared" si="85"/>
        <v>39</v>
      </c>
      <c r="J104" s="8">
        <f t="shared" si="43"/>
        <v>0</v>
      </c>
      <c r="K104">
        <f t="shared" si="44"/>
        <v>0</v>
      </c>
      <c r="L104" s="9">
        <f t="shared" si="45"/>
        <v>0</v>
      </c>
      <c r="N104" s="2">
        <f>'rockfish harvests'!O103</f>
        <v>51.46120422098079</v>
      </c>
      <c r="O104">
        <f>'rockfish harvests'!P103</f>
        <v>1649.9620849615694</v>
      </c>
      <c r="P104" s="12"/>
      <c r="Q104" s="12"/>
      <c r="R104" s="48">
        <f>[1]logbook_harvest!N125</f>
        <v>3.2423715613204562E-2</v>
      </c>
      <c r="S104" s="48">
        <f>[1]logbook_harvest!O125</f>
        <v>4.1479506980306006E-4</v>
      </c>
      <c r="T104" s="17">
        <f t="shared" si="82"/>
        <v>1.6685634507741234</v>
      </c>
      <c r="U104" s="59">
        <f t="shared" si="83"/>
        <v>2.1486879447091449</v>
      </c>
      <c r="V104">
        <f t="shared" si="46"/>
        <v>1.4658403544414873</v>
      </c>
      <c r="W104" s="9">
        <f t="shared" si="47"/>
        <v>2.8730470947053153</v>
      </c>
      <c r="Y104" s="17">
        <f t="shared" si="41"/>
        <v>40.668563450774123</v>
      </c>
      <c r="Z104" s="58">
        <f t="shared" si="42"/>
        <v>2.1486879447091449</v>
      </c>
      <c r="AA104">
        <f t="shared" si="48"/>
        <v>1.4658403544414873</v>
      </c>
      <c r="AB104" s="9">
        <f t="shared" si="49"/>
        <v>2.8730470947053153</v>
      </c>
      <c r="AC104" s="18">
        <f t="shared" si="84"/>
        <v>3.6043573464692544E-2</v>
      </c>
    </row>
    <row r="105" spans="1:29">
      <c r="A105" t="str">
        <f>'rockfish harvests'!A104</f>
        <v>SC</v>
      </c>
      <c r="B105">
        <f>'rockfish harvests'!B104</f>
        <v>2012</v>
      </c>
      <c r="C105" t="str">
        <f>'rockfish harvests'!C104</f>
        <v>EASTSIDE</v>
      </c>
      <c r="D105">
        <f>'rockfish harvests'!D104</f>
        <v>3433</v>
      </c>
      <c r="E105">
        <f>[1]logbook_harvest!F126</f>
        <v>223</v>
      </c>
      <c r="F105">
        <f>[1]logbook_harvest!G126</f>
        <v>76</v>
      </c>
      <c r="G105" s="12"/>
      <c r="H105" s="12"/>
      <c r="I105" s="17">
        <f t="shared" si="85"/>
        <v>76</v>
      </c>
      <c r="J105" s="8">
        <f t="shared" si="43"/>
        <v>0</v>
      </c>
      <c r="K105">
        <f t="shared" si="44"/>
        <v>0</v>
      </c>
      <c r="L105" s="9">
        <f t="shared" si="45"/>
        <v>0</v>
      </c>
      <c r="N105" s="2">
        <f>'rockfish harvests'!O104</f>
        <v>276.3989021043003</v>
      </c>
      <c r="O105">
        <f>'rockfish harvests'!P104</f>
        <v>25117.984568882985</v>
      </c>
      <c r="P105" s="12"/>
      <c r="Q105" s="12"/>
      <c r="R105" s="48">
        <f>[1]logbook_harvest!N126</f>
        <v>3.2423715613204562E-2</v>
      </c>
      <c r="S105" s="48">
        <f>[1]logbook_harvest!O126</f>
        <v>4.1479506980306006E-4</v>
      </c>
      <c r="T105" s="17">
        <f t="shared" si="82"/>
        <v>8.961879397631801</v>
      </c>
      <c r="U105" s="59">
        <f t="shared" si="83"/>
        <v>47.676484664695415</v>
      </c>
      <c r="V105">
        <f t="shared" si="46"/>
        <v>6.9048160485776462</v>
      </c>
      <c r="W105" s="9">
        <f t="shared" si="47"/>
        <v>13.533439455212186</v>
      </c>
      <c r="Y105" s="17">
        <f t="shared" si="41"/>
        <v>84.961879397631805</v>
      </c>
      <c r="Z105" s="58">
        <f t="shared" si="42"/>
        <v>47.676484664695415</v>
      </c>
      <c r="AA105">
        <f t="shared" si="48"/>
        <v>6.9048160485776462</v>
      </c>
      <c r="AB105" s="9">
        <f t="shared" si="49"/>
        <v>13.533439455212186</v>
      </c>
      <c r="AC105" s="18">
        <f t="shared" si="84"/>
        <v>8.126957757445874E-2</v>
      </c>
    </row>
    <row r="106" spans="1:29">
      <c r="A106" t="str">
        <f>'rockfish harvests'!A105</f>
        <v>SC</v>
      </c>
      <c r="B106">
        <f>'rockfish harvests'!B105</f>
        <v>2013</v>
      </c>
      <c r="C106" t="str">
        <f>'rockfish harvests'!C105</f>
        <v>EASTSIDE</v>
      </c>
      <c r="D106">
        <f>'rockfish harvests'!D105</f>
        <v>2207</v>
      </c>
      <c r="E106">
        <f>[1]logbook_harvest!F127</f>
        <v>126</v>
      </c>
      <c r="F106">
        <f>[1]logbook_harvest!G127</f>
        <v>54</v>
      </c>
      <c r="G106" s="12"/>
      <c r="H106" s="12"/>
      <c r="I106" s="17">
        <f t="shared" si="85"/>
        <v>54</v>
      </c>
      <c r="J106" s="8">
        <f t="shared" si="43"/>
        <v>0</v>
      </c>
      <c r="K106">
        <f t="shared" si="44"/>
        <v>0</v>
      </c>
      <c r="L106" s="9">
        <f t="shared" si="45"/>
        <v>0</v>
      </c>
      <c r="N106" s="2">
        <f>'rockfish harvests'!O105</f>
        <v>351.77988614800779</v>
      </c>
      <c r="O106">
        <f>'rockfish harvests'!P105</f>
        <v>93936.264893907151</v>
      </c>
      <c r="P106" s="12"/>
      <c r="Q106" s="12"/>
      <c r="R106" s="48">
        <f>[1]logbook_harvest!N127</f>
        <v>3.2423715613204562E-2</v>
      </c>
      <c r="S106" s="48">
        <f>[1]logbook_harvest!O127</f>
        <v>4.1479506980306006E-4</v>
      </c>
      <c r="T106" s="17">
        <f t="shared" si="82"/>
        <v>11.406010986908484</v>
      </c>
      <c r="U106" s="59">
        <f t="shared" si="83"/>
        <v>111.12115702952619</v>
      </c>
      <c r="V106">
        <f t="shared" si="46"/>
        <v>10.541402042874855</v>
      </c>
      <c r="W106" s="9">
        <f t="shared" si="47"/>
        <v>20.661148004034715</v>
      </c>
      <c r="Y106" s="17">
        <f t="shared" si="41"/>
        <v>65.406010986908484</v>
      </c>
      <c r="Z106" s="58">
        <f t="shared" si="42"/>
        <v>111.12115702952619</v>
      </c>
      <c r="AA106">
        <f t="shared" si="48"/>
        <v>10.541402042874855</v>
      </c>
      <c r="AB106" s="9">
        <f t="shared" si="49"/>
        <v>20.661148004034715</v>
      </c>
      <c r="AC106" s="18">
        <f t="shared" si="84"/>
        <v>0.16116870427986807</v>
      </c>
    </row>
    <row r="107" spans="1:29">
      <c r="A107" t="str">
        <f>'rockfish harvests'!A106</f>
        <v>SC</v>
      </c>
      <c r="B107">
        <f>'rockfish harvests'!B106</f>
        <v>2014</v>
      </c>
      <c r="C107" t="str">
        <f>'rockfish harvests'!C106</f>
        <v>EASTSIDE</v>
      </c>
      <c r="D107">
        <f>'rockfish harvests'!D106</f>
        <v>3551</v>
      </c>
      <c r="E107">
        <f>[1]logbook_harvest!F128</f>
        <v>166</v>
      </c>
      <c r="F107">
        <f>[1]logbook_harvest!G128</f>
        <v>131</v>
      </c>
      <c r="G107" s="12"/>
      <c r="H107" s="12"/>
      <c r="I107" s="17">
        <f t="shared" si="85"/>
        <v>131</v>
      </c>
      <c r="J107" s="8">
        <f t="shared" si="43"/>
        <v>0</v>
      </c>
      <c r="K107">
        <f t="shared" si="44"/>
        <v>0</v>
      </c>
      <c r="L107" s="9">
        <f t="shared" si="45"/>
        <v>0</v>
      </c>
      <c r="N107" s="2">
        <f>'rockfish harvests'!O106</f>
        <v>250.87949818421885</v>
      </c>
      <c r="O107">
        <f>'rockfish harvests'!P106</f>
        <v>23714.551436006946</v>
      </c>
      <c r="P107" s="12"/>
      <c r="Q107" s="12"/>
      <c r="R107" s="48">
        <f>[1]logbook_harvest!N128</f>
        <v>3.2423715613204562E-2</v>
      </c>
      <c r="S107" s="48">
        <f>[1]logbook_harvest!O128</f>
        <v>4.1479506980306006E-4</v>
      </c>
      <c r="T107" s="17">
        <f t="shared" si="82"/>
        <v>8.1344455023085818</v>
      </c>
      <c r="U107" s="59">
        <f t="shared" si="83"/>
        <v>41.20178415647888</v>
      </c>
      <c r="V107">
        <f t="shared" si="46"/>
        <v>6.4188615934976259</v>
      </c>
      <c r="W107" s="9">
        <f t="shared" si="47"/>
        <v>12.580968723255346</v>
      </c>
      <c r="Y107" s="17">
        <f t="shared" si="41"/>
        <v>139.13444550230858</v>
      </c>
      <c r="Z107" s="58">
        <f t="shared" si="42"/>
        <v>41.20178415647888</v>
      </c>
      <c r="AA107">
        <f t="shared" si="48"/>
        <v>6.4188615934976259</v>
      </c>
      <c r="AB107" s="9">
        <f t="shared" si="49"/>
        <v>12.580968723255346</v>
      </c>
      <c r="AC107" s="18">
        <f t="shared" si="84"/>
        <v>4.6134237789384233E-2</v>
      </c>
    </row>
    <row r="108" spans="1:29">
      <c r="A108" t="str">
        <f>'rockfish harvests'!A107</f>
        <v>SC</v>
      </c>
      <c r="B108">
        <f>'rockfish harvests'!B107</f>
        <v>2015</v>
      </c>
      <c r="C108" t="str">
        <f>'rockfish harvests'!C107</f>
        <v>EASTSIDE</v>
      </c>
      <c r="D108">
        <f>'rockfish harvests'!D107</f>
        <v>2787</v>
      </c>
      <c r="E108">
        <f>[1]logbook_harvest!F129</f>
        <v>152</v>
      </c>
      <c r="F108">
        <f>[1]logbook_harvest!G129</f>
        <v>149</v>
      </c>
      <c r="G108" s="12"/>
      <c r="H108" s="12"/>
      <c r="I108" s="17">
        <f t="shared" si="85"/>
        <v>149</v>
      </c>
      <c r="J108" s="8">
        <f t="shared" si="43"/>
        <v>0</v>
      </c>
      <c r="K108">
        <f t="shared" si="44"/>
        <v>0</v>
      </c>
      <c r="L108" s="9">
        <f t="shared" si="45"/>
        <v>0</v>
      </c>
      <c r="N108" s="2">
        <f>'rockfish harvests'!O107</f>
        <v>932.19872110181996</v>
      </c>
      <c r="O108">
        <f>'rockfish harvests'!P107</f>
        <v>360398.18316320516</v>
      </c>
      <c r="P108" s="12"/>
      <c r="Q108" s="12"/>
      <c r="R108" s="48">
        <f>[1]logbook_harvest!N129</f>
        <v>3.2423715613204562E-2</v>
      </c>
      <c r="S108" s="48">
        <f>[1]logbook_harvest!O129</f>
        <v>4.1479506980306006E-4</v>
      </c>
      <c r="T108" s="17">
        <f t="shared" si="82"/>
        <v>30.225346227998404</v>
      </c>
      <c r="U108" s="59">
        <f t="shared" si="83"/>
        <v>589.84887553463204</v>
      </c>
      <c r="V108">
        <f t="shared" si="46"/>
        <v>24.286804555861853</v>
      </c>
      <c r="W108" s="9">
        <f t="shared" si="47"/>
        <v>47.602136929489227</v>
      </c>
      <c r="Y108" s="17">
        <f t="shared" si="41"/>
        <v>179.22534622799841</v>
      </c>
      <c r="Z108" s="58">
        <f t="shared" si="42"/>
        <v>589.84887553463204</v>
      </c>
      <c r="AA108">
        <f t="shared" si="48"/>
        <v>24.286804555861853</v>
      </c>
      <c r="AB108" s="9">
        <f t="shared" si="49"/>
        <v>47.602136929489227</v>
      </c>
      <c r="AC108" s="18">
        <f t="shared" si="84"/>
        <v>0.13550987662741526</v>
      </c>
    </row>
    <row r="109" spans="1:29">
      <c r="A109" t="str">
        <f>'rockfish harvests'!A108</f>
        <v>SC</v>
      </c>
      <c r="B109">
        <f>'rockfish harvests'!B108</f>
        <v>2016</v>
      </c>
      <c r="C109" t="str">
        <f>'rockfish harvests'!C108</f>
        <v>EASTSIDE</v>
      </c>
      <c r="D109">
        <f>'rockfish harvests'!D108</f>
        <v>3561</v>
      </c>
      <c r="E109">
        <f>[1]logbook_harvest!F130</f>
        <v>169</v>
      </c>
      <c r="F109">
        <f>[1]logbook_harvest!G130</f>
        <v>99</v>
      </c>
      <c r="G109" s="12"/>
      <c r="H109" s="12"/>
      <c r="I109" s="17">
        <f t="shared" si="85"/>
        <v>99</v>
      </c>
      <c r="J109" s="8">
        <f t="shared" si="43"/>
        <v>0</v>
      </c>
      <c r="K109">
        <f t="shared" si="44"/>
        <v>0</v>
      </c>
      <c r="L109" s="9">
        <f t="shared" si="45"/>
        <v>0</v>
      </c>
      <c r="N109" s="2">
        <f>'rockfish harvests'!O108</f>
        <v>418.19068471337596</v>
      </c>
      <c r="O109">
        <f>'rockfish harvests'!P108</f>
        <v>86017.579810230731</v>
      </c>
      <c r="P109" s="12"/>
      <c r="Q109" s="12"/>
      <c r="R109" s="48">
        <f>[1]logbook_harvest!N130</f>
        <v>3.2423715613204562E-2</v>
      </c>
      <c r="S109" s="48">
        <f>[1]logbook_harvest!O130</f>
        <v>4.1479506980306006E-4</v>
      </c>
      <c r="T109" s="17">
        <f t="shared" si="82"/>
        <v>13.559295833237794</v>
      </c>
      <c r="U109" s="59">
        <f t="shared" si="83"/>
        <v>127.29117666876107</v>
      </c>
      <c r="V109">
        <f t="shared" si="46"/>
        <v>11.282339148809571</v>
      </c>
      <c r="W109" s="9">
        <f t="shared" si="47"/>
        <v>22.113384731666759</v>
      </c>
      <c r="Y109" s="17">
        <f t="shared" si="41"/>
        <v>112.5592958332378</v>
      </c>
      <c r="Z109" s="58">
        <f t="shared" si="42"/>
        <v>127.29117666876107</v>
      </c>
      <c r="AA109">
        <f t="shared" si="48"/>
        <v>11.282339148809571</v>
      </c>
      <c r="AB109" s="9">
        <f t="shared" si="49"/>
        <v>22.113384731666759</v>
      </c>
      <c r="AC109" s="18">
        <f t="shared" si="84"/>
        <v>0.10023462802685723</v>
      </c>
    </row>
    <row r="110" spans="1:29">
      <c r="A110" t="str">
        <f>'rockfish harvests'!A109</f>
        <v>SC</v>
      </c>
      <c r="B110">
        <f>'rockfish harvests'!B109</f>
        <v>2017</v>
      </c>
      <c r="C110" t="str">
        <f>'rockfish harvests'!C109</f>
        <v>EASTSIDE</v>
      </c>
      <c r="D110">
        <f>'rockfish harvests'!D109</f>
        <v>3933</v>
      </c>
      <c r="E110">
        <f>[1]logbook_harvest!F131</f>
        <v>56</v>
      </c>
      <c r="F110">
        <f>[1]logbook_harvest!G131</f>
        <v>37</v>
      </c>
      <c r="G110" s="12"/>
      <c r="H110" s="12"/>
      <c r="I110" s="17">
        <f t="shared" si="85"/>
        <v>37</v>
      </c>
      <c r="J110" s="8">
        <f t="shared" si="43"/>
        <v>0</v>
      </c>
      <c r="K110">
        <f t="shared" si="44"/>
        <v>0</v>
      </c>
      <c r="L110" s="9">
        <f t="shared" si="45"/>
        <v>0</v>
      </c>
      <c r="N110" s="2">
        <f>'rockfish harvests'!O109</f>
        <v>1229.4512387981022</v>
      </c>
      <c r="O110">
        <f>'rockfish harvests'!P109</f>
        <v>1065522.1889633487</v>
      </c>
      <c r="P110" s="12"/>
      <c r="Q110" s="12"/>
      <c r="R110" s="48">
        <f>[1]logbook_harvest!N131</f>
        <v>3.2423715613204562E-2</v>
      </c>
      <c r="S110" s="48">
        <f>[1]logbook_harvest!O131</f>
        <v>4.1479506980306006E-4</v>
      </c>
      <c r="T110" s="17">
        <f t="shared" si="82"/>
        <v>39.863377327091719</v>
      </c>
      <c r="U110" s="59">
        <f t="shared" si="83"/>
        <v>1305.1909183550795</v>
      </c>
      <c r="V110">
        <f t="shared" si="46"/>
        <v>36.127426124138424</v>
      </c>
      <c r="W110" s="9">
        <f t="shared" si="47"/>
        <v>70.809755203311312</v>
      </c>
      <c r="Y110" s="17">
        <f t="shared" si="41"/>
        <v>76.863377327091712</v>
      </c>
      <c r="Z110" s="58">
        <f t="shared" si="42"/>
        <v>1305.1909183550795</v>
      </c>
      <c r="AA110">
        <f t="shared" si="48"/>
        <v>36.127426124138424</v>
      </c>
      <c r="AB110" s="9">
        <f t="shared" si="49"/>
        <v>70.809755203311312</v>
      </c>
      <c r="AC110" s="18">
        <f t="shared" si="84"/>
        <v>0.47002132069214636</v>
      </c>
    </row>
    <row r="111" spans="1:29">
      <c r="A111" t="str">
        <f>'rockfish harvests'!A110</f>
        <v>SC</v>
      </c>
      <c r="B111">
        <f>'rockfish harvests'!B110</f>
        <v>2018</v>
      </c>
      <c r="C111" t="str">
        <f>'rockfish harvests'!C110</f>
        <v>EASTSIDE</v>
      </c>
      <c r="D111">
        <f>'rockfish harvests'!D110</f>
        <v>3914</v>
      </c>
      <c r="E111">
        <f>[1]logbook_harvest!F132</f>
        <v>224</v>
      </c>
      <c r="F111">
        <f>[1]logbook_harvest!G132</f>
        <v>102</v>
      </c>
      <c r="G111" s="12"/>
      <c r="H111" s="12"/>
      <c r="I111" s="17">
        <f t="shared" si="85"/>
        <v>102</v>
      </c>
      <c r="J111" s="8">
        <f t="shared" si="43"/>
        <v>0</v>
      </c>
      <c r="K111">
        <f t="shared" si="44"/>
        <v>0</v>
      </c>
      <c r="L111" s="9">
        <f t="shared" si="45"/>
        <v>0</v>
      </c>
      <c r="N111" s="2">
        <f>'rockfish harvests'!O110</f>
        <v>302.2796271637817</v>
      </c>
      <c r="O111">
        <f>'rockfish harvests'!P110</f>
        <v>37596.448991886558</v>
      </c>
      <c r="P111" s="12"/>
      <c r="Q111" s="12"/>
      <c r="R111" s="48">
        <f>[1]logbook_harvest!N132</f>
        <v>3.2423715613204562E-2</v>
      </c>
      <c r="S111" s="48">
        <f>[1]logbook_harvest!O132</f>
        <v>4.1479506980306006E-4</v>
      </c>
      <c r="T111" s="17">
        <f t="shared" si="82"/>
        <v>9.8010286668239619</v>
      </c>
      <c r="U111" s="59">
        <f t="shared" si="83"/>
        <v>61.831283628272814</v>
      </c>
      <c r="V111">
        <f t="shared" si="46"/>
        <v>7.8632870752804651</v>
      </c>
      <c r="W111" s="9">
        <f t="shared" si="47"/>
        <v>15.412042667549711</v>
      </c>
      <c r="Y111" s="17">
        <f t="shared" si="41"/>
        <v>111.80102866682397</v>
      </c>
      <c r="Z111" s="58">
        <f t="shared" si="42"/>
        <v>61.831283628272814</v>
      </c>
      <c r="AA111">
        <f t="shared" si="48"/>
        <v>7.8632870752804651</v>
      </c>
      <c r="AB111" s="9">
        <f t="shared" si="49"/>
        <v>15.412042667549711</v>
      </c>
      <c r="AC111" s="18">
        <f t="shared" si="84"/>
        <v>7.0332868749478958E-2</v>
      </c>
    </row>
    <row r="112" spans="1:29">
      <c r="A112" t="str">
        <f>'rockfish harvests'!A111</f>
        <v>SC</v>
      </c>
      <c r="B112">
        <f>'rockfish harvests'!B111</f>
        <v>2019</v>
      </c>
      <c r="C112" t="str">
        <f>'rockfish harvests'!C111</f>
        <v>EASTSIDE</v>
      </c>
      <c r="D112">
        <f>'rockfish harvests'!D111</f>
        <v>5680</v>
      </c>
      <c r="E112">
        <f>[1]logbook_harvest!F133</f>
        <v>116</v>
      </c>
      <c r="F112">
        <f>[1]logbook_harvest!G133</f>
        <v>110</v>
      </c>
      <c r="G112" s="12"/>
      <c r="H112" s="12"/>
      <c r="I112" s="17">
        <f t="shared" ref="I112" si="86">F112</f>
        <v>110</v>
      </c>
      <c r="J112" s="8">
        <f t="shared" ref="J112" si="87">(E112^2)*H112</f>
        <v>0</v>
      </c>
      <c r="K112">
        <f t="shared" ref="K112" si="88">SQRT(J112)</f>
        <v>0</v>
      </c>
      <c r="L112" s="9">
        <f t="shared" ref="L112" si="89">(1.96*K112)</f>
        <v>0</v>
      </c>
      <c r="N112" s="2">
        <f>'rockfish harvests'!O111</f>
        <v>1827.1545603495351</v>
      </c>
      <c r="O112">
        <f>'rockfish harvests'!P111</f>
        <v>1939226.0896531206</v>
      </c>
      <c r="P112" s="12"/>
      <c r="Q112" s="12"/>
      <c r="R112" s="48">
        <f>[1]logbook_harvest!N133</f>
        <v>3.2423715613204562E-2</v>
      </c>
      <c r="S112" s="48">
        <f>[1]logbook_harvest!O133</f>
        <v>4.1479506980306006E-4</v>
      </c>
      <c r="T112" s="17">
        <f t="shared" ref="T112" si="90">N112*R112</f>
        <v>59.243139846143137</v>
      </c>
      <c r="U112" s="59">
        <f t="shared" ref="U112" si="91">(N112^2)*S112+(R112^2)*O112-(S112*O112)</f>
        <v>2619.1125607600306</v>
      </c>
      <c r="V112">
        <f t="shared" ref="V112" si="92">SQRT(U112)</f>
        <v>51.177266053981732</v>
      </c>
      <c r="W112" s="9">
        <f t="shared" ref="W112" si="93">(1.96*V112)</f>
        <v>100.30744146580419</v>
      </c>
      <c r="Y112" s="17">
        <f t="shared" ref="Y112" si="94">T112+I112</f>
        <v>169.24313984614315</v>
      </c>
      <c r="Z112" s="58">
        <f t="shared" ref="Z112" si="95">U112+J112</f>
        <v>2619.1125607600306</v>
      </c>
      <c r="AA112">
        <f t="shared" ref="AA112" si="96">SQRT(Z112)</f>
        <v>51.177266053981732</v>
      </c>
      <c r="AB112" s="9">
        <f t="shared" ref="AB112" si="97">(1.96*AA112)</f>
        <v>100.30744146580419</v>
      </c>
      <c r="AC112" s="18">
        <f t="shared" si="84"/>
        <v>0.30238901322976136</v>
      </c>
    </row>
    <row r="113" spans="1:29">
      <c r="A113" t="str">
        <f>'rockfish harvests'!A112</f>
        <v>SC</v>
      </c>
      <c r="B113">
        <f>'rockfish harvests'!B112</f>
        <v>1998</v>
      </c>
      <c r="C113" t="str">
        <f>'rockfish harvests'!C112</f>
        <v>NG</v>
      </c>
      <c r="D113">
        <f>'rockfish harvests'!D112</f>
        <v>5169</v>
      </c>
      <c r="E113">
        <f>[1]logbook_harvest!F156</f>
        <v>1242</v>
      </c>
      <c r="F113" t="str">
        <f>[4]logbook_harvest_forR!$G149</f>
        <v>NA</v>
      </c>
      <c r="G113" s="42">
        <v>0.62644033099999996</v>
      </c>
      <c r="H113" s="42">
        <v>2.4606059E-2</v>
      </c>
      <c r="I113" s="17">
        <f t="shared" ref="I113:I120" si="98">E113*G113</f>
        <v>778.03889110199998</v>
      </c>
      <c r="J113" s="8">
        <f t="shared" ref="J113:J160" si="99">(E113^2)*H113</f>
        <v>37956.420795275997</v>
      </c>
      <c r="K113">
        <f t="shared" ref="K113:K160" si="100">SQRT(J113)</f>
        <v>194.82407652873911</v>
      </c>
      <c r="L113" s="9">
        <f t="shared" ref="L113:L160" si="101">(1.96*K113)</f>
        <v>381.85518999632865</v>
      </c>
      <c r="N113" s="2">
        <f>'rockfish harvests'!O112</f>
        <v>2556.220955913016</v>
      </c>
      <c r="O113">
        <f>'rockfish harvests'!P112</f>
        <v>380846.86521831615</v>
      </c>
      <c r="P113">
        <f>IF([2]species_comp_Region2_forR!$D196&gt;49,[2]species_comp_Region2_forR!$J196,[2]species_comp_Region2_forR!$L196)</f>
        <v>9.1075218999999999E-2</v>
      </c>
      <c r="Q113">
        <f>IF([2]species_comp_Region2_forR!$D196&gt;49,[2]species_comp_Region2_forR!$K196,[2]species_comp_Region2_forR!$M196)</f>
        <v>5.0475900000000002E-4</v>
      </c>
      <c r="T113" s="17">
        <f t="shared" ref="T113:T145" si="102">N113*P113</f>
        <v>232.80838337216727</v>
      </c>
      <c r="U113" s="59">
        <f>(N113^2)*Q113+(P113^2)*O113-(Q113*O113)</f>
        <v>6265.002259927418</v>
      </c>
      <c r="V113">
        <f t="shared" ref="V113:V160" si="103">SQRT(U113)</f>
        <v>79.151767257133415</v>
      </c>
      <c r="W113" s="9">
        <f t="shared" ref="W113:W160" si="104">(1.96*V113)</f>
        <v>155.13746382398148</v>
      </c>
      <c r="Y113" s="17">
        <f t="shared" ref="Y113:Y159" si="105">T113+I113</f>
        <v>1010.8472744741673</v>
      </c>
      <c r="Z113" s="58">
        <f t="shared" ref="Z113:Z159" si="106">U113+J113</f>
        <v>44221.423055203413</v>
      </c>
      <c r="AA113">
        <f t="shared" ref="AA113:AA160" si="107">SQRT(Z113)</f>
        <v>210.28890378525304</v>
      </c>
      <c r="AB113" s="9">
        <f t="shared" ref="AB113:AB160" si="108">(1.96*AA113)</f>
        <v>412.16625141909594</v>
      </c>
      <c r="AC113" s="18">
        <f>AA113/Y113</f>
        <v>0.20803232010952716</v>
      </c>
    </row>
    <row r="114" spans="1:29">
      <c r="A114" t="str">
        <f>'rockfish harvests'!A113</f>
        <v>SC</v>
      </c>
      <c r="B114">
        <f>'rockfish harvests'!B113</f>
        <v>1999</v>
      </c>
      <c r="C114" t="str">
        <f>'rockfish harvests'!C113</f>
        <v>NG</v>
      </c>
      <c r="D114">
        <f>'rockfish harvests'!D113</f>
        <v>9276</v>
      </c>
      <c r="E114">
        <f>[1]logbook_harvest!F157</f>
        <v>1138</v>
      </c>
      <c r="F114" t="str">
        <f>[4]logbook_harvest_forR!$G150</f>
        <v>NA</v>
      </c>
      <c r="G114">
        <f>IF([2]species_comp_Region2_forR!$H170&gt;49,[2]species_comp_Region2_forR!$Z170,[2]species_comp_Region2_forR!$AB170)</f>
        <v>0.86561731200000003</v>
      </c>
      <c r="H114">
        <f>IF([2]species_comp_Region2_forR!$H170&gt;49,[2]species_comp_Region2_forR!$AA170,[2]species_comp_Region2_forR!$AC170)</f>
        <v>8.3088599999999997E-4</v>
      </c>
      <c r="I114" s="17">
        <f t="shared" si="98"/>
        <v>985.07250105600008</v>
      </c>
      <c r="J114" s="8">
        <f t="shared" si="99"/>
        <v>1076.0339289839999</v>
      </c>
      <c r="K114">
        <f t="shared" si="100"/>
        <v>32.802956101302819</v>
      </c>
      <c r="L114" s="9">
        <f t="shared" si="101"/>
        <v>64.293793958553522</v>
      </c>
      <c r="N114" s="2">
        <f>'rockfish harvests'!O113</f>
        <v>4587.2519998160442</v>
      </c>
      <c r="O114">
        <f>'rockfish harvests'!P113</f>
        <v>1226475.2843498222</v>
      </c>
      <c r="P114">
        <f>IF([2]species_comp_Region2_forR!$D197&gt;49,[2]species_comp_Region2_forR!$J197,[2]species_comp_Region2_forR!$L197)</f>
        <v>0.21533812799999999</v>
      </c>
      <c r="Q114">
        <f>IF([2]species_comp_Region2_forR!$D197&gt;49,[2]species_comp_Region2_forR!$K197,[2]species_comp_Region2_forR!$M197)</f>
        <v>1.1264510000000001E-3</v>
      </c>
      <c r="T114" s="17">
        <f t="shared" si="102"/>
        <v>987.8102583046433</v>
      </c>
      <c r="U114" s="59">
        <f t="shared" ref="U114:U180" si="109">(N114^2)*Q114+(P114^2)*O114-(Q114*O114)</f>
        <v>79194.49359889685</v>
      </c>
      <c r="V114">
        <f t="shared" si="103"/>
        <v>281.41516234719273</v>
      </c>
      <c r="W114" s="9">
        <f t="shared" si="104"/>
        <v>551.57371820049775</v>
      </c>
      <c r="Y114" s="17">
        <f t="shared" si="105"/>
        <v>1972.8827593606434</v>
      </c>
      <c r="Z114" s="58">
        <f t="shared" si="106"/>
        <v>80270.527527880855</v>
      </c>
      <c r="AA114">
        <f t="shared" si="107"/>
        <v>283.320538485795</v>
      </c>
      <c r="AB114" s="9">
        <f t="shared" si="108"/>
        <v>555.30825543215815</v>
      </c>
      <c r="AC114" s="18">
        <f t="shared" ref="AC114:AC134" si="110">AA114/Y114</f>
        <v>0.14360738728215727</v>
      </c>
    </row>
    <row r="115" spans="1:29">
      <c r="A115" t="str">
        <f>'rockfish harvests'!A114</f>
        <v>SC</v>
      </c>
      <c r="B115">
        <f>'rockfish harvests'!B114</f>
        <v>2000</v>
      </c>
      <c r="C115" t="str">
        <f>'rockfish harvests'!C114</f>
        <v>NG</v>
      </c>
      <c r="D115">
        <f>'rockfish harvests'!D114</f>
        <v>13107</v>
      </c>
      <c r="E115">
        <f>[1]logbook_harvest!F158</f>
        <v>2404</v>
      </c>
      <c r="F115" t="str">
        <f>[4]logbook_harvest_forR!$G151</f>
        <v>NA</v>
      </c>
      <c r="G115">
        <f>IF([2]species_comp_Region2_forR!$H171&gt;49,[2]species_comp_Region2_forR!$Z171,[2]species_comp_Region2_forR!$AB171)</f>
        <v>0.73843334500000002</v>
      </c>
      <c r="H115">
        <f>IF([2]species_comp_Region2_forR!$H171&gt;49,[2]species_comp_Region2_forR!$AA171,[2]species_comp_Region2_forR!$AC171)</f>
        <v>1.214777E-3</v>
      </c>
      <c r="I115" s="17">
        <f t="shared" si="98"/>
        <v>1775.1937613800001</v>
      </c>
      <c r="J115" s="8">
        <f t="shared" si="99"/>
        <v>7020.4586748319998</v>
      </c>
      <c r="K115">
        <f t="shared" si="100"/>
        <v>83.788177416816978</v>
      </c>
      <c r="L115" s="9">
        <f t="shared" si="101"/>
        <v>164.22482773696129</v>
      </c>
      <c r="N115" s="2">
        <f>'rockfish harvests'!O114</f>
        <v>6481.7930100893609</v>
      </c>
      <c r="O115">
        <f>'rockfish harvests'!P114</f>
        <v>2448747.0158551079</v>
      </c>
      <c r="P115">
        <f>IF([2]species_comp_Region2_forR!$D198&gt;49,[2]species_comp_Region2_forR!$J198,[2]species_comp_Region2_forR!$L198)</f>
        <v>7.3529412000000002E-2</v>
      </c>
      <c r="Q115">
        <f>IF([2]species_comp_Region2_forR!$D198&gt;49,[2]species_comp_Region2_forR!$K198,[2]species_comp_Region2_forR!$M198)</f>
        <v>5.0461400000000002E-4</v>
      </c>
      <c r="T115" s="17">
        <f t="shared" si="102"/>
        <v>476.60242873758079</v>
      </c>
      <c r="U115" s="59">
        <f t="shared" si="109"/>
        <v>33204.332223182937</v>
      </c>
      <c r="V115">
        <f t="shared" si="103"/>
        <v>182.22055927689098</v>
      </c>
      <c r="W115" s="9">
        <f t="shared" si="104"/>
        <v>357.15229618270632</v>
      </c>
      <c r="Y115" s="17">
        <f t="shared" si="105"/>
        <v>2251.7961901175809</v>
      </c>
      <c r="Z115" s="58">
        <f t="shared" si="106"/>
        <v>40224.790898014937</v>
      </c>
      <c r="AA115">
        <f t="shared" si="107"/>
        <v>200.56118990975034</v>
      </c>
      <c r="AB115" s="9">
        <f t="shared" si="108"/>
        <v>393.09993222311067</v>
      </c>
      <c r="AC115" s="18">
        <f t="shared" si="110"/>
        <v>8.9067203679422571E-2</v>
      </c>
    </row>
    <row r="116" spans="1:29">
      <c r="A116" t="str">
        <f>'rockfish harvests'!A115</f>
        <v>SC</v>
      </c>
      <c r="B116">
        <f>'rockfish harvests'!B115</f>
        <v>2001</v>
      </c>
      <c r="C116" t="str">
        <f>'rockfish harvests'!C115</f>
        <v>NG</v>
      </c>
      <c r="D116">
        <f>'rockfish harvests'!D115</f>
        <v>20907</v>
      </c>
      <c r="E116">
        <f>[1]logbook_harvest!F159</f>
        <v>2450</v>
      </c>
      <c r="F116" t="str">
        <f>[4]logbook_harvest_forR!$G152</f>
        <v>NA</v>
      </c>
      <c r="G116">
        <f>IF([2]species_comp_Region2_forR!$H172&gt;49,[2]species_comp_Region2_forR!$Z172,[2]species_comp_Region2_forR!$AB172)</f>
        <v>0.66849230400000004</v>
      </c>
      <c r="H116">
        <f>IF([2]species_comp_Region2_forR!$H172&gt;49,[2]species_comp_Region2_forR!$AA172,[2]species_comp_Region2_forR!$AC172)</f>
        <v>2.0519480000000001E-3</v>
      </c>
      <c r="I116" s="17">
        <f t="shared" si="98"/>
        <v>1637.8061448000001</v>
      </c>
      <c r="J116" s="8">
        <f t="shared" si="99"/>
        <v>12316.817870000001</v>
      </c>
      <c r="K116">
        <f t="shared" si="100"/>
        <v>110.98115997771875</v>
      </c>
      <c r="L116" s="9">
        <f t="shared" si="101"/>
        <v>217.52307355632874</v>
      </c>
      <c r="N116" s="2">
        <f>'rockfish harvests'!O115</f>
        <v>10339.120047450848</v>
      </c>
      <c r="O116">
        <f>'rockfish harvests'!P115</f>
        <v>6230469.2850139625</v>
      </c>
      <c r="P116">
        <f>IF([2]species_comp_Region2_forR!$D199&gt;49,[2]species_comp_Region2_forR!$J199,[2]species_comp_Region2_forR!$L199)</f>
        <v>0.19277108400000001</v>
      </c>
      <c r="Q116">
        <f>IF([2]species_comp_Region2_forR!$D199&gt;49,[2]species_comp_Region2_forR!$K199,[2]species_comp_Region2_forR!$M199)</f>
        <v>9.4309299999999999E-4</v>
      </c>
      <c r="T116" s="17">
        <f t="shared" si="102"/>
        <v>1993.0833791532314</v>
      </c>
      <c r="U116" s="59">
        <f t="shared" si="109"/>
        <v>326466.82365805807</v>
      </c>
      <c r="V116">
        <f t="shared" si="103"/>
        <v>571.37275368891892</v>
      </c>
      <c r="W116" s="9">
        <f t="shared" si="104"/>
        <v>1119.8905972302812</v>
      </c>
      <c r="Y116" s="17">
        <f t="shared" si="105"/>
        <v>3630.8895239532312</v>
      </c>
      <c r="Z116" s="58">
        <f t="shared" si="106"/>
        <v>338783.6415280581</v>
      </c>
      <c r="AA116">
        <f t="shared" si="107"/>
        <v>582.05123617088736</v>
      </c>
      <c r="AB116" s="9">
        <f t="shared" si="108"/>
        <v>1140.8204228949392</v>
      </c>
      <c r="AC116" s="18">
        <f t="shared" si="110"/>
        <v>0.1603054106524186</v>
      </c>
    </row>
    <row r="117" spans="1:29">
      <c r="A117" t="str">
        <f>'rockfish harvests'!A116</f>
        <v>SC</v>
      </c>
      <c r="B117">
        <f>'rockfish harvests'!B116</f>
        <v>2002</v>
      </c>
      <c r="C117" t="str">
        <f>'rockfish harvests'!C116</f>
        <v>NG</v>
      </c>
      <c r="D117">
        <f>'rockfish harvests'!D116</f>
        <v>17318</v>
      </c>
      <c r="E117">
        <f>[1]logbook_harvest!F160</f>
        <v>2230</v>
      </c>
      <c r="F117" t="str">
        <f>[4]logbook_harvest_forR!$G153</f>
        <v>NA</v>
      </c>
      <c r="G117">
        <f>IF([2]species_comp_Region2_forR!$H173&gt;49,[2]species_comp_Region2_forR!$Z173,[2]species_comp_Region2_forR!$AB173)</f>
        <v>0.74840187800000002</v>
      </c>
      <c r="H117">
        <f>IF([2]species_comp_Region2_forR!$H173&gt;49,[2]species_comp_Region2_forR!$AA173,[2]species_comp_Region2_forR!$AC173)</f>
        <v>2.5445469999999999E-3</v>
      </c>
      <c r="I117" s="17">
        <f t="shared" si="98"/>
        <v>1668.9361879400001</v>
      </c>
      <c r="J117" s="8">
        <f t="shared" si="99"/>
        <v>12653.777776299999</v>
      </c>
      <c r="K117">
        <f t="shared" si="100"/>
        <v>112.48901180248673</v>
      </c>
      <c r="L117" s="9">
        <f t="shared" si="101"/>
        <v>220.478463132874</v>
      </c>
      <c r="N117" s="2">
        <f>'rockfish harvests'!O116</f>
        <v>8564.2550811572073</v>
      </c>
      <c r="O117">
        <f>'rockfish harvests'!P116</f>
        <v>4274967.2451758217</v>
      </c>
      <c r="P117">
        <f>IF([2]species_comp_Region2_forR!$D200&gt;49,[2]species_comp_Region2_forR!$J200,[2]species_comp_Region2_forR!$L200)</f>
        <v>7.1059058999999994E-2</v>
      </c>
      <c r="Q117">
        <f>IF([2]species_comp_Region2_forR!$D200&gt;49,[2]species_comp_Region2_forR!$K200,[2]species_comp_Region2_forR!$M200)</f>
        <v>2.37445E-4</v>
      </c>
      <c r="T117" s="17">
        <f t="shared" si="102"/>
        <v>608.5679071029997</v>
      </c>
      <c r="U117" s="59">
        <f t="shared" si="109"/>
        <v>37986.658092106823</v>
      </c>
      <c r="V117">
        <f t="shared" si="103"/>
        <v>194.90166262017064</v>
      </c>
      <c r="W117" s="9">
        <f t="shared" si="104"/>
        <v>382.00725873553444</v>
      </c>
      <c r="Y117" s="17">
        <f t="shared" si="105"/>
        <v>2277.5040950429998</v>
      </c>
      <c r="Z117" s="58">
        <f t="shared" si="106"/>
        <v>50640.435868406821</v>
      </c>
      <c r="AA117">
        <f t="shared" si="107"/>
        <v>225.03429931547507</v>
      </c>
      <c r="AB117" s="9">
        <f t="shared" si="108"/>
        <v>441.06722665833115</v>
      </c>
      <c r="AC117" s="18">
        <f t="shared" si="110"/>
        <v>9.8807418087749413E-2</v>
      </c>
    </row>
    <row r="118" spans="1:29">
      <c r="A118" t="str">
        <f>'rockfish harvests'!A117</f>
        <v>SC</v>
      </c>
      <c r="B118">
        <f>'rockfish harvests'!B117</f>
        <v>2003</v>
      </c>
      <c r="C118" t="str">
        <f>'rockfish harvests'!C117</f>
        <v>NG</v>
      </c>
      <c r="D118">
        <f>'rockfish harvests'!D117</f>
        <v>17020</v>
      </c>
      <c r="E118">
        <f>[1]logbook_harvest!F161</f>
        <v>3447</v>
      </c>
      <c r="F118" t="str">
        <f>[4]logbook_harvest_forR!$G154</f>
        <v>NA</v>
      </c>
      <c r="G118">
        <f>IF([2]species_comp_Region2_forR!$H174&gt;49,[2]species_comp_Region2_forR!$Z174,[2]species_comp_Region2_forR!$AB174)</f>
        <v>0.80875277300000004</v>
      </c>
      <c r="H118">
        <f>IF([2]species_comp_Region2_forR!$H174&gt;49,[2]species_comp_Region2_forR!$AA174,[2]species_comp_Region2_forR!$AC174)</f>
        <v>1.1542670000000001E-3</v>
      </c>
      <c r="I118" s="17">
        <f t="shared" si="98"/>
        <v>2787.7708085310001</v>
      </c>
      <c r="J118" s="8">
        <f t="shared" si="99"/>
        <v>13714.780029003001</v>
      </c>
      <c r="K118">
        <f t="shared" si="100"/>
        <v>117.11011924254454</v>
      </c>
      <c r="L118" s="9">
        <f t="shared" si="101"/>
        <v>229.5358337153873</v>
      </c>
      <c r="N118" s="2">
        <f>'rockfish harvests'!O117</f>
        <v>8416.8854071657042</v>
      </c>
      <c r="O118">
        <f>'rockfish harvests'!P117</f>
        <v>4129109.8070434225</v>
      </c>
      <c r="P118">
        <f>IF([2]species_comp_Region2_forR!$D201&gt;49,[2]species_comp_Region2_forR!$J201,[2]species_comp_Region2_forR!$L201)</f>
        <v>0.113321399</v>
      </c>
      <c r="Q118">
        <f>IF([2]species_comp_Region2_forR!$D201&gt;49,[2]species_comp_Region2_forR!$K201,[2]species_comp_Region2_forR!$M201)</f>
        <v>3.28365E-4</v>
      </c>
      <c r="T118" s="17">
        <f t="shared" si="102"/>
        <v>953.8132295627023</v>
      </c>
      <c r="U118" s="59">
        <f t="shared" si="109"/>
        <v>74931.77416012084</v>
      </c>
      <c r="V118">
        <f t="shared" si="103"/>
        <v>273.73668764000348</v>
      </c>
      <c r="W118" s="9">
        <f t="shared" si="104"/>
        <v>536.52390777440678</v>
      </c>
      <c r="Y118" s="17">
        <f t="shared" si="105"/>
        <v>3741.5840380937025</v>
      </c>
      <c r="Z118" s="58">
        <f t="shared" si="106"/>
        <v>88646.554189123839</v>
      </c>
      <c r="AA118">
        <f t="shared" si="107"/>
        <v>297.73571198148846</v>
      </c>
      <c r="AB118" s="9">
        <f t="shared" si="108"/>
        <v>583.5619954837174</v>
      </c>
      <c r="AC118" s="18">
        <f t="shared" si="110"/>
        <v>7.9574776070827385E-2</v>
      </c>
    </row>
    <row r="119" spans="1:29">
      <c r="A119" t="str">
        <f>'rockfish harvests'!A118</f>
        <v>SC</v>
      </c>
      <c r="B119">
        <f>'rockfish harvests'!B118</f>
        <v>2004</v>
      </c>
      <c r="C119" t="str">
        <f>'rockfish harvests'!C118</f>
        <v>NG</v>
      </c>
      <c r="D119">
        <f>'rockfish harvests'!D118</f>
        <v>19434</v>
      </c>
      <c r="E119">
        <f>[1]logbook_harvest!F162</f>
        <v>3475</v>
      </c>
      <c r="F119" t="str">
        <f>[4]logbook_harvest_forR!$G155</f>
        <v>NA</v>
      </c>
      <c r="G119">
        <f>IF([2]species_comp_Region2_forR!$H175&gt;49,[2]species_comp_Region2_forR!$Z175,[2]species_comp_Region2_forR!$AB175)</f>
        <v>0.84561024299999998</v>
      </c>
      <c r="H119">
        <f>IF([2]species_comp_Region2_forR!$H175&gt;49,[2]species_comp_Region2_forR!$AA175,[2]species_comp_Region2_forR!$AC175)</f>
        <v>6.9443399999999996E-4</v>
      </c>
      <c r="I119" s="17">
        <f t="shared" si="98"/>
        <v>2938.495594425</v>
      </c>
      <c r="J119" s="8">
        <f t="shared" si="99"/>
        <v>8385.7245712499989</v>
      </c>
      <c r="K119">
        <f t="shared" si="100"/>
        <v>91.573601934454885</v>
      </c>
      <c r="L119" s="9">
        <f t="shared" si="101"/>
        <v>179.48425979153157</v>
      </c>
      <c r="N119" s="2">
        <f>'rockfish harvests'!O118</f>
        <v>9610.6786723183504</v>
      </c>
      <c r="O119">
        <f>'rockfish harvests'!P118</f>
        <v>5383462.8158731172</v>
      </c>
      <c r="P119">
        <f>IF([2]species_comp_Region2_forR!$D202&gt;49,[2]species_comp_Region2_forR!$J202,[2]species_comp_Region2_forR!$L202)</f>
        <v>0.16740344099999999</v>
      </c>
      <c r="Q119">
        <f>IF([2]species_comp_Region2_forR!$D202&gt;49,[2]species_comp_Region2_forR!$K202,[2]species_comp_Region2_forR!$M202)</f>
        <v>3.1749300000000002E-4</v>
      </c>
      <c r="T119" s="17">
        <f t="shared" si="102"/>
        <v>1608.8606800914031</v>
      </c>
      <c r="U119" s="59">
        <f t="shared" si="109"/>
        <v>178481.76359943859</v>
      </c>
      <c r="V119">
        <f t="shared" si="103"/>
        <v>422.47102101734572</v>
      </c>
      <c r="W119" s="9">
        <f t="shared" si="104"/>
        <v>828.04320119399756</v>
      </c>
      <c r="Y119" s="17">
        <f t="shared" si="105"/>
        <v>4547.3562745164036</v>
      </c>
      <c r="Z119" s="58">
        <f t="shared" si="106"/>
        <v>186867.48817068859</v>
      </c>
      <c r="AA119">
        <f t="shared" si="107"/>
        <v>432.28172315133634</v>
      </c>
      <c r="AB119" s="9">
        <f t="shared" si="108"/>
        <v>847.2721773766192</v>
      </c>
      <c r="AC119" s="18">
        <f t="shared" si="110"/>
        <v>9.5062206929741405E-2</v>
      </c>
    </row>
    <row r="120" spans="1:29">
      <c r="A120" t="str">
        <f>'rockfish harvests'!A119</f>
        <v>SC</v>
      </c>
      <c r="B120">
        <f>'rockfish harvests'!B119</f>
        <v>2005</v>
      </c>
      <c r="C120" t="str">
        <f>'rockfish harvests'!C119</f>
        <v>NG</v>
      </c>
      <c r="D120">
        <f>'rockfish harvests'!D119</f>
        <v>22792</v>
      </c>
      <c r="E120">
        <f>[1]logbook_harvest!F163</f>
        <v>4171</v>
      </c>
      <c r="F120" t="str">
        <f>[4]logbook_harvest_forR!$G156</f>
        <v>NA</v>
      </c>
      <c r="G120">
        <f>IF([2]species_comp_Region2_forR!$H176&gt;49,[2]species_comp_Region2_forR!$Z176,[2]species_comp_Region2_forR!$AB176)</f>
        <v>0.71705845999999995</v>
      </c>
      <c r="H120">
        <f>IF([2]species_comp_Region2_forR!$H176&gt;49,[2]species_comp_Region2_forR!$AA176,[2]species_comp_Region2_forR!$AC176)</f>
        <v>1.108665E-3</v>
      </c>
      <c r="I120" s="17">
        <f t="shared" si="98"/>
        <v>2990.8508366599999</v>
      </c>
      <c r="J120" s="8">
        <f t="shared" si="99"/>
        <v>19287.712193265001</v>
      </c>
      <c r="K120">
        <f t="shared" si="100"/>
        <v>138.88020806891456</v>
      </c>
      <c r="L120" s="9">
        <f t="shared" si="101"/>
        <v>272.20520781507253</v>
      </c>
      <c r="N120" s="2">
        <f>'rockfish harvests'!O119</f>
        <v>11271.307414813207</v>
      </c>
      <c r="O120">
        <f>'rockfish harvests'!P119</f>
        <v>7404610.0706118569</v>
      </c>
      <c r="P120">
        <f>IF([2]species_comp_Region2_forR!$D203&gt;49,[2]species_comp_Region2_forR!$J203,[2]species_comp_Region2_forR!$L203)</f>
        <v>0.12879740000000001</v>
      </c>
      <c r="Q120">
        <f>IF([2]species_comp_Region2_forR!$D203&gt;49,[2]species_comp_Region2_forR!$K203,[2]species_comp_Region2_forR!$M203)</f>
        <v>4.6176399999999998E-4</v>
      </c>
      <c r="T120" s="17">
        <f t="shared" si="102"/>
        <v>1451.7150896286626</v>
      </c>
      <c r="U120" s="59">
        <f t="shared" si="109"/>
        <v>178077.78619178248</v>
      </c>
      <c r="V120">
        <f t="shared" si="103"/>
        <v>421.99263760376493</v>
      </c>
      <c r="W120" s="9">
        <f t="shared" si="104"/>
        <v>827.10556970337927</v>
      </c>
      <c r="Y120" s="17">
        <f t="shared" si="105"/>
        <v>4442.565926288662</v>
      </c>
      <c r="Z120" s="58">
        <f t="shared" si="106"/>
        <v>197365.49838504748</v>
      </c>
      <c r="AA120">
        <f t="shared" si="107"/>
        <v>444.25836895330116</v>
      </c>
      <c r="AB120" s="9">
        <f t="shared" si="108"/>
        <v>870.74640314847022</v>
      </c>
      <c r="AC120" s="18">
        <f t="shared" si="110"/>
        <v>0.10000039984199771</v>
      </c>
    </row>
    <row r="121" spans="1:29">
      <c r="A121" t="str">
        <f>'rockfish harvests'!A120</f>
        <v>SC</v>
      </c>
      <c r="B121">
        <f>'rockfish harvests'!B120</f>
        <v>2006</v>
      </c>
      <c r="C121" t="str">
        <f>'rockfish harvests'!C120</f>
        <v>NG</v>
      </c>
      <c r="D121">
        <f>'rockfish harvests'!D120</f>
        <v>19998</v>
      </c>
      <c r="E121">
        <f>[1]logbook_harvest!F164</f>
        <v>4131</v>
      </c>
      <c r="F121">
        <f>[1]logbook_harvest!G164</f>
        <v>2876</v>
      </c>
      <c r="G121" s="12"/>
      <c r="H121" s="12"/>
      <c r="I121" s="17">
        <f>F121</f>
        <v>2876</v>
      </c>
      <c r="J121" s="8">
        <f t="shared" si="99"/>
        <v>0</v>
      </c>
      <c r="K121">
        <f t="shared" si="100"/>
        <v>0</v>
      </c>
      <c r="L121" s="9">
        <f t="shared" si="101"/>
        <v>0</v>
      </c>
      <c r="N121" s="2">
        <f>'rockfish harvests'!O120</f>
        <v>9889.5930888660259</v>
      </c>
      <c r="O121">
        <f>'rockfish harvests'!P120</f>
        <v>5700467.1719220383</v>
      </c>
      <c r="P121">
        <f>IF([2]species_comp_Region2_forR!$D204&gt;49,[2]species_comp_Region2_forR!$J204,[2]species_comp_Region2_forR!$L204)</f>
        <v>0.187181546</v>
      </c>
      <c r="Q121">
        <f>IF([2]species_comp_Region2_forR!$D204&gt;49,[2]species_comp_Region2_forR!$K204,[2]species_comp_Region2_forR!$M204)</f>
        <v>4.8921100000000003E-4</v>
      </c>
      <c r="T121" s="17">
        <f t="shared" si="102"/>
        <v>1851.1493236848582</v>
      </c>
      <c r="U121" s="59">
        <f t="shared" si="109"/>
        <v>244784.96247408152</v>
      </c>
      <c r="V121">
        <f t="shared" si="103"/>
        <v>494.75747844179324</v>
      </c>
      <c r="W121" s="9">
        <f t="shared" si="104"/>
        <v>969.72465774591478</v>
      </c>
      <c r="Y121" s="17">
        <f t="shared" si="105"/>
        <v>4727.1493236848582</v>
      </c>
      <c r="Z121" s="58">
        <f t="shared" si="106"/>
        <v>244784.96247408152</v>
      </c>
      <c r="AA121">
        <f t="shared" si="107"/>
        <v>494.75747844179324</v>
      </c>
      <c r="AB121" s="9">
        <f t="shared" si="108"/>
        <v>969.72465774591478</v>
      </c>
      <c r="AC121" s="18">
        <f t="shared" si="110"/>
        <v>0.10466296800967671</v>
      </c>
    </row>
    <row r="122" spans="1:29">
      <c r="A122" t="str">
        <f>'rockfish harvests'!A121</f>
        <v>SC</v>
      </c>
      <c r="B122">
        <f>'rockfish harvests'!B121</f>
        <v>2007</v>
      </c>
      <c r="C122" t="str">
        <f>'rockfish harvests'!C121</f>
        <v>NG</v>
      </c>
      <c r="D122">
        <f>'rockfish harvests'!D121</f>
        <v>23861</v>
      </c>
      <c r="E122">
        <f>[1]logbook_harvest!F165</f>
        <v>4118</v>
      </c>
      <c r="F122">
        <f>[1]logbook_harvest!G165</f>
        <v>2978</v>
      </c>
      <c r="G122" s="12"/>
      <c r="H122" s="12"/>
      <c r="I122" s="17">
        <f t="shared" ref="I122:I133" si="111">F122</f>
        <v>2978</v>
      </c>
      <c r="J122" s="8">
        <f t="shared" si="99"/>
        <v>0</v>
      </c>
      <c r="K122">
        <f t="shared" si="100"/>
        <v>0</v>
      </c>
      <c r="L122" s="9">
        <f t="shared" si="101"/>
        <v>0</v>
      </c>
      <c r="N122" s="2">
        <f>'rockfish harvests'!O121</f>
        <v>11799.959030574668</v>
      </c>
      <c r="O122">
        <f>'rockfish harvests'!P121</f>
        <v>8115487.2982604261</v>
      </c>
      <c r="P122">
        <f>IF([2]species_comp_Region2_forR!$D205&gt;49,[2]species_comp_Region2_forR!$J205,[2]species_comp_Region2_forR!$L205)</f>
        <v>0.12863669999999999</v>
      </c>
      <c r="Q122">
        <f>IF([2]species_comp_Region2_forR!$D205&gt;49,[2]species_comp_Region2_forR!$K205,[2]species_comp_Region2_forR!$M205)</f>
        <v>4.3956600000000001E-4</v>
      </c>
      <c r="T122" s="17">
        <f t="shared" si="102"/>
        <v>1517.9077898283242</v>
      </c>
      <c r="U122" s="59">
        <f t="shared" si="109"/>
        <v>191927.67182623615</v>
      </c>
      <c r="V122">
        <f t="shared" si="103"/>
        <v>438.09550537095919</v>
      </c>
      <c r="W122" s="9">
        <f t="shared" si="104"/>
        <v>858.66719052708004</v>
      </c>
      <c r="Y122" s="17">
        <f t="shared" si="105"/>
        <v>4495.907789828324</v>
      </c>
      <c r="Z122" s="58">
        <f t="shared" si="106"/>
        <v>191927.67182623615</v>
      </c>
      <c r="AA122">
        <f t="shared" si="107"/>
        <v>438.09550537095919</v>
      </c>
      <c r="AB122" s="9">
        <f t="shared" si="108"/>
        <v>858.66719052708004</v>
      </c>
      <c r="AC122" s="18">
        <f t="shared" si="110"/>
        <v>9.7443169622410744E-2</v>
      </c>
    </row>
    <row r="123" spans="1:29">
      <c r="A123" t="str">
        <f>'rockfish harvests'!A122</f>
        <v>SC</v>
      </c>
      <c r="B123">
        <f>'rockfish harvests'!B122</f>
        <v>2008</v>
      </c>
      <c r="C123" t="str">
        <f>'rockfish harvests'!C122</f>
        <v>NG</v>
      </c>
      <c r="D123">
        <f>'rockfish harvests'!D122</f>
        <v>25596</v>
      </c>
      <c r="E123">
        <f>[1]logbook_harvest!F166</f>
        <v>4729</v>
      </c>
      <c r="F123">
        <f>[1]logbook_harvest!G166</f>
        <v>3376</v>
      </c>
      <c r="G123" s="12"/>
      <c r="H123" s="12"/>
      <c r="I123" s="17">
        <f t="shared" si="111"/>
        <v>3376</v>
      </c>
      <c r="J123" s="8">
        <f t="shared" si="99"/>
        <v>0</v>
      </c>
      <c r="K123">
        <f t="shared" si="100"/>
        <v>0</v>
      </c>
      <c r="L123" s="9">
        <f t="shared" si="101"/>
        <v>0</v>
      </c>
      <c r="N123" s="2">
        <f>'rockfish harvests'!O122</f>
        <v>12657.967031833927</v>
      </c>
      <c r="O123">
        <f>'rockfish harvests'!P122</f>
        <v>9338594.6288435515</v>
      </c>
      <c r="P123">
        <f>IF([2]species_comp_Region2_forR!$D206&gt;49,[2]species_comp_Region2_forR!$J206,[2]species_comp_Region2_forR!$L206)</f>
        <v>0.127853881</v>
      </c>
      <c r="Q123">
        <f>IF([2]species_comp_Region2_forR!$D206&gt;49,[2]species_comp_Region2_forR!$K206,[2]species_comp_Region2_forR!$M206)</f>
        <v>5.1150100000000003E-4</v>
      </c>
      <c r="T123" s="17">
        <f t="shared" si="102"/>
        <v>1618.3702105900181</v>
      </c>
      <c r="U123" s="59">
        <f t="shared" si="109"/>
        <v>229832.51189152815</v>
      </c>
      <c r="V123">
        <f t="shared" si="103"/>
        <v>479.40850210600996</v>
      </c>
      <c r="W123" s="9">
        <f t="shared" si="104"/>
        <v>939.64066412777947</v>
      </c>
      <c r="Y123" s="17">
        <f t="shared" si="105"/>
        <v>4994.3702105900184</v>
      </c>
      <c r="Z123" s="58">
        <f t="shared" si="106"/>
        <v>229832.51189152815</v>
      </c>
      <c r="AA123">
        <f t="shared" si="107"/>
        <v>479.40850210600996</v>
      </c>
      <c r="AB123" s="9">
        <f t="shared" si="108"/>
        <v>939.64066412777947</v>
      </c>
      <c r="AC123" s="18">
        <f t="shared" si="110"/>
        <v>9.5989780871565428E-2</v>
      </c>
    </row>
    <row r="124" spans="1:29">
      <c r="A124" t="str">
        <f>'rockfish harvests'!A123</f>
        <v>SC</v>
      </c>
      <c r="B124">
        <f>'rockfish harvests'!B123</f>
        <v>2009</v>
      </c>
      <c r="C124" t="str">
        <f>'rockfish harvests'!C123</f>
        <v>NG</v>
      </c>
      <c r="D124">
        <f>'rockfish harvests'!D123</f>
        <v>21909</v>
      </c>
      <c r="E124">
        <f>[1]logbook_harvest!F167</f>
        <v>3321</v>
      </c>
      <c r="F124">
        <f>[1]logbook_harvest!G167</f>
        <v>2548</v>
      </c>
      <c r="G124" s="12"/>
      <c r="H124" s="12"/>
      <c r="I124" s="17">
        <f t="shared" si="111"/>
        <v>2548</v>
      </c>
      <c r="J124" s="8">
        <f t="shared" si="99"/>
        <v>0</v>
      </c>
      <c r="K124">
        <f t="shared" si="100"/>
        <v>0</v>
      </c>
      <c r="L124" s="9">
        <f t="shared" si="101"/>
        <v>0</v>
      </c>
      <c r="N124" s="2">
        <f>'rockfish harvests'!O123</f>
        <v>10834.638213019593</v>
      </c>
      <c r="O124">
        <f>'rockfish harvests'!P123</f>
        <v>6841989.9451254793</v>
      </c>
      <c r="P124">
        <f>IF([2]species_comp_Region2_forR!$D207&gt;49,[2]species_comp_Region2_forR!$J207,[2]species_comp_Region2_forR!$L207)</f>
        <v>0.10645800800000001</v>
      </c>
      <c r="Q124">
        <f>IF([2]species_comp_Region2_forR!$D207&gt;49,[2]species_comp_Region2_forR!$K207,[2]species_comp_Region2_forR!$M207)</f>
        <v>1.7201599999999999E-4</v>
      </c>
      <c r="T124" s="17">
        <f t="shared" si="102"/>
        <v>1153.4340015587456</v>
      </c>
      <c r="U124" s="59">
        <f t="shared" si="109"/>
        <v>96558.296479844939</v>
      </c>
      <c r="V124">
        <f t="shared" si="103"/>
        <v>310.73830867764752</v>
      </c>
      <c r="W124" s="9">
        <f t="shared" si="104"/>
        <v>609.04708500818913</v>
      </c>
      <c r="Y124" s="17">
        <f t="shared" si="105"/>
        <v>3701.4340015587459</v>
      </c>
      <c r="Z124" s="58">
        <f t="shared" si="106"/>
        <v>96558.296479844939</v>
      </c>
      <c r="AA124">
        <f t="shared" si="107"/>
        <v>310.73830867764752</v>
      </c>
      <c r="AB124" s="9">
        <f t="shared" si="108"/>
        <v>609.04708500818913</v>
      </c>
      <c r="AC124" s="18">
        <f t="shared" si="110"/>
        <v>8.3950790030779848E-2</v>
      </c>
    </row>
    <row r="125" spans="1:29">
      <c r="A125" t="str">
        <f>'rockfish harvests'!A124</f>
        <v>SC</v>
      </c>
      <c r="B125">
        <f>'rockfish harvests'!B124</f>
        <v>2010</v>
      </c>
      <c r="C125" t="str">
        <f>'rockfish harvests'!C124</f>
        <v>NG</v>
      </c>
      <c r="D125">
        <f>'rockfish harvests'!D124</f>
        <v>27027</v>
      </c>
      <c r="E125">
        <f>[1]logbook_harvest!F168</f>
        <v>6189</v>
      </c>
      <c r="F125">
        <f>[1]logbook_harvest!G168</f>
        <v>3449</v>
      </c>
      <c r="G125" s="12"/>
      <c r="H125" s="12"/>
      <c r="I125" s="17">
        <f t="shared" si="111"/>
        <v>3449</v>
      </c>
      <c r="J125" s="8">
        <f t="shared" si="99"/>
        <v>0</v>
      </c>
      <c r="K125">
        <f t="shared" si="100"/>
        <v>0</v>
      </c>
      <c r="L125" s="9">
        <f t="shared" si="101"/>
        <v>0</v>
      </c>
      <c r="N125" s="2">
        <f>'rockfish harvests'!O124</f>
        <v>13365.638184457552</v>
      </c>
      <c r="O125">
        <f>'rockfish harvests'!P124</f>
        <v>10411972.30311189</v>
      </c>
      <c r="P125">
        <f>IF([2]species_comp_Region2_forR!$D208&gt;49,[2]species_comp_Region2_forR!$J208,[2]species_comp_Region2_forR!$L208)</f>
        <v>0.113661309</v>
      </c>
      <c r="Q125">
        <f>IF([2]species_comp_Region2_forR!$D208&gt;49,[2]species_comp_Region2_forR!$K208,[2]species_comp_Region2_forR!$M208)</f>
        <v>1.8484799999999999E-4</v>
      </c>
      <c r="T125" s="17">
        <f t="shared" si="102"/>
        <v>1519.1559316658288</v>
      </c>
      <c r="U125" s="59">
        <f t="shared" si="109"/>
        <v>165607.82478112992</v>
      </c>
      <c r="V125">
        <f t="shared" si="103"/>
        <v>406.94941304925101</v>
      </c>
      <c r="W125" s="9">
        <f t="shared" si="104"/>
        <v>797.62084957653201</v>
      </c>
      <c r="Y125" s="17">
        <f t="shared" si="105"/>
        <v>4968.1559316658286</v>
      </c>
      <c r="Z125" s="58">
        <f t="shared" si="106"/>
        <v>165607.82478112992</v>
      </c>
      <c r="AA125">
        <f t="shared" si="107"/>
        <v>406.94941304925101</v>
      </c>
      <c r="AB125" s="9">
        <f t="shared" si="108"/>
        <v>797.62084957653201</v>
      </c>
      <c r="AC125" s="18">
        <f t="shared" si="110"/>
        <v>8.191156208593485E-2</v>
      </c>
    </row>
    <row r="126" spans="1:29">
      <c r="A126" t="str">
        <f>'rockfish harvests'!A125</f>
        <v>SC</v>
      </c>
      <c r="B126">
        <f>'rockfish harvests'!B125</f>
        <v>2011</v>
      </c>
      <c r="C126" t="str">
        <f>'rockfish harvests'!C125</f>
        <v>NG</v>
      </c>
      <c r="D126">
        <f>'rockfish harvests'!D125</f>
        <v>30322</v>
      </c>
      <c r="E126">
        <f>[1]logbook_harvest!F169</f>
        <v>5609</v>
      </c>
      <c r="F126">
        <f>[1]logbook_harvest!G169</f>
        <v>3576</v>
      </c>
      <c r="G126" s="12"/>
      <c r="H126" s="12"/>
      <c r="I126" s="17">
        <f t="shared" si="111"/>
        <v>3576</v>
      </c>
      <c r="J126" s="8">
        <f t="shared" si="99"/>
        <v>0</v>
      </c>
      <c r="K126">
        <f t="shared" si="100"/>
        <v>0</v>
      </c>
      <c r="L126" s="9">
        <f t="shared" si="101"/>
        <v>0</v>
      </c>
      <c r="N126" s="2">
        <f>'rockfish harvests'!O125</f>
        <v>21882.405010282295</v>
      </c>
      <c r="O126">
        <f>'rockfish harvests'!P125</f>
        <v>8183614.275682712</v>
      </c>
      <c r="P126">
        <f>IF([2]species_comp_Region2_forR!$D209&gt;49,[2]species_comp_Region2_forR!$J209,[2]species_comp_Region2_forR!$L209)</f>
        <v>0.32414201300000001</v>
      </c>
      <c r="Q126">
        <f>IF([2]species_comp_Region2_forR!$D209&gt;49,[2]species_comp_Region2_forR!$K209,[2]species_comp_Region2_forR!$M209)</f>
        <v>5.6754899999999998E-4</v>
      </c>
      <c r="T126" s="17">
        <f t="shared" si="102"/>
        <v>7093.006809314189</v>
      </c>
      <c r="U126" s="59">
        <f t="shared" si="109"/>
        <v>1126956.7115097037</v>
      </c>
      <c r="V126">
        <f t="shared" si="103"/>
        <v>1061.5821736962728</v>
      </c>
      <c r="W126" s="9">
        <f t="shared" si="104"/>
        <v>2080.7010604446946</v>
      </c>
      <c r="Y126" s="17">
        <f t="shared" si="105"/>
        <v>10669.006809314189</v>
      </c>
      <c r="Z126" s="58">
        <f t="shared" si="106"/>
        <v>1126956.7115097037</v>
      </c>
      <c r="AA126">
        <f t="shared" si="107"/>
        <v>1061.5821736962728</v>
      </c>
      <c r="AB126" s="9">
        <f t="shared" si="108"/>
        <v>2080.7010604446946</v>
      </c>
      <c r="AC126" s="18">
        <f t="shared" si="110"/>
        <v>9.9501499311960048E-2</v>
      </c>
    </row>
    <row r="127" spans="1:29">
      <c r="A127" t="str">
        <f>'rockfish harvests'!A126</f>
        <v>SC</v>
      </c>
      <c r="B127">
        <f>'rockfish harvests'!B126</f>
        <v>2012</v>
      </c>
      <c r="C127" t="str">
        <f>'rockfish harvests'!C126</f>
        <v>NG</v>
      </c>
      <c r="D127">
        <f>'rockfish harvests'!D126</f>
        <v>27771</v>
      </c>
      <c r="E127">
        <f>[1]logbook_harvest!F170</f>
        <v>5715</v>
      </c>
      <c r="F127">
        <f>[1]logbook_harvest!G170</f>
        <v>3368</v>
      </c>
      <c r="G127" s="12"/>
      <c r="H127" s="12"/>
      <c r="I127" s="17">
        <f t="shared" si="111"/>
        <v>3368</v>
      </c>
      <c r="J127" s="8">
        <f t="shared" si="99"/>
        <v>0</v>
      </c>
      <c r="K127">
        <f t="shared" si="100"/>
        <v>0</v>
      </c>
      <c r="L127" s="9">
        <f t="shared" si="101"/>
        <v>0</v>
      </c>
      <c r="N127" s="2">
        <f>'rockfish harvests'!O126</f>
        <v>13248.802237331009</v>
      </c>
      <c r="O127">
        <f>'rockfish harvests'!P126</f>
        <v>2524598.6215632036</v>
      </c>
      <c r="P127">
        <f>IF([2]species_comp_Region2_forR!$D210&gt;49,[2]species_comp_Region2_forR!$J210,[2]species_comp_Region2_forR!$L210)</f>
        <v>0.289746909</v>
      </c>
      <c r="Q127">
        <f>IF([2]species_comp_Region2_forR!$D210&gt;49,[2]species_comp_Region2_forR!$K210,[2]species_comp_Region2_forR!$M210)</f>
        <v>3.9499700000000001E-4</v>
      </c>
      <c r="T127" s="17">
        <f t="shared" si="102"/>
        <v>3838.7994962189441</v>
      </c>
      <c r="U127" s="59">
        <f t="shared" si="109"/>
        <v>280285.22794866329</v>
      </c>
      <c r="V127">
        <f t="shared" si="103"/>
        <v>529.41970868930002</v>
      </c>
      <c r="W127" s="9">
        <f t="shared" si="104"/>
        <v>1037.662629031028</v>
      </c>
      <c r="Y127" s="17">
        <f t="shared" si="105"/>
        <v>7206.7994962189441</v>
      </c>
      <c r="Z127" s="58">
        <f t="shared" si="106"/>
        <v>280285.22794866329</v>
      </c>
      <c r="AA127">
        <f t="shared" si="107"/>
        <v>529.41970868930002</v>
      </c>
      <c r="AB127" s="9">
        <f t="shared" si="108"/>
        <v>1037.662629031028</v>
      </c>
      <c r="AC127" s="18">
        <f t="shared" si="110"/>
        <v>7.3461140269971525E-2</v>
      </c>
    </row>
    <row r="128" spans="1:29">
      <c r="A128" t="str">
        <f>'rockfish harvests'!A127</f>
        <v>SC</v>
      </c>
      <c r="B128">
        <f>'rockfish harvests'!B127</f>
        <v>2013</v>
      </c>
      <c r="C128" t="str">
        <f>'rockfish harvests'!C127</f>
        <v>NG</v>
      </c>
      <c r="D128">
        <f>'rockfish harvests'!D127</f>
        <v>30558</v>
      </c>
      <c r="E128">
        <f>[1]logbook_harvest!F171</f>
        <v>5301</v>
      </c>
      <c r="F128">
        <f>[1]logbook_harvest!G171</f>
        <v>3428</v>
      </c>
      <c r="G128" s="12"/>
      <c r="H128" s="12"/>
      <c r="I128" s="17">
        <f t="shared" si="111"/>
        <v>3428</v>
      </c>
      <c r="J128" s="8">
        <f t="shared" si="99"/>
        <v>0</v>
      </c>
      <c r="K128">
        <f t="shared" si="100"/>
        <v>0</v>
      </c>
      <c r="L128" s="9">
        <f t="shared" si="101"/>
        <v>0</v>
      </c>
      <c r="N128" s="2">
        <f>'rockfish harvests'!O127</f>
        <v>17157.239835728957</v>
      </c>
      <c r="O128">
        <f>'rockfish harvests'!P127</f>
        <v>3987660.0085104108</v>
      </c>
      <c r="P128">
        <f>IF([2]species_comp_Region2_forR!$D211&gt;49,[2]species_comp_Region2_forR!$J211,[2]species_comp_Region2_forR!$L211)</f>
        <v>0.103530336</v>
      </c>
      <c r="Q128">
        <f>IF([2]species_comp_Region2_forR!$D211&gt;49,[2]species_comp_Region2_forR!$K211,[2]species_comp_Region2_forR!$M211)</f>
        <v>1.4389399999999999E-4</v>
      </c>
      <c r="T128" s="17">
        <f t="shared" si="102"/>
        <v>1776.2948050256036</v>
      </c>
      <c r="U128" s="59">
        <f t="shared" si="109"/>
        <v>84526.258196291819</v>
      </c>
      <c r="V128">
        <f t="shared" si="103"/>
        <v>290.73399903742222</v>
      </c>
      <c r="W128" s="9">
        <f t="shared" si="104"/>
        <v>569.83863811334754</v>
      </c>
      <c r="Y128" s="17">
        <f t="shared" si="105"/>
        <v>5204.2948050256036</v>
      </c>
      <c r="Z128" s="58">
        <f t="shared" si="106"/>
        <v>84526.258196291819</v>
      </c>
      <c r="AA128">
        <f t="shared" si="107"/>
        <v>290.73399903742222</v>
      </c>
      <c r="AB128" s="9">
        <f t="shared" si="108"/>
        <v>569.83863811334754</v>
      </c>
      <c r="AC128" s="18">
        <f t="shared" si="110"/>
        <v>5.5864244807321571E-2</v>
      </c>
    </row>
    <row r="129" spans="1:29">
      <c r="A129" t="str">
        <f>'rockfish harvests'!A128</f>
        <v>SC</v>
      </c>
      <c r="B129">
        <f>'rockfish harvests'!B128</f>
        <v>2014</v>
      </c>
      <c r="C129" t="str">
        <f>'rockfish harvests'!C128</f>
        <v>NG</v>
      </c>
      <c r="D129">
        <f>'rockfish harvests'!D128</f>
        <v>37025</v>
      </c>
      <c r="E129">
        <f>[1]logbook_harvest!F172</f>
        <v>5089</v>
      </c>
      <c r="F129">
        <f>[1]logbook_harvest!G172</f>
        <v>2911</v>
      </c>
      <c r="G129" s="12"/>
      <c r="H129" s="12"/>
      <c r="I129" s="17">
        <f t="shared" si="111"/>
        <v>2911</v>
      </c>
      <c r="J129" s="8">
        <f t="shared" si="99"/>
        <v>0</v>
      </c>
      <c r="K129">
        <f t="shared" si="100"/>
        <v>0</v>
      </c>
      <c r="L129" s="9">
        <f t="shared" si="101"/>
        <v>0</v>
      </c>
      <c r="N129" s="2">
        <f>'rockfish harvests'!O128</f>
        <v>21744.197040285006</v>
      </c>
      <c r="O129">
        <f>'rockfish harvests'!P128</f>
        <v>6732768.2681420343</v>
      </c>
      <c r="P129">
        <f>IF([2]species_comp_Region2_forR!$D212&gt;49,[2]species_comp_Region2_forR!$J212,[2]species_comp_Region2_forR!$L212)</f>
        <v>0.14445175099999999</v>
      </c>
      <c r="Q129">
        <f>IF([2]species_comp_Region2_forR!$D212&gt;49,[2]species_comp_Region2_forR!$K212,[2]species_comp_Region2_forR!$M212)</f>
        <v>2.3406300000000001E-4</v>
      </c>
      <c r="T129" s="17">
        <f t="shared" si="102"/>
        <v>3140.9873365581866</v>
      </c>
      <c r="U129" s="59">
        <f t="shared" si="109"/>
        <v>249579.47849669654</v>
      </c>
      <c r="V129">
        <f t="shared" si="103"/>
        <v>499.57930150947664</v>
      </c>
      <c r="W129" s="9">
        <f t="shared" si="104"/>
        <v>979.17543095857422</v>
      </c>
      <c r="Y129" s="17">
        <f t="shared" si="105"/>
        <v>6051.9873365581861</v>
      </c>
      <c r="Z129" s="58">
        <f t="shared" si="106"/>
        <v>249579.47849669654</v>
      </c>
      <c r="AA129">
        <f t="shared" si="107"/>
        <v>499.57930150947664</v>
      </c>
      <c r="AB129" s="9">
        <f t="shared" si="108"/>
        <v>979.17543095857422</v>
      </c>
      <c r="AC129" s="18">
        <f t="shared" si="110"/>
        <v>8.2547975355412986E-2</v>
      </c>
    </row>
    <row r="130" spans="1:29">
      <c r="A130" t="str">
        <f>'rockfish harvests'!A129</f>
        <v>SC</v>
      </c>
      <c r="B130">
        <f>'rockfish harvests'!B129</f>
        <v>2015</v>
      </c>
      <c r="C130" t="str">
        <f>'rockfish harvests'!C129</f>
        <v>NG</v>
      </c>
      <c r="D130">
        <f>'rockfish harvests'!D129</f>
        <v>45883</v>
      </c>
      <c r="E130">
        <f>[1]logbook_harvest!F173</f>
        <v>6139</v>
      </c>
      <c r="F130">
        <f>[1]logbook_harvest!G173</f>
        <v>3283</v>
      </c>
      <c r="G130" s="12"/>
      <c r="H130" s="12"/>
      <c r="I130" s="17">
        <f t="shared" si="111"/>
        <v>3283</v>
      </c>
      <c r="J130" s="8">
        <f t="shared" si="99"/>
        <v>0</v>
      </c>
      <c r="K130">
        <f t="shared" si="100"/>
        <v>0</v>
      </c>
      <c r="L130" s="9">
        <f t="shared" si="101"/>
        <v>0</v>
      </c>
      <c r="N130" s="2">
        <f>'rockfish harvests'!O129</f>
        <v>24091.13981323161</v>
      </c>
      <c r="O130">
        <f>'rockfish harvests'!P129</f>
        <v>7216831.4803412473</v>
      </c>
      <c r="P130">
        <f>IF([2]species_comp_Region2_forR!$D213&gt;49,[2]species_comp_Region2_forR!$J213,[2]species_comp_Region2_forR!$L213)</f>
        <v>0.13784825000000001</v>
      </c>
      <c r="Q130">
        <f>IF([2]species_comp_Region2_forR!$D213&gt;49,[2]species_comp_Region2_forR!$K213,[2]species_comp_Region2_forR!$M213)</f>
        <v>2.3032200000000001E-4</v>
      </c>
      <c r="T130" s="17">
        <f t="shared" si="102"/>
        <v>3320.9214637593045</v>
      </c>
      <c r="U130" s="59">
        <f t="shared" si="109"/>
        <v>269148.02464494883</v>
      </c>
      <c r="V130">
        <f t="shared" si="103"/>
        <v>518.7947808574686</v>
      </c>
      <c r="W130" s="9">
        <f t="shared" si="104"/>
        <v>1016.8377704806385</v>
      </c>
      <c r="Y130" s="17">
        <f t="shared" si="105"/>
        <v>6603.921463759305</v>
      </c>
      <c r="Z130" s="58">
        <f t="shared" si="106"/>
        <v>269148.02464494883</v>
      </c>
      <c r="AA130">
        <f t="shared" si="107"/>
        <v>518.7947808574686</v>
      </c>
      <c r="AB130" s="9">
        <f t="shared" si="108"/>
        <v>1016.8377704806385</v>
      </c>
      <c r="AC130" s="18">
        <f t="shared" si="110"/>
        <v>7.8558593360700396E-2</v>
      </c>
    </row>
    <row r="131" spans="1:29">
      <c r="A131" t="str">
        <f>'rockfish harvests'!A130</f>
        <v>SC</v>
      </c>
      <c r="B131">
        <f>'rockfish harvests'!B130</f>
        <v>2016</v>
      </c>
      <c r="C131" t="str">
        <f>'rockfish harvests'!C130</f>
        <v>NG</v>
      </c>
      <c r="D131">
        <f>'rockfish harvests'!D130</f>
        <v>56991</v>
      </c>
      <c r="E131">
        <f>[1]logbook_harvest!F174</f>
        <v>7838</v>
      </c>
      <c r="F131">
        <f>[1]logbook_harvest!G174</f>
        <v>4064</v>
      </c>
      <c r="G131" s="12"/>
      <c r="H131" s="12"/>
      <c r="I131" s="17">
        <f t="shared" si="111"/>
        <v>4064</v>
      </c>
      <c r="J131" s="8">
        <f t="shared" si="99"/>
        <v>0</v>
      </c>
      <c r="K131">
        <f t="shared" si="100"/>
        <v>0</v>
      </c>
      <c r="L131" s="9">
        <f t="shared" si="101"/>
        <v>0</v>
      </c>
      <c r="N131" s="2">
        <f>'rockfish harvests'!O130</f>
        <v>21657.041703490948</v>
      </c>
      <c r="O131">
        <f>'rockfish harvests'!P130</f>
        <v>6461271.9983784193</v>
      </c>
      <c r="P131">
        <f>IF([2]species_comp_Region2_forR!$D214&gt;49,[2]species_comp_Region2_forR!$J214,[2]species_comp_Region2_forR!$L214)</f>
        <v>0.162951385</v>
      </c>
      <c r="Q131">
        <f>IF([2]species_comp_Region2_forR!$D214&gt;49,[2]species_comp_Region2_forR!$K214,[2]species_comp_Region2_forR!$M214)</f>
        <v>3.03107E-4</v>
      </c>
      <c r="T131" s="17">
        <f t="shared" si="102"/>
        <v>3529.0449405866093</v>
      </c>
      <c r="U131" s="59">
        <f t="shared" si="109"/>
        <v>311774.19772712432</v>
      </c>
      <c r="V131">
        <f t="shared" si="103"/>
        <v>558.36743970894679</v>
      </c>
      <c r="W131" s="9">
        <f t="shared" si="104"/>
        <v>1094.4001818295358</v>
      </c>
      <c r="Y131" s="17">
        <f t="shared" si="105"/>
        <v>7593.0449405866093</v>
      </c>
      <c r="Z131" s="58">
        <f t="shared" si="106"/>
        <v>311774.19772712432</v>
      </c>
      <c r="AA131">
        <f t="shared" si="107"/>
        <v>558.36743970894679</v>
      </c>
      <c r="AB131" s="9">
        <f t="shared" si="108"/>
        <v>1094.4001818295358</v>
      </c>
      <c r="AC131" s="18">
        <f t="shared" si="110"/>
        <v>7.3536696289566467E-2</v>
      </c>
    </row>
    <row r="132" spans="1:29">
      <c r="A132" t="str">
        <f>'rockfish harvests'!A131</f>
        <v>SC</v>
      </c>
      <c r="B132">
        <f>'rockfish harvests'!B131</f>
        <v>2017</v>
      </c>
      <c r="C132" t="str">
        <f>'rockfish harvests'!C131</f>
        <v>NG</v>
      </c>
      <c r="D132">
        <f>'rockfish harvests'!D131</f>
        <v>38626</v>
      </c>
      <c r="E132">
        <f>[1]logbook_harvest!F175</f>
        <v>6291</v>
      </c>
      <c r="F132">
        <f>[1]logbook_harvest!G175</f>
        <v>3405</v>
      </c>
      <c r="G132" s="12"/>
      <c r="H132" s="12"/>
      <c r="I132" s="17">
        <f t="shared" si="111"/>
        <v>3405</v>
      </c>
      <c r="J132" s="8">
        <f t="shared" si="99"/>
        <v>0</v>
      </c>
      <c r="K132">
        <f t="shared" si="100"/>
        <v>0</v>
      </c>
      <c r="L132" s="9">
        <f t="shared" si="101"/>
        <v>0</v>
      </c>
      <c r="N132" s="2">
        <f>'rockfish harvests'!O131</f>
        <v>15237.511532831981</v>
      </c>
      <c r="O132">
        <f>'rockfish harvests'!P131</f>
        <v>3824430.6766507281</v>
      </c>
      <c r="P132">
        <f>IF([2]species_comp_Region2_forR!$D215&gt;49,[2]species_comp_Region2_forR!$J215,[2]species_comp_Region2_forR!$L215)</f>
        <v>9.1523498999999994E-2</v>
      </c>
      <c r="Q132">
        <f>IF([2]species_comp_Region2_forR!$D215&gt;49,[2]species_comp_Region2_forR!$K215,[2]species_comp_Region2_forR!$M215)</f>
        <v>3.9220299999999999E-4</v>
      </c>
      <c r="T132" s="17">
        <f t="shared" si="102"/>
        <v>1394.5903715376362</v>
      </c>
      <c r="U132" s="59">
        <f t="shared" si="109"/>
        <v>121597.96684441614</v>
      </c>
      <c r="V132">
        <f t="shared" si="103"/>
        <v>348.70900023431591</v>
      </c>
      <c r="W132" s="9">
        <f t="shared" si="104"/>
        <v>683.46964045925915</v>
      </c>
      <c r="Y132" s="17">
        <f t="shared" si="105"/>
        <v>4799.5903715376362</v>
      </c>
      <c r="Z132" s="58">
        <f t="shared" si="106"/>
        <v>121597.96684441614</v>
      </c>
      <c r="AA132">
        <f t="shared" si="107"/>
        <v>348.70900023431591</v>
      </c>
      <c r="AB132" s="9">
        <f t="shared" si="108"/>
        <v>683.46964045925915</v>
      </c>
      <c r="AC132" s="18">
        <f t="shared" si="110"/>
        <v>7.2653908613163717E-2</v>
      </c>
    </row>
    <row r="133" spans="1:29">
      <c r="A133" t="str">
        <f>'rockfish harvests'!A132</f>
        <v>SC</v>
      </c>
      <c r="B133">
        <f>'rockfish harvests'!B132</f>
        <v>2018</v>
      </c>
      <c r="C133" t="str">
        <f>'rockfish harvests'!C132</f>
        <v>NG</v>
      </c>
      <c r="D133">
        <f>'rockfish harvests'!D132</f>
        <v>50115</v>
      </c>
      <c r="E133">
        <f>[1]logbook_harvest!F176</f>
        <v>8269</v>
      </c>
      <c r="F133">
        <f>[1]logbook_harvest!G176</f>
        <v>4260</v>
      </c>
      <c r="G133" s="12"/>
      <c r="H133" s="12"/>
      <c r="I133" s="17">
        <f t="shared" si="111"/>
        <v>4260</v>
      </c>
      <c r="J133" s="8">
        <f t="shared" si="99"/>
        <v>0</v>
      </c>
      <c r="K133">
        <f t="shared" si="100"/>
        <v>0</v>
      </c>
      <c r="L133" s="9">
        <f t="shared" si="101"/>
        <v>0</v>
      </c>
      <c r="N133" s="2">
        <f>'rockfish harvests'!O132</f>
        <v>18807.337515014005</v>
      </c>
      <c r="O133">
        <f>'rockfish harvests'!P132</f>
        <v>5909265.1225642972</v>
      </c>
      <c r="P133">
        <f>IF([2]species_comp_Region2_forR!$D216&gt;49,[2]species_comp_Region2_forR!$J216,[2]species_comp_Region2_forR!$L216)</f>
        <v>0.19034858399999999</v>
      </c>
      <c r="Q133">
        <f>IF([2]species_comp_Region2_forR!$D216&gt;49,[2]species_comp_Region2_forR!$K216,[2]species_comp_Region2_forR!$M216)</f>
        <v>4.2223599999999999E-4</v>
      </c>
      <c r="T133" s="17">
        <f t="shared" si="102"/>
        <v>3579.9500647929945</v>
      </c>
      <c r="U133" s="59">
        <f t="shared" si="109"/>
        <v>360964.44260098715</v>
      </c>
      <c r="V133">
        <f t="shared" si="103"/>
        <v>600.80316460633526</v>
      </c>
      <c r="W133" s="9">
        <f t="shared" si="104"/>
        <v>1177.5742026284172</v>
      </c>
      <c r="Y133" s="17">
        <f t="shared" si="105"/>
        <v>7839.9500647929945</v>
      </c>
      <c r="Z133" s="58">
        <f t="shared" si="106"/>
        <v>360964.44260098715</v>
      </c>
      <c r="AA133">
        <f t="shared" si="107"/>
        <v>600.80316460633526</v>
      </c>
      <c r="AB133" s="9">
        <f t="shared" si="108"/>
        <v>1177.5742026284172</v>
      </c>
      <c r="AC133" s="18">
        <f t="shared" si="110"/>
        <v>7.6633544811002416E-2</v>
      </c>
    </row>
    <row r="134" spans="1:29">
      <c r="A134" t="str">
        <f>'rockfish harvests'!A133</f>
        <v>SC</v>
      </c>
      <c r="B134">
        <f>'rockfish harvests'!B133</f>
        <v>2019</v>
      </c>
      <c r="C134" t="str">
        <f>'rockfish harvests'!C133</f>
        <v>NG</v>
      </c>
      <c r="D134">
        <f>'rockfish harvests'!D133</f>
        <v>64565</v>
      </c>
      <c r="E134">
        <f>[1]logbook_harvest!F177</f>
        <v>9526</v>
      </c>
      <c r="F134">
        <f>[1]logbook_harvest!G177</f>
        <v>5735</v>
      </c>
      <c r="G134" s="12"/>
      <c r="H134" s="12"/>
      <c r="I134" s="17">
        <f t="shared" ref="I134" si="112">F134</f>
        <v>5735</v>
      </c>
      <c r="J134" s="8">
        <f t="shared" ref="J134" si="113">(E134^2)*H134</f>
        <v>0</v>
      </c>
      <c r="K134">
        <f t="shared" ref="K134" si="114">SQRT(J134)</f>
        <v>0</v>
      </c>
      <c r="L134" s="9">
        <f t="shared" ref="L134" si="115">(1.96*K134)</f>
        <v>0</v>
      </c>
      <c r="N134" s="2">
        <f>'rockfish harvests'!O133</f>
        <v>30264.472570734768</v>
      </c>
      <c r="O134">
        <f>'rockfish harvests'!P133</f>
        <v>14426596.252648354</v>
      </c>
      <c r="P134">
        <f>IF([2]species_comp_Region2_forR!$D217&gt;49,[2]species_comp_Region2_forR!$J217,[2]species_comp_Region2_forR!$L217)</f>
        <v>0.19832983800000001</v>
      </c>
      <c r="Q134">
        <f>IF([2]species_comp_Region2_forR!$D217&gt;49,[2]species_comp_Region2_forR!$K217,[2]species_comp_Region2_forR!$M217)</f>
        <v>4.4288299999999998E-4</v>
      </c>
      <c r="T134" s="17">
        <f t="shared" ref="T134" si="116">N134*P134</f>
        <v>6002.3479421092707</v>
      </c>
      <c r="U134" s="59">
        <f t="shared" ref="U134" si="117">(N134^2)*Q134+(P134^2)*O134-(Q134*O134)</f>
        <v>966730.39899032563</v>
      </c>
      <c r="V134">
        <f t="shared" ref="V134" si="118">SQRT(U134)</f>
        <v>983.22449063798524</v>
      </c>
      <c r="W134" s="9">
        <f t="shared" ref="W134" si="119">(1.96*V134)</f>
        <v>1927.1200016504511</v>
      </c>
      <c r="Y134" s="17">
        <f t="shared" ref="Y134" si="120">T134+I134</f>
        <v>11737.347942109271</v>
      </c>
      <c r="Z134" s="58">
        <f t="shared" ref="Z134" si="121">U134+J134</f>
        <v>966730.39899032563</v>
      </c>
      <c r="AA134">
        <f t="shared" ref="AA134" si="122">SQRT(Z134)</f>
        <v>983.22449063798524</v>
      </c>
      <c r="AB134" s="9">
        <f t="shared" ref="AB134" si="123">(1.96*AA134)</f>
        <v>1927.1200016504511</v>
      </c>
      <c r="AC134" s="18">
        <f t="shared" si="110"/>
        <v>8.3768879945233521E-2</v>
      </c>
    </row>
    <row r="135" spans="1:29">
      <c r="A135" t="str">
        <f>'rockfish harvests'!A134</f>
        <v>SC</v>
      </c>
      <c r="B135">
        <f>'rockfish harvests'!B134</f>
        <v>1998</v>
      </c>
      <c r="C135" t="str">
        <f>'rockfish harvests'!C134</f>
        <v>NORTHEAS</v>
      </c>
      <c r="D135">
        <f>'rockfish harvests'!D134</f>
        <v>1488</v>
      </c>
      <c r="E135">
        <f>[1]logbook_harvest!F178</f>
        <v>511</v>
      </c>
      <c r="F135" t="str">
        <f>[4]logbook_harvest_forR!$G170</f>
        <v>NA</v>
      </c>
      <c r="G135" s="49">
        <f>[1]logbook_harvest!K178</f>
        <v>0.52987189449465022</v>
      </c>
      <c r="H135" s="49">
        <f>[1]logbook_harvest!L178</f>
        <v>3.085267674368776E-2</v>
      </c>
      <c r="I135" s="17">
        <f t="shared" ref="I135:I142" si="124">E135*G135</f>
        <v>270.76453808676627</v>
      </c>
      <c r="J135" s="8">
        <f t="shared" si="99"/>
        <v>8056.2818039884914</v>
      </c>
      <c r="K135">
        <f t="shared" si="100"/>
        <v>89.75679252284192</v>
      </c>
      <c r="L135" s="9">
        <f t="shared" si="101"/>
        <v>175.92331334477015</v>
      </c>
      <c r="N135" s="2">
        <f>'rockfish harvests'!O134</f>
        <v>1158.751507803267</v>
      </c>
      <c r="O135">
        <f>'rockfish harvests'!P134</f>
        <v>130721.74657888399</v>
      </c>
      <c r="P135">
        <f>IF([2]species_comp_Region2_forR!$D250&gt;49,[2]species_comp_Region2_forR!$J250,[2]species_comp_Region2_forR!$L250)</f>
        <v>3.3333333E-2</v>
      </c>
      <c r="Q135">
        <f>IF([2]species_comp_Region2_forR!$D250&gt;49,[2]species_comp_Region2_forR!$K250,[2]species_comp_Region2_forR!$M250)</f>
        <v>3.62047E-4</v>
      </c>
      <c r="T135" s="17">
        <f t="shared" si="102"/>
        <v>38.625049873858401</v>
      </c>
      <c r="U135" s="59">
        <f t="shared" si="109"/>
        <v>584.04130371150404</v>
      </c>
      <c r="V135">
        <f t="shared" si="103"/>
        <v>24.166946511951071</v>
      </c>
      <c r="W135" s="9">
        <f t="shared" si="104"/>
        <v>47.367215163424099</v>
      </c>
      <c r="Y135" s="17">
        <f t="shared" si="105"/>
        <v>309.38958796062468</v>
      </c>
      <c r="Z135" s="58">
        <f t="shared" si="106"/>
        <v>8640.3231076999946</v>
      </c>
      <c r="AA135">
        <f t="shared" si="107"/>
        <v>92.953338335425016</v>
      </c>
      <c r="AB135" s="9">
        <f t="shared" si="108"/>
        <v>182.18854313743302</v>
      </c>
      <c r="AC135" s="18">
        <f>AA135/Y135</f>
        <v>0.3004410683246877</v>
      </c>
    </row>
    <row r="136" spans="1:29">
      <c r="A136" t="str">
        <f>'rockfish harvests'!A135</f>
        <v>SC</v>
      </c>
      <c r="B136">
        <f>'rockfish harvests'!B135</f>
        <v>1999</v>
      </c>
      <c r="C136" t="str">
        <f>'rockfish harvests'!C135</f>
        <v>NORTHEAS</v>
      </c>
      <c r="D136">
        <f>'rockfish harvests'!D135</f>
        <v>1866</v>
      </c>
      <c r="E136">
        <f>[1]logbook_harvest!F179</f>
        <v>177</v>
      </c>
      <c r="F136" t="str">
        <f>[4]logbook_harvest_forR!$G171</f>
        <v>NA</v>
      </c>
      <c r="G136" s="49">
        <f>[1]logbook_harvest!K179</f>
        <v>0.52987189449465022</v>
      </c>
      <c r="H136" s="49">
        <f>[1]logbook_harvest!L179</f>
        <v>3.085267674368776E-2</v>
      </c>
      <c r="I136" s="17">
        <f t="shared" si="124"/>
        <v>93.787325325553084</v>
      </c>
      <c r="J136" s="8">
        <f t="shared" si="99"/>
        <v>966.58350970299387</v>
      </c>
      <c r="K136">
        <f t="shared" si="100"/>
        <v>31.089926177187905</v>
      </c>
      <c r="L136" s="9">
        <f t="shared" si="101"/>
        <v>60.936255307288292</v>
      </c>
      <c r="N136" s="2">
        <f>'rockfish harvests'!O135</f>
        <v>1453.1117698661938</v>
      </c>
      <c r="O136">
        <f>'rockfish harvests'!P135</f>
        <v>205572.61399024838</v>
      </c>
      <c r="P136">
        <f>IF([2]species_comp_Region2_forR!$D251&gt;49,[2]species_comp_Region2_forR!$J251,[2]species_comp_Region2_forR!$L251)</f>
        <v>2.6905829999999999E-2</v>
      </c>
      <c r="Q136">
        <f>IF([2]species_comp_Region2_forR!$D251&gt;49,[2]species_comp_Region2_forR!$K251,[2]species_comp_Region2_forR!$M251)</f>
        <v>1.1793700000000001E-4</v>
      </c>
      <c r="T136" s="17">
        <f t="shared" si="102"/>
        <v>39.097178251018931</v>
      </c>
      <c r="U136" s="59">
        <f t="shared" si="109"/>
        <v>373.60223111817282</v>
      </c>
      <c r="V136">
        <f t="shared" si="103"/>
        <v>19.328792800332174</v>
      </c>
      <c r="W136" s="9">
        <f t="shared" si="104"/>
        <v>37.88443388865106</v>
      </c>
      <c r="Y136" s="17">
        <f t="shared" si="105"/>
        <v>132.884503576572</v>
      </c>
      <c r="Z136" s="58">
        <f t="shared" si="106"/>
        <v>1340.1857408211667</v>
      </c>
      <c r="AA136">
        <f t="shared" si="107"/>
        <v>36.608547373819228</v>
      </c>
      <c r="AB136" s="9">
        <f t="shared" si="108"/>
        <v>71.752752852685688</v>
      </c>
      <c r="AC136" s="18">
        <f t="shared" ref="AC136:AC156" si="125">AA136/Y136</f>
        <v>0.27549147107829841</v>
      </c>
    </row>
    <row r="137" spans="1:29">
      <c r="A137" t="str">
        <f>'rockfish harvests'!A136</f>
        <v>SC</v>
      </c>
      <c r="B137">
        <f>'rockfish harvests'!B136</f>
        <v>2000</v>
      </c>
      <c r="C137" t="str">
        <f>'rockfish harvests'!C136</f>
        <v>NORTHEAS</v>
      </c>
      <c r="D137">
        <f>'rockfish harvests'!D136</f>
        <v>2115</v>
      </c>
      <c r="E137">
        <f>[1]logbook_harvest!F180</f>
        <v>250</v>
      </c>
      <c r="F137" t="str">
        <f>[4]logbook_harvest_forR!$G172</f>
        <v>NA</v>
      </c>
      <c r="G137" s="49">
        <f>[1]logbook_harvest!K180</f>
        <v>0.52987189449465022</v>
      </c>
      <c r="H137" s="49">
        <f>[1]logbook_harvest!L180</f>
        <v>3.085267674368776E-2</v>
      </c>
      <c r="I137" s="17">
        <f t="shared" si="124"/>
        <v>132.46797362366254</v>
      </c>
      <c r="J137" s="8">
        <f t="shared" si="99"/>
        <v>1928.292296480485</v>
      </c>
      <c r="K137">
        <f t="shared" si="100"/>
        <v>43.912325109022468</v>
      </c>
      <c r="L137" s="9">
        <f t="shared" si="101"/>
        <v>86.068157213684032</v>
      </c>
      <c r="N137" s="2">
        <f>'rockfish harvests'!O136</f>
        <v>1647.0157520187568</v>
      </c>
      <c r="O137">
        <f>'rockfish harvests'!P136</f>
        <v>264096.54694560438</v>
      </c>
      <c r="P137">
        <f>IF([2]species_comp_Region2_forR!$D252&gt;49,[2]species_comp_Region2_forR!$J252,[2]species_comp_Region2_forR!$L252)</f>
        <v>5.1282050000000003E-3</v>
      </c>
      <c r="Q137">
        <f>IF([2]species_comp_Region2_forR!$D252&gt;49,[2]species_comp_Region2_forR!$K252,[2]species_comp_Region2_forR!$M252)</f>
        <v>2.6298499999999999E-5</v>
      </c>
      <c r="T137" s="17">
        <f t="shared" si="102"/>
        <v>8.4462344145813493</v>
      </c>
      <c r="U137" s="59">
        <f t="shared" si="109"/>
        <v>71.3389087877473</v>
      </c>
      <c r="V137">
        <f t="shared" si="103"/>
        <v>8.4462363682143842</v>
      </c>
      <c r="W137" s="9">
        <f t="shared" si="104"/>
        <v>16.554623281700191</v>
      </c>
      <c r="Y137" s="17">
        <f t="shared" si="105"/>
        <v>140.91420803824388</v>
      </c>
      <c r="Z137" s="58">
        <f t="shared" si="106"/>
        <v>1999.6312052682324</v>
      </c>
      <c r="AA137">
        <f t="shared" si="107"/>
        <v>44.717236109449253</v>
      </c>
      <c r="AB137" s="9">
        <f t="shared" si="108"/>
        <v>87.645782774520541</v>
      </c>
      <c r="AC137" s="18">
        <f t="shared" si="125"/>
        <v>0.317336603114663</v>
      </c>
    </row>
    <row r="138" spans="1:29">
      <c r="A138" t="str">
        <f>'rockfish harvests'!A137</f>
        <v>SC</v>
      </c>
      <c r="B138">
        <f>'rockfish harvests'!B137</f>
        <v>2001</v>
      </c>
      <c r="C138" t="str">
        <f>'rockfish harvests'!C137</f>
        <v>NORTHEAS</v>
      </c>
      <c r="D138">
        <f>'rockfish harvests'!D137</f>
        <v>2081</v>
      </c>
      <c r="E138">
        <f>[1]logbook_harvest!F181</f>
        <v>227</v>
      </c>
      <c r="F138" t="str">
        <f>[4]logbook_harvest_forR!$G173</f>
        <v>NA</v>
      </c>
      <c r="G138" s="49">
        <f>[1]logbook_harvest!K181</f>
        <v>0.52987189449465022</v>
      </c>
      <c r="H138" s="49">
        <f>[1]logbook_harvest!L181</f>
        <v>3.085267674368776E-2</v>
      </c>
      <c r="I138" s="17">
        <f t="shared" si="124"/>
        <v>120.2809200502856</v>
      </c>
      <c r="J138" s="8">
        <f t="shared" si="99"/>
        <v>1589.8075799254866</v>
      </c>
      <c r="K138">
        <f t="shared" si="100"/>
        <v>39.872391198992403</v>
      </c>
      <c r="L138" s="9">
        <f t="shared" si="101"/>
        <v>78.149886750025104</v>
      </c>
      <c r="N138" s="2">
        <f>'rockfish harvests'!O137</f>
        <v>1620.5389030501337</v>
      </c>
      <c r="O138">
        <f>'rockfish harvests'!P137</f>
        <v>255673.74912670467</v>
      </c>
      <c r="P138">
        <f>IF([2]species_comp_Region2_forR!$D253&gt;49,[2]species_comp_Region2_forR!$J253,[2]species_comp_Region2_forR!$L253)</f>
        <v>0</v>
      </c>
      <c r="Q138">
        <f>IF([2]species_comp_Region2_forR!$D253&gt;49,[2]species_comp_Region2_forR!$K253,[2]species_comp_Region2_forR!$M253)</f>
        <v>0</v>
      </c>
      <c r="T138" s="17">
        <f t="shared" si="102"/>
        <v>0</v>
      </c>
      <c r="U138" s="59">
        <f t="shared" si="109"/>
        <v>0</v>
      </c>
      <c r="V138">
        <f t="shared" si="103"/>
        <v>0</v>
      </c>
      <c r="W138" s="9">
        <f t="shared" si="104"/>
        <v>0</v>
      </c>
      <c r="Y138" s="17">
        <f t="shared" si="105"/>
        <v>120.2809200502856</v>
      </c>
      <c r="Z138" s="58">
        <f t="shared" si="106"/>
        <v>1589.8075799254866</v>
      </c>
      <c r="AA138">
        <f t="shared" si="107"/>
        <v>39.872391198992403</v>
      </c>
      <c r="AB138" s="9">
        <f t="shared" si="108"/>
        <v>78.149886750025104</v>
      </c>
      <c r="AC138" s="18">
        <f t="shared" si="125"/>
        <v>0.33149389930109474</v>
      </c>
    </row>
    <row r="139" spans="1:29">
      <c r="A139" t="str">
        <f>'rockfish harvests'!A138</f>
        <v>SC</v>
      </c>
      <c r="B139">
        <f>'rockfish harvests'!B138</f>
        <v>2002</v>
      </c>
      <c r="C139" t="str">
        <f>'rockfish harvests'!C138</f>
        <v>NORTHEAS</v>
      </c>
      <c r="D139">
        <f>'rockfish harvests'!D138</f>
        <v>2262</v>
      </c>
      <c r="E139">
        <f>[1]logbook_harvest!F182</f>
        <v>210</v>
      </c>
      <c r="F139" t="str">
        <f>[4]logbook_harvest_forR!$G174</f>
        <v>NA</v>
      </c>
      <c r="G139" s="49">
        <f>[1]logbook_harvest!K182</f>
        <v>0.52987189449465022</v>
      </c>
      <c r="H139" s="49">
        <f>[1]logbook_harvest!L182</f>
        <v>3.085267674368776E-2</v>
      </c>
      <c r="I139" s="17">
        <f t="shared" si="124"/>
        <v>111.27309784387654</v>
      </c>
      <c r="J139" s="8">
        <f t="shared" si="99"/>
        <v>1360.6030443966301</v>
      </c>
      <c r="K139">
        <f t="shared" si="100"/>
        <v>36.886353091578869</v>
      </c>
      <c r="L139" s="9">
        <f t="shared" si="101"/>
        <v>72.297252059494582</v>
      </c>
      <c r="N139" s="2">
        <f>'rockfish harvests'!O138</f>
        <v>1761.4891872654503</v>
      </c>
      <c r="O139">
        <f>'rockfish harvests'!P138</f>
        <v>302083.62252065231</v>
      </c>
      <c r="P139">
        <f>IF([2]species_comp_Region2_forR!$D254&gt;49,[2]species_comp_Region2_forR!$J254,[2]species_comp_Region2_forR!$L254)</f>
        <v>6.6265060000000001E-2</v>
      </c>
      <c r="Q139">
        <f>IF([2]species_comp_Region2_forR!$D254&gt;49,[2]species_comp_Region2_forR!$K254,[2]species_comp_Region2_forR!$M254)</f>
        <v>3.7499400000000002E-4</v>
      </c>
      <c r="T139" s="17">
        <f t="shared" si="102"/>
        <v>116.7251866834963</v>
      </c>
      <c r="U139" s="59">
        <f t="shared" si="109"/>
        <v>2376.735156559223</v>
      </c>
      <c r="V139">
        <f t="shared" si="103"/>
        <v>48.75177080434333</v>
      </c>
      <c r="W139" s="9">
        <f t="shared" si="104"/>
        <v>95.553470776512924</v>
      </c>
      <c r="Y139" s="17">
        <f t="shared" si="105"/>
        <v>227.99828452737285</v>
      </c>
      <c r="Z139" s="58">
        <f t="shared" si="106"/>
        <v>3737.3382009558532</v>
      </c>
      <c r="AA139">
        <f t="shared" si="107"/>
        <v>61.133772997876164</v>
      </c>
      <c r="AB139" s="9">
        <f t="shared" si="108"/>
        <v>119.82219507583729</v>
      </c>
      <c r="AC139" s="18">
        <f t="shared" si="125"/>
        <v>0.26813260075444389</v>
      </c>
    </row>
    <row r="140" spans="1:29">
      <c r="A140" t="str">
        <f>'rockfish harvests'!A139</f>
        <v>SC</v>
      </c>
      <c r="B140">
        <f>'rockfish harvests'!B139</f>
        <v>2003</v>
      </c>
      <c r="C140" t="str">
        <f>'rockfish harvests'!C139</f>
        <v>NORTHEAS</v>
      </c>
      <c r="D140">
        <f>'rockfish harvests'!D139</f>
        <v>2743</v>
      </c>
      <c r="E140">
        <f>[1]logbook_harvest!F183</f>
        <v>266</v>
      </c>
      <c r="F140" t="str">
        <f>[4]logbook_harvest_forR!$G175</f>
        <v>NA</v>
      </c>
      <c r="G140" s="49">
        <f>[1]logbook_harvest!K183</f>
        <v>0.52987189449465022</v>
      </c>
      <c r="H140" s="49">
        <f>[1]logbook_harvest!L183</f>
        <v>3.085267674368776E-2</v>
      </c>
      <c r="I140" s="17">
        <f t="shared" si="124"/>
        <v>140.94592393557696</v>
      </c>
      <c r="J140" s="8">
        <f t="shared" si="99"/>
        <v>2183.011995676371</v>
      </c>
      <c r="K140">
        <f t="shared" si="100"/>
        <v>46.722713915999904</v>
      </c>
      <c r="L140" s="9">
        <f t="shared" si="101"/>
        <v>91.576519275359814</v>
      </c>
      <c r="N140" s="2">
        <f>'rockfish harvests'!O139</f>
        <v>2136.0587270862643</v>
      </c>
      <c r="O140">
        <f>'rockfish harvests'!P139</f>
        <v>444215.38374428463</v>
      </c>
      <c r="P140">
        <f>IF([2]species_comp_Region2_forR!$D255&gt;49,[2]species_comp_Region2_forR!$J255,[2]species_comp_Region2_forR!$L255)</f>
        <v>5.3475939999999998E-3</v>
      </c>
      <c r="Q140">
        <f>IF([2]species_comp_Region2_forR!$D255&gt;49,[2]species_comp_Region2_forR!$K255,[2]species_comp_Region2_forR!$M255)</f>
        <v>2.85968E-5</v>
      </c>
      <c r="T140" s="17">
        <f t="shared" si="102"/>
        <v>11.422774832614143</v>
      </c>
      <c r="U140" s="59">
        <f t="shared" si="109"/>
        <v>130.47994307419202</v>
      </c>
      <c r="V140">
        <f t="shared" si="103"/>
        <v>11.422781757268762</v>
      </c>
      <c r="W140" s="9">
        <f t="shared" si="104"/>
        <v>22.388652244246774</v>
      </c>
      <c r="Y140" s="17">
        <f t="shared" si="105"/>
        <v>152.36869876819111</v>
      </c>
      <c r="Z140" s="58">
        <f t="shared" si="106"/>
        <v>2313.4919387505629</v>
      </c>
      <c r="AA140">
        <f t="shared" si="107"/>
        <v>48.098772736428138</v>
      </c>
      <c r="AB140" s="9">
        <f t="shared" si="108"/>
        <v>94.273594563399143</v>
      </c>
      <c r="AC140" s="18">
        <f t="shared" si="125"/>
        <v>0.31567358076348789</v>
      </c>
    </row>
    <row r="141" spans="1:29">
      <c r="A141" t="str">
        <f>'rockfish harvests'!A140</f>
        <v>SC</v>
      </c>
      <c r="B141">
        <f>'rockfish harvests'!B140</f>
        <v>2004</v>
      </c>
      <c r="C141" t="str">
        <f>'rockfish harvests'!C140</f>
        <v>NORTHEAS</v>
      </c>
      <c r="D141">
        <f>'rockfish harvests'!D140</f>
        <v>3291</v>
      </c>
      <c r="E141">
        <f>[1]logbook_harvest!F184</f>
        <v>223</v>
      </c>
      <c r="F141" t="str">
        <f>[4]logbook_harvest_forR!$G176</f>
        <v>NA</v>
      </c>
      <c r="G141" s="49">
        <f>[1]logbook_harvest!K184</f>
        <v>0.52987189449465022</v>
      </c>
      <c r="H141" s="49">
        <f>[1]logbook_harvest!L184</f>
        <v>3.085267674368776E-2</v>
      </c>
      <c r="I141" s="17">
        <f t="shared" si="124"/>
        <v>118.161432472307</v>
      </c>
      <c r="J141" s="8">
        <f t="shared" si="99"/>
        <v>1534.2727617868486</v>
      </c>
      <c r="K141">
        <f t="shared" si="100"/>
        <v>39.169793997248043</v>
      </c>
      <c r="L141" s="9">
        <f t="shared" si="101"/>
        <v>76.772796234606162</v>
      </c>
      <c r="N141" s="2">
        <f>'rockfish harvests'!O140</f>
        <v>2562.8032339923066</v>
      </c>
      <c r="O141">
        <f>'rockfish harvests'!P140</f>
        <v>639436.97291537211</v>
      </c>
      <c r="P141">
        <f>IF([2]species_comp_Region2_forR!$D256&gt;49,[2]species_comp_Region2_forR!$J256,[2]species_comp_Region2_forR!$L256)</f>
        <v>4.2372881000000001E-2</v>
      </c>
      <c r="Q141">
        <f>IF([2]species_comp_Region2_forR!$D256&gt;49,[2]species_comp_Region2_forR!$K256,[2]species_comp_Region2_forR!$M256)</f>
        <v>3.4681600000000001E-4</v>
      </c>
      <c r="T141" s="17">
        <f t="shared" si="102"/>
        <v>108.59335646037117</v>
      </c>
      <c r="U141" s="59">
        <f t="shared" si="109"/>
        <v>3204.1909616092253</v>
      </c>
      <c r="V141">
        <f t="shared" si="103"/>
        <v>56.605573591380782</v>
      </c>
      <c r="W141" s="9">
        <f t="shared" si="104"/>
        <v>110.94692423910634</v>
      </c>
      <c r="Y141" s="17">
        <f t="shared" si="105"/>
        <v>226.75478893267817</v>
      </c>
      <c r="Z141" s="58">
        <f t="shared" si="106"/>
        <v>4738.4637233960739</v>
      </c>
      <c r="AA141">
        <f t="shared" si="107"/>
        <v>68.836499935688721</v>
      </c>
      <c r="AB141" s="9">
        <f t="shared" si="108"/>
        <v>134.9195398739499</v>
      </c>
      <c r="AC141" s="18">
        <f t="shared" si="125"/>
        <v>0.30357241961547182</v>
      </c>
    </row>
    <row r="142" spans="1:29">
      <c r="A142" t="str">
        <f>'rockfish harvests'!A141</f>
        <v>SC</v>
      </c>
      <c r="B142">
        <f>'rockfish harvests'!B141</f>
        <v>2005</v>
      </c>
      <c r="C142" t="str">
        <f>'rockfish harvests'!C141</f>
        <v>NORTHEAS</v>
      </c>
      <c r="D142">
        <f>'rockfish harvests'!D141</f>
        <v>4641</v>
      </c>
      <c r="E142">
        <f>[1]logbook_harvest!F185</f>
        <v>316</v>
      </c>
      <c r="F142" t="str">
        <f>[4]logbook_harvest_forR!$G177</f>
        <v>NA</v>
      </c>
      <c r="G142" s="49">
        <f>[1]logbook_harvest!K185</f>
        <v>0.52987189449465022</v>
      </c>
      <c r="H142" s="49">
        <f>[1]logbook_harvest!L185</f>
        <v>3.085267674368776E-2</v>
      </c>
      <c r="I142" s="17">
        <f t="shared" si="124"/>
        <v>167.43951866030946</v>
      </c>
      <c r="J142" s="8">
        <f t="shared" si="99"/>
        <v>3080.8248889176848</v>
      </c>
      <c r="K142">
        <f t="shared" si="100"/>
        <v>55.505178937804395</v>
      </c>
      <c r="L142" s="9">
        <f t="shared" si="101"/>
        <v>108.79015071809661</v>
      </c>
      <c r="N142" s="2">
        <f>'rockfish harvests'!O141</f>
        <v>3614.0898842170445</v>
      </c>
      <c r="O142">
        <f>'rockfish harvests'!P141</f>
        <v>1271642.7403433286</v>
      </c>
      <c r="P142">
        <f>IF([2]species_comp_Region2_forR!$D257&gt;49,[2]species_comp_Region2_forR!$J257,[2]species_comp_Region2_forR!$L257)</f>
        <v>5.747126E-3</v>
      </c>
      <c r="Q142">
        <f>IF([2]species_comp_Region2_forR!$D257&gt;49,[2]species_comp_Region2_forR!$K257,[2]species_comp_Region2_forR!$M257)</f>
        <v>3.3029499999999999E-5</v>
      </c>
      <c r="T142" s="17">
        <f t="shared" si="102"/>
        <v>20.770629939920767</v>
      </c>
      <c r="U142" s="59">
        <f t="shared" si="109"/>
        <v>431.41957200732094</v>
      </c>
      <c r="V142">
        <f t="shared" si="103"/>
        <v>20.770642070174937</v>
      </c>
      <c r="W142" s="9">
        <f t="shared" si="104"/>
        <v>40.710458457542877</v>
      </c>
      <c r="Y142" s="17">
        <f t="shared" si="105"/>
        <v>188.21014860023024</v>
      </c>
      <c r="Z142" s="58">
        <f t="shared" si="106"/>
        <v>3512.2444609250056</v>
      </c>
      <c r="AA142">
        <f t="shared" si="107"/>
        <v>59.264192063378417</v>
      </c>
      <c r="AB142" s="9">
        <f t="shared" si="108"/>
        <v>116.15781644422169</v>
      </c>
      <c r="AC142" s="18">
        <f t="shared" si="125"/>
        <v>0.31488308417023331</v>
      </c>
    </row>
    <row r="143" spans="1:29">
      <c r="A143" t="str">
        <f>'rockfish harvests'!A142</f>
        <v>SC</v>
      </c>
      <c r="B143">
        <f>'rockfish harvests'!B142</f>
        <v>2006</v>
      </c>
      <c r="C143" t="str">
        <f>'rockfish harvests'!C142</f>
        <v>NORTHEAS</v>
      </c>
      <c r="D143">
        <f>'rockfish harvests'!D142</f>
        <v>3693</v>
      </c>
      <c r="E143">
        <f>[1]logbook_harvest!F186</f>
        <v>174</v>
      </c>
      <c r="F143">
        <f>[1]logbook_harvest!G186</f>
        <v>96</v>
      </c>
      <c r="G143" s="12"/>
      <c r="H143" s="12"/>
      <c r="I143" s="17">
        <f>F143</f>
        <v>96</v>
      </c>
      <c r="J143" s="8">
        <f t="shared" si="99"/>
        <v>0</v>
      </c>
      <c r="K143">
        <f t="shared" si="100"/>
        <v>0</v>
      </c>
      <c r="L143" s="9">
        <f t="shared" si="101"/>
        <v>0</v>
      </c>
      <c r="N143" s="2">
        <f>'rockfish harvests'!O142</f>
        <v>2875.8530365036731</v>
      </c>
      <c r="O143">
        <f>'rockfish harvests'!P142</f>
        <v>805194.11996587296</v>
      </c>
      <c r="P143">
        <f>IF([2]species_comp_Region2_forR!$D258&gt;49,[2]species_comp_Region2_forR!$J258,[2]species_comp_Region2_forR!$L258)</f>
        <v>3.8461538000000003E-2</v>
      </c>
      <c r="Q143">
        <f>IF([2]species_comp_Region2_forR!$D258&gt;49,[2]species_comp_Region2_forR!$K258,[2]species_comp_Region2_forR!$M258)</f>
        <v>3.5905099999999999E-4</v>
      </c>
      <c r="T143" s="17">
        <f t="shared" si="102"/>
        <v>110.60973084590142</v>
      </c>
      <c r="U143" s="59">
        <f t="shared" si="109"/>
        <v>3871.5520934268152</v>
      </c>
      <c r="V143">
        <f t="shared" si="103"/>
        <v>62.221797574698975</v>
      </c>
      <c r="W143" s="9">
        <f t="shared" si="104"/>
        <v>121.95472324640998</v>
      </c>
      <c r="Y143" s="17">
        <f t="shared" si="105"/>
        <v>206.60973084590142</v>
      </c>
      <c r="Z143" s="58">
        <f t="shared" si="106"/>
        <v>3871.5520934268152</v>
      </c>
      <c r="AA143">
        <f t="shared" si="107"/>
        <v>62.221797574698975</v>
      </c>
      <c r="AB143" s="9">
        <f t="shared" si="108"/>
        <v>121.95472324640998</v>
      </c>
      <c r="AC143" s="18">
        <f t="shared" si="125"/>
        <v>0.30115618136643679</v>
      </c>
    </row>
    <row r="144" spans="1:29">
      <c r="A144" t="str">
        <f>'rockfish harvests'!A143</f>
        <v>SC</v>
      </c>
      <c r="B144">
        <f>'rockfish harvests'!B143</f>
        <v>2007</v>
      </c>
      <c r="C144" t="str">
        <f>'rockfish harvests'!C143</f>
        <v>NORTHEAS</v>
      </c>
      <c r="D144">
        <f>'rockfish harvests'!D143</f>
        <v>5080</v>
      </c>
      <c r="E144">
        <f>[1]logbook_harvest!F187</f>
        <v>428</v>
      </c>
      <c r="F144">
        <f>[1]logbook_harvest!G187</f>
        <v>156</v>
      </c>
      <c r="G144" s="12"/>
      <c r="H144" s="12"/>
      <c r="I144" s="17">
        <f t="shared" ref="I144:I155" si="126">F144</f>
        <v>156</v>
      </c>
      <c r="J144" s="8">
        <f t="shared" si="99"/>
        <v>0</v>
      </c>
      <c r="K144">
        <f t="shared" si="100"/>
        <v>0</v>
      </c>
      <c r="L144" s="9">
        <f t="shared" si="101"/>
        <v>0</v>
      </c>
      <c r="N144" s="2">
        <f>'rockfish harvests'!O143</f>
        <v>3955.9527282530889</v>
      </c>
      <c r="O144">
        <f>'rockfish harvests'!P143</f>
        <v>1523594.5272363999</v>
      </c>
      <c r="P144">
        <f>IF([2]species_comp_Region2_forR!$D259&gt;49,[2]species_comp_Region2_forR!$J259,[2]species_comp_Region2_forR!$L259)</f>
        <v>1.1764706E-2</v>
      </c>
      <c r="Q144">
        <f>IF([2]species_comp_Region2_forR!$D259&gt;49,[2]species_comp_Region2_forR!$K259,[2]species_comp_Region2_forR!$M259)</f>
        <v>1.3840799999999999E-4</v>
      </c>
      <c r="T144" s="17">
        <f t="shared" si="102"/>
        <v>46.540620797795484</v>
      </c>
      <c r="U144" s="59">
        <f t="shared" si="109"/>
        <v>2166.0250438085168</v>
      </c>
      <c r="V144">
        <f t="shared" si="103"/>
        <v>46.540574167155661</v>
      </c>
      <c r="W144" s="9">
        <f t="shared" si="104"/>
        <v>91.219525367625096</v>
      </c>
      <c r="Y144" s="17">
        <f t="shared" si="105"/>
        <v>202.5406207977955</v>
      </c>
      <c r="Z144" s="58">
        <f t="shared" si="106"/>
        <v>2166.0250438085168</v>
      </c>
      <c r="AA144">
        <f t="shared" si="107"/>
        <v>46.540574167155661</v>
      </c>
      <c r="AB144" s="9">
        <f t="shared" si="108"/>
        <v>91.219525367625096</v>
      </c>
      <c r="AC144" s="18">
        <f t="shared" si="125"/>
        <v>0.22978390203325683</v>
      </c>
    </row>
    <row r="145" spans="1:29">
      <c r="A145" t="str">
        <f>'rockfish harvests'!A144</f>
        <v>SC</v>
      </c>
      <c r="B145">
        <f>'rockfish harvests'!B144</f>
        <v>2008</v>
      </c>
      <c r="C145" t="str">
        <f>'rockfish harvests'!C144</f>
        <v>NORTHEAS</v>
      </c>
      <c r="D145">
        <f>'rockfish harvests'!D144</f>
        <v>6260</v>
      </c>
      <c r="E145">
        <f>[1]logbook_harvest!F188</f>
        <v>407</v>
      </c>
      <c r="F145">
        <f>[1]logbook_harvest!G188</f>
        <v>268</v>
      </c>
      <c r="G145" s="12"/>
      <c r="H145" s="12"/>
      <c r="I145" s="17">
        <f t="shared" si="126"/>
        <v>268</v>
      </c>
      <c r="J145" s="8">
        <f t="shared" si="99"/>
        <v>0</v>
      </c>
      <c r="K145">
        <f t="shared" si="100"/>
        <v>0</v>
      </c>
      <c r="L145" s="9">
        <f t="shared" si="101"/>
        <v>0</v>
      </c>
      <c r="N145" s="2">
        <f>'rockfish harvests'!O144</f>
        <v>4874.8551336347118</v>
      </c>
      <c r="O145">
        <f>'rockfish harvests'!P144</f>
        <v>2313612.6269270084</v>
      </c>
      <c r="P145">
        <f>IF([2]species_comp_Region2_forR!$D260&gt;49,[2]species_comp_Region2_forR!$J260,[2]species_comp_Region2_forR!$L260)</f>
        <v>1.3333332999999999E-2</v>
      </c>
      <c r="Q145">
        <f>IF([2]species_comp_Region2_forR!$D260&gt;49,[2]species_comp_Region2_forR!$K260,[2]species_comp_Region2_forR!$M260)</f>
        <v>1.7777799999999999E-4</v>
      </c>
      <c r="T145" s="17">
        <f t="shared" si="102"/>
        <v>64.99806682351111</v>
      </c>
      <c r="U145" s="59">
        <f t="shared" si="109"/>
        <v>4224.7536482656014</v>
      </c>
      <c r="V145">
        <f t="shared" si="103"/>
        <v>64.998104959034009</v>
      </c>
      <c r="W145" s="9">
        <f t="shared" si="104"/>
        <v>127.39628571970665</v>
      </c>
      <c r="Y145" s="17">
        <f t="shared" si="105"/>
        <v>332.99806682351112</v>
      </c>
      <c r="Z145" s="58">
        <f t="shared" si="106"/>
        <v>4224.7536482656014</v>
      </c>
      <c r="AA145">
        <f t="shared" si="107"/>
        <v>64.998104959034009</v>
      </c>
      <c r="AB145" s="9">
        <f t="shared" si="108"/>
        <v>127.39628571970665</v>
      </c>
      <c r="AC145" s="18">
        <f t="shared" si="125"/>
        <v>0.19519063752848448</v>
      </c>
    </row>
    <row r="146" spans="1:29">
      <c r="A146" t="str">
        <f>'rockfish harvests'!A145</f>
        <v>SC</v>
      </c>
      <c r="B146">
        <f>'rockfish harvests'!B145</f>
        <v>2009</v>
      </c>
      <c r="C146" t="str">
        <f>'rockfish harvests'!C145</f>
        <v>NORTHEAS</v>
      </c>
      <c r="D146">
        <f>'rockfish harvests'!D145</f>
        <v>6369</v>
      </c>
      <c r="E146">
        <f>[1]logbook_harvest!F189</f>
        <v>282</v>
      </c>
      <c r="F146">
        <f>[1]logbook_harvest!G189</f>
        <v>190</v>
      </c>
      <c r="G146" s="12"/>
      <c r="H146" s="12"/>
      <c r="I146" s="17">
        <f t="shared" si="126"/>
        <v>190</v>
      </c>
      <c r="J146" s="8">
        <f t="shared" si="99"/>
        <v>0</v>
      </c>
      <c r="K146">
        <f t="shared" si="100"/>
        <v>0</v>
      </c>
      <c r="L146" s="9">
        <f t="shared" si="101"/>
        <v>0</v>
      </c>
      <c r="N146" s="2">
        <f>'rockfish harvests'!O145</f>
        <v>4959.7367965047106</v>
      </c>
      <c r="O146">
        <f>'rockfish harvests'!P145</f>
        <v>2394883.9707024693</v>
      </c>
      <c r="P146">
        <f>IF([2]species_comp_Region2_forR!$D261&gt;49,[2]species_comp_Region2_forR!$J261,[2]species_comp_Region2_forR!$L261)</f>
        <v>0.102941176</v>
      </c>
      <c r="Q146">
        <f>IF([2]species_comp_Region2_forR!$D261&gt;49,[2]species_comp_Region2_forR!$K261,[2]species_comp_Region2_forR!$M261)</f>
        <v>1.378273E-3</v>
      </c>
      <c r="T146" s="17">
        <f t="shared" ref="T146:T179" si="127">N146*P146</f>
        <v>510.56113848266756</v>
      </c>
      <c r="U146" s="59">
        <f t="shared" si="109"/>
        <v>55981.630317164556</v>
      </c>
      <c r="V146">
        <f t="shared" si="103"/>
        <v>236.60437510148572</v>
      </c>
      <c r="W146" s="9">
        <f t="shared" si="104"/>
        <v>463.744575198912</v>
      </c>
      <c r="Y146" s="17">
        <f t="shared" si="105"/>
        <v>700.5611384826675</v>
      </c>
      <c r="Z146" s="58">
        <f t="shared" si="106"/>
        <v>55981.630317164556</v>
      </c>
      <c r="AA146">
        <f t="shared" si="107"/>
        <v>236.60437510148572</v>
      </c>
      <c r="AB146" s="9">
        <f t="shared" si="108"/>
        <v>463.744575198912</v>
      </c>
      <c r="AC146" s="18">
        <f t="shared" si="125"/>
        <v>0.3377355124407026</v>
      </c>
    </row>
    <row r="147" spans="1:29">
      <c r="A147" t="str">
        <f>'rockfish harvests'!A146</f>
        <v>SC</v>
      </c>
      <c r="B147">
        <f>'rockfish harvests'!B146</f>
        <v>2010</v>
      </c>
      <c r="C147" t="str">
        <f>'rockfish harvests'!C146</f>
        <v>NORTHEAS</v>
      </c>
      <c r="D147">
        <f>'rockfish harvests'!D146</f>
        <v>8141</v>
      </c>
      <c r="E147">
        <f>[1]logbook_harvest!F190</f>
        <v>1433</v>
      </c>
      <c r="F147">
        <f>[1]logbook_harvest!G190</f>
        <v>288</v>
      </c>
      <c r="G147" s="12"/>
      <c r="H147" s="12"/>
      <c r="I147" s="17">
        <f t="shared" si="126"/>
        <v>288</v>
      </c>
      <c r="J147" s="8">
        <f t="shared" si="99"/>
        <v>0</v>
      </c>
      <c r="K147">
        <f t="shared" si="100"/>
        <v>0</v>
      </c>
      <c r="L147" s="9">
        <f t="shared" si="101"/>
        <v>0</v>
      </c>
      <c r="N147" s="2">
        <f>'rockfish harvests'!O146</f>
        <v>6339.6478662811805</v>
      </c>
      <c r="O147">
        <f>'rockfish harvests'!P146</f>
        <v>3912888.6469779164</v>
      </c>
      <c r="P147" s="42">
        <v>3.0296109000000002E-2</v>
      </c>
      <c r="Q147" s="42">
        <v>7.3547800000000002E-4</v>
      </c>
      <c r="T147" s="17">
        <f t="shared" si="127"/>
        <v>192.06666277847208</v>
      </c>
      <c r="U147" s="59">
        <f t="shared" si="109"/>
        <v>30273.313480697943</v>
      </c>
      <c r="V147">
        <f t="shared" si="103"/>
        <v>173.99227994568594</v>
      </c>
      <c r="W147" s="9">
        <f t="shared" si="104"/>
        <v>341.02486869354442</v>
      </c>
      <c r="Y147" s="17">
        <f t="shared" si="105"/>
        <v>480.06666277847205</v>
      </c>
      <c r="Z147" s="58">
        <f t="shared" si="106"/>
        <v>30273.313480697943</v>
      </c>
      <c r="AA147">
        <f t="shared" si="107"/>
        <v>173.99227994568594</v>
      </c>
      <c r="AB147" s="9">
        <f t="shared" si="108"/>
        <v>341.02486869354442</v>
      </c>
      <c r="AC147" s="18">
        <f t="shared" si="125"/>
        <v>0.36243358149194188</v>
      </c>
    </row>
    <row r="148" spans="1:29">
      <c r="A148" t="str">
        <f>'rockfish harvests'!A147</f>
        <v>SC</v>
      </c>
      <c r="B148">
        <f>'rockfish harvests'!B147</f>
        <v>2011</v>
      </c>
      <c r="C148" t="str">
        <f>'rockfish harvests'!C147</f>
        <v>NORTHEAS</v>
      </c>
      <c r="D148">
        <f>'rockfish harvests'!D147</f>
        <v>6904</v>
      </c>
      <c r="E148">
        <f>[1]logbook_harvest!F191</f>
        <v>293</v>
      </c>
      <c r="F148">
        <f>[1]logbook_harvest!G191</f>
        <v>140</v>
      </c>
      <c r="G148" s="12"/>
      <c r="H148" s="12"/>
      <c r="I148" s="17">
        <f t="shared" si="126"/>
        <v>140</v>
      </c>
      <c r="J148" s="8">
        <f t="shared" si="99"/>
        <v>0</v>
      </c>
      <c r="K148">
        <f t="shared" si="100"/>
        <v>0</v>
      </c>
      <c r="L148" s="9">
        <f t="shared" si="101"/>
        <v>0</v>
      </c>
      <c r="N148" s="2">
        <f>'rockfish harvests'!O147</f>
        <v>6000.5227354099534</v>
      </c>
      <c r="O148">
        <f>'rockfish harvests'!P147</f>
        <v>2122890.1028359062</v>
      </c>
      <c r="P148">
        <f>IF([2]species_comp_Region2_forR!$D263&gt;49,[2]species_comp_Region2_forR!$J263,[2]species_comp_Region2_forR!$L263)</f>
        <v>4.2253521000000002E-2</v>
      </c>
      <c r="Q148">
        <f>IF([2]species_comp_Region2_forR!$D263&gt;49,[2]species_comp_Region2_forR!$K263,[2]species_comp_Region2_forR!$M263)</f>
        <v>5.7811699999999995E-4</v>
      </c>
      <c r="T148" s="17">
        <f t="shared" si="127"/>
        <v>253.54321341162193</v>
      </c>
      <c r="U148" s="59">
        <f t="shared" si="109"/>
        <v>23378.682879442895</v>
      </c>
      <c r="V148">
        <f t="shared" si="103"/>
        <v>152.90089234351413</v>
      </c>
      <c r="W148" s="9">
        <f t="shared" si="104"/>
        <v>299.68574899328769</v>
      </c>
      <c r="Y148" s="17">
        <f t="shared" si="105"/>
        <v>393.54321341162193</v>
      </c>
      <c r="Z148" s="58">
        <f t="shared" si="106"/>
        <v>23378.682879442895</v>
      </c>
      <c r="AA148">
        <f t="shared" si="107"/>
        <v>152.90089234351413</v>
      </c>
      <c r="AB148" s="9">
        <f t="shared" si="108"/>
        <v>299.68574899328769</v>
      </c>
      <c r="AC148" s="18">
        <f t="shared" si="125"/>
        <v>0.38852376850312809</v>
      </c>
    </row>
    <row r="149" spans="1:29">
      <c r="A149" t="str">
        <f>'rockfish harvests'!A148</f>
        <v>SC</v>
      </c>
      <c r="B149">
        <f>'rockfish harvests'!B148</f>
        <v>2012</v>
      </c>
      <c r="C149" t="str">
        <f>'rockfish harvests'!C148</f>
        <v>NORTHEAS</v>
      </c>
      <c r="D149">
        <f>'rockfish harvests'!D148</f>
        <v>6813</v>
      </c>
      <c r="E149">
        <f>[1]logbook_harvest!F192</f>
        <v>556</v>
      </c>
      <c r="F149">
        <f>[1]logbook_harvest!G192</f>
        <v>205</v>
      </c>
      <c r="G149" s="12"/>
      <c r="H149" s="12"/>
      <c r="I149" s="17">
        <f t="shared" si="126"/>
        <v>205</v>
      </c>
      <c r="J149" s="8">
        <f t="shared" si="99"/>
        <v>0</v>
      </c>
      <c r="K149">
        <f t="shared" si="100"/>
        <v>0</v>
      </c>
      <c r="L149" s="9">
        <f t="shared" si="101"/>
        <v>0</v>
      </c>
      <c r="N149" s="2">
        <f>'rockfish harvests'!O148</f>
        <v>4938.4793337446008</v>
      </c>
      <c r="O149">
        <f>'rockfish harvests'!P148</f>
        <v>2023168.1052428612</v>
      </c>
      <c r="P149">
        <f>IF([2]species_comp_Region2_forR!$D264&gt;49,[2]species_comp_Region2_forR!$J264,[2]species_comp_Region2_forR!$L264)</f>
        <v>1.3071895E-2</v>
      </c>
      <c r="Q149">
        <f>IF([2]species_comp_Region2_forR!$D264&gt;49,[2]species_comp_Region2_forR!$K264,[2]species_comp_Region2_forR!$M264)</f>
        <v>8.4875099999999997E-5</v>
      </c>
      <c r="T149" s="17">
        <f t="shared" si="127"/>
        <v>64.55528331037938</v>
      </c>
      <c r="U149" s="59">
        <f t="shared" si="109"/>
        <v>2243.9741271427929</v>
      </c>
      <c r="V149">
        <f t="shared" si="103"/>
        <v>47.370604040299007</v>
      </c>
      <c r="W149" s="9">
        <f t="shared" si="104"/>
        <v>92.846383918986049</v>
      </c>
      <c r="Y149" s="17">
        <f t="shared" si="105"/>
        <v>269.55528331037937</v>
      </c>
      <c r="Z149" s="58">
        <f t="shared" si="106"/>
        <v>2243.9741271427929</v>
      </c>
      <c r="AA149">
        <f t="shared" si="107"/>
        <v>47.370604040299007</v>
      </c>
      <c r="AB149" s="9">
        <f t="shared" si="108"/>
        <v>92.846383918986049</v>
      </c>
      <c r="AC149" s="18">
        <f t="shared" si="125"/>
        <v>0.17573613641901478</v>
      </c>
    </row>
    <row r="150" spans="1:29">
      <c r="A150" t="str">
        <f>'rockfish harvests'!A149</f>
        <v>SC</v>
      </c>
      <c r="B150">
        <f>'rockfish harvests'!B149</f>
        <v>2013</v>
      </c>
      <c r="C150" t="str">
        <f>'rockfish harvests'!C149</f>
        <v>NORTHEAS</v>
      </c>
      <c r="D150">
        <f>'rockfish harvests'!D149</f>
        <v>9965</v>
      </c>
      <c r="E150">
        <f>[1]logbook_harvest!F193</f>
        <v>638</v>
      </c>
      <c r="F150">
        <f>[1]logbook_harvest!G193</f>
        <v>361</v>
      </c>
      <c r="G150" s="12"/>
      <c r="H150" s="12"/>
      <c r="I150" s="17">
        <f t="shared" si="126"/>
        <v>361</v>
      </c>
      <c r="J150" s="8">
        <f t="shared" si="99"/>
        <v>0</v>
      </c>
      <c r="K150">
        <f t="shared" si="100"/>
        <v>0</v>
      </c>
      <c r="L150" s="9">
        <f t="shared" si="101"/>
        <v>0</v>
      </c>
      <c r="N150" s="2">
        <f>'rockfish harvests'!O149</f>
        <v>8625.830039525692</v>
      </c>
      <c r="O150">
        <f>'rockfish harvests'!P149</f>
        <v>4761147.9363994701</v>
      </c>
      <c r="P150">
        <f>IF([2]species_comp_Region2_forR!$D265&gt;49,[2]species_comp_Region2_forR!$J265,[2]species_comp_Region2_forR!$L265)</f>
        <v>3.6809816000000002E-2</v>
      </c>
      <c r="Q150">
        <f>IF([2]species_comp_Region2_forR!$D265&gt;49,[2]species_comp_Region2_forR!$K265,[2]species_comp_Region2_forR!$M265)</f>
        <v>2.1885700000000001E-4</v>
      </c>
      <c r="T150" s="17">
        <f t="shared" si="127"/>
        <v>317.51521660221346</v>
      </c>
      <c r="U150" s="59">
        <f t="shared" si="109"/>
        <v>21693.20941446751</v>
      </c>
      <c r="V150">
        <f t="shared" si="103"/>
        <v>147.28614807397031</v>
      </c>
      <c r="W150" s="9">
        <f t="shared" si="104"/>
        <v>288.68085022498178</v>
      </c>
      <c r="Y150" s="17">
        <f t="shared" si="105"/>
        <v>678.51521660221351</v>
      </c>
      <c r="Z150" s="58">
        <f t="shared" si="106"/>
        <v>21693.20941446751</v>
      </c>
      <c r="AA150">
        <f t="shared" si="107"/>
        <v>147.28614807397031</v>
      </c>
      <c r="AB150" s="9">
        <f t="shared" si="108"/>
        <v>288.68085022498178</v>
      </c>
      <c r="AC150" s="18">
        <f t="shared" si="125"/>
        <v>0.21707125274438513</v>
      </c>
    </row>
    <row r="151" spans="1:29">
      <c r="A151" t="str">
        <f>'rockfish harvests'!A150</f>
        <v>SC</v>
      </c>
      <c r="B151">
        <f>'rockfish harvests'!B150</f>
        <v>2014</v>
      </c>
      <c r="C151" t="str">
        <f>'rockfish harvests'!C150</f>
        <v>NORTHEAS</v>
      </c>
      <c r="D151">
        <f>'rockfish harvests'!D150</f>
        <v>11896</v>
      </c>
      <c r="E151">
        <f>[1]logbook_harvest!F194</f>
        <v>1536</v>
      </c>
      <c r="F151">
        <f>[1]logbook_harvest!G194</f>
        <v>392</v>
      </c>
      <c r="G151" s="12"/>
      <c r="H151" s="12"/>
      <c r="I151" s="17">
        <f t="shared" si="126"/>
        <v>392</v>
      </c>
      <c r="J151" s="8">
        <f t="shared" si="99"/>
        <v>0</v>
      </c>
      <c r="K151">
        <f t="shared" si="100"/>
        <v>0</v>
      </c>
      <c r="L151" s="9">
        <f t="shared" si="101"/>
        <v>0</v>
      </c>
      <c r="N151" s="2">
        <f>'rockfish harvests'!O150</f>
        <v>5411.0074000986679</v>
      </c>
      <c r="O151">
        <f>'rockfish harvests'!P150</f>
        <v>1633143.8585763292</v>
      </c>
      <c r="P151">
        <f>IF([2]species_comp_Region2_forR!$D266&gt;49,[2]species_comp_Region2_forR!$J266,[2]species_comp_Region2_forR!$L266)</f>
        <v>7.9365079000000005E-2</v>
      </c>
      <c r="Q151">
        <f>IF([2]species_comp_Region2_forR!$D266&gt;49,[2]species_comp_Region2_forR!$K266,[2]species_comp_Region2_forR!$M266)</f>
        <v>5.8452999999999999E-4</v>
      </c>
      <c r="T151" s="17">
        <f t="shared" si="127"/>
        <v>429.4450297784154</v>
      </c>
      <c r="U151" s="59">
        <f t="shared" si="109"/>
        <v>26446.705206316394</v>
      </c>
      <c r="V151">
        <f t="shared" si="103"/>
        <v>162.62442991849778</v>
      </c>
      <c r="W151" s="9">
        <f t="shared" si="104"/>
        <v>318.74388264025566</v>
      </c>
      <c r="Y151" s="17">
        <f t="shared" si="105"/>
        <v>821.44502977841535</v>
      </c>
      <c r="Z151" s="58">
        <f t="shared" si="106"/>
        <v>26446.705206316394</v>
      </c>
      <c r="AA151">
        <f t="shared" si="107"/>
        <v>162.62442991849778</v>
      </c>
      <c r="AB151" s="9">
        <f t="shared" si="108"/>
        <v>318.74388264025566</v>
      </c>
      <c r="AC151" s="18">
        <f t="shared" si="125"/>
        <v>0.19797360020836172</v>
      </c>
    </row>
    <row r="152" spans="1:29">
      <c r="A152" t="str">
        <f>'rockfish harvests'!A151</f>
        <v>SC</v>
      </c>
      <c r="B152">
        <f>'rockfish harvests'!B151</f>
        <v>2015</v>
      </c>
      <c r="C152" t="str">
        <f>'rockfish harvests'!C151</f>
        <v>NORTHEAS</v>
      </c>
      <c r="D152">
        <f>'rockfish harvests'!D151</f>
        <v>12377</v>
      </c>
      <c r="E152">
        <f>[1]logbook_harvest!F195</f>
        <v>578</v>
      </c>
      <c r="F152">
        <f>[1]logbook_harvest!G195</f>
        <v>394</v>
      </c>
      <c r="G152" s="12"/>
      <c r="H152" s="12"/>
      <c r="I152" s="17">
        <f t="shared" si="126"/>
        <v>394</v>
      </c>
      <c r="J152" s="8">
        <f t="shared" si="99"/>
        <v>0</v>
      </c>
      <c r="K152">
        <f t="shared" si="100"/>
        <v>0</v>
      </c>
      <c r="L152" s="9">
        <f t="shared" si="101"/>
        <v>0</v>
      </c>
      <c r="N152" s="2">
        <f>'rockfish harvests'!O151</f>
        <v>10776.477406902814</v>
      </c>
      <c r="O152">
        <f>'rockfish harvests'!P151</f>
        <v>10110394.020791385</v>
      </c>
      <c r="P152">
        <f>IF([2]species_comp_Region2_forR!$D267&gt;49,[2]species_comp_Region2_forR!$J267,[2]species_comp_Region2_forR!$L267)</f>
        <v>2.8947368000000001E-2</v>
      </c>
      <c r="Q152">
        <f>IF([2]species_comp_Region2_forR!$D267&gt;49,[2]species_comp_Region2_forR!$K267,[2]species_comp_Region2_forR!$M267)</f>
        <v>7.4167300000000004E-5</v>
      </c>
      <c r="T152" s="17">
        <f t="shared" si="127"/>
        <v>311.95065724130149</v>
      </c>
      <c r="U152" s="59">
        <f t="shared" si="109"/>
        <v>16335.37659089209</v>
      </c>
      <c r="V152">
        <f t="shared" si="103"/>
        <v>127.80992367923584</v>
      </c>
      <c r="W152" s="9">
        <f t="shared" si="104"/>
        <v>250.50745041130224</v>
      </c>
      <c r="Y152" s="17">
        <f t="shared" si="105"/>
        <v>705.95065724130154</v>
      </c>
      <c r="Z152" s="58">
        <f t="shared" si="106"/>
        <v>16335.37659089209</v>
      </c>
      <c r="AA152">
        <f t="shared" si="107"/>
        <v>127.80992367923584</v>
      </c>
      <c r="AB152" s="9">
        <f t="shared" si="108"/>
        <v>250.50745041130224</v>
      </c>
      <c r="AC152" s="18">
        <f t="shared" si="125"/>
        <v>0.18104653968124154</v>
      </c>
    </row>
    <row r="153" spans="1:29">
      <c r="A153" t="str">
        <f>'rockfish harvests'!A152</f>
        <v>SC</v>
      </c>
      <c r="B153">
        <f>'rockfish harvests'!B152</f>
        <v>2016</v>
      </c>
      <c r="C153" t="str">
        <f>'rockfish harvests'!C152</f>
        <v>NORTHEAS</v>
      </c>
      <c r="D153">
        <f>'rockfish harvests'!D152</f>
        <v>13580</v>
      </c>
      <c r="E153">
        <f>[1]logbook_harvest!F196</f>
        <v>719</v>
      </c>
      <c r="F153">
        <f>[1]logbook_harvest!G196</f>
        <v>425</v>
      </c>
      <c r="G153" s="12"/>
      <c r="H153" s="12"/>
      <c r="I153" s="17">
        <f t="shared" si="126"/>
        <v>425</v>
      </c>
      <c r="J153" s="8">
        <f t="shared" si="99"/>
        <v>0</v>
      </c>
      <c r="K153">
        <f t="shared" si="100"/>
        <v>0</v>
      </c>
      <c r="L153" s="9">
        <f t="shared" si="101"/>
        <v>0</v>
      </c>
      <c r="N153" s="2">
        <f>'rockfish harvests'!O152</f>
        <v>14147.366319691999</v>
      </c>
      <c r="O153">
        <f>'rockfish harvests'!P152</f>
        <v>22590691.391820997</v>
      </c>
      <c r="P153">
        <f>IF([2]species_comp_Region2_forR!$D268&gt;49,[2]species_comp_Region2_forR!$J268,[2]species_comp_Region2_forR!$L268)</f>
        <v>1.5625E-2</v>
      </c>
      <c r="Q153">
        <f>IF([2]species_comp_Region2_forR!$D268&gt;49,[2]species_comp_Region2_forR!$K268,[2]species_comp_Region2_forR!$M268)</f>
        <v>4.82159E-5</v>
      </c>
      <c r="T153" s="17">
        <f t="shared" si="127"/>
        <v>221.05259874518748</v>
      </c>
      <c r="U153" s="59">
        <f t="shared" si="109"/>
        <v>14076.389687652931</v>
      </c>
      <c r="V153">
        <f t="shared" si="103"/>
        <v>118.64396186765229</v>
      </c>
      <c r="W153" s="9">
        <f t="shared" si="104"/>
        <v>232.54216526059849</v>
      </c>
      <c r="Y153" s="17">
        <f t="shared" si="105"/>
        <v>646.05259874518742</v>
      </c>
      <c r="Z153" s="58">
        <f t="shared" si="106"/>
        <v>14076.389687652931</v>
      </c>
      <c r="AA153">
        <f t="shared" si="107"/>
        <v>118.64396186765229</v>
      </c>
      <c r="AB153" s="9">
        <f t="shared" si="108"/>
        <v>232.54216526059849</v>
      </c>
      <c r="AC153" s="18">
        <f t="shared" si="125"/>
        <v>0.18364443096133601</v>
      </c>
    </row>
    <row r="154" spans="1:29">
      <c r="A154" t="str">
        <f>'rockfish harvests'!A153</f>
        <v>SC</v>
      </c>
      <c r="B154">
        <f>'rockfish harvests'!B153</f>
        <v>2017</v>
      </c>
      <c r="C154" t="str">
        <f>'rockfish harvests'!C153</f>
        <v>NORTHEAS</v>
      </c>
      <c r="D154">
        <f>'rockfish harvests'!D153</f>
        <v>6719</v>
      </c>
      <c r="E154">
        <f>[1]logbook_harvest!F197</f>
        <v>241</v>
      </c>
      <c r="F154">
        <f>[1]logbook_harvest!G197</f>
        <v>176</v>
      </c>
      <c r="G154" s="12"/>
      <c r="H154" s="12"/>
      <c r="I154" s="17">
        <f t="shared" si="126"/>
        <v>176</v>
      </c>
      <c r="J154" s="8">
        <f t="shared" si="99"/>
        <v>0</v>
      </c>
      <c r="K154">
        <f t="shared" si="100"/>
        <v>0</v>
      </c>
      <c r="L154" s="9">
        <f t="shared" si="101"/>
        <v>0</v>
      </c>
      <c r="N154" s="2">
        <f>'rockfish harvests'!O153</f>
        <v>3758.2825709322533</v>
      </c>
      <c r="O154">
        <f>'rockfish harvests'!P153</f>
        <v>1035822.3149322054</v>
      </c>
      <c r="P154">
        <f>IF([2]species_comp_Region2_forR!$D269&gt;49,[2]species_comp_Region2_forR!$J269,[2]species_comp_Region2_forR!$L269)</f>
        <v>1.8181817999999999E-2</v>
      </c>
      <c r="Q154">
        <f>IF([2]species_comp_Region2_forR!$D269&gt;49,[2]species_comp_Region2_forR!$K269,[2]species_comp_Region2_forR!$M269)</f>
        <v>5.4259099999999997E-5</v>
      </c>
      <c r="T154" s="17">
        <f t="shared" si="127"/>
        <v>68.332409697262321</v>
      </c>
      <c r="U154" s="59">
        <f t="shared" si="109"/>
        <v>1052.6106588720668</v>
      </c>
      <c r="V154">
        <f t="shared" si="103"/>
        <v>32.443961824537809</v>
      </c>
      <c r="W154" s="9">
        <f t="shared" si="104"/>
        <v>63.590165176094104</v>
      </c>
      <c r="Y154" s="17">
        <f t="shared" si="105"/>
        <v>244.33240969726234</v>
      </c>
      <c r="Z154" s="58">
        <f t="shared" si="106"/>
        <v>1052.6106588720668</v>
      </c>
      <c r="AA154">
        <f t="shared" si="107"/>
        <v>32.443961824537809</v>
      </c>
      <c r="AB154" s="9">
        <f t="shared" si="108"/>
        <v>63.590165176094104</v>
      </c>
      <c r="AC154" s="18">
        <f t="shared" si="125"/>
        <v>0.13278615745138839</v>
      </c>
    </row>
    <row r="155" spans="1:29">
      <c r="A155" t="str">
        <f>'rockfish harvests'!A154</f>
        <v>SC</v>
      </c>
      <c r="B155">
        <f>'rockfish harvests'!B154</f>
        <v>2018</v>
      </c>
      <c r="C155" t="str">
        <f>'rockfish harvests'!C154</f>
        <v>NORTHEAS</v>
      </c>
      <c r="D155">
        <f>'rockfish harvests'!D154</f>
        <v>8479</v>
      </c>
      <c r="E155">
        <f>[1]logbook_harvest!F198</f>
        <v>316</v>
      </c>
      <c r="F155">
        <f>[1]logbook_harvest!G198</f>
        <v>209</v>
      </c>
      <c r="G155" s="12"/>
      <c r="H155" s="12"/>
      <c r="I155" s="17">
        <f t="shared" si="126"/>
        <v>209</v>
      </c>
      <c r="J155" s="8">
        <f t="shared" si="99"/>
        <v>0</v>
      </c>
      <c r="K155">
        <f t="shared" si="100"/>
        <v>0</v>
      </c>
      <c r="L155" s="9">
        <f t="shared" si="101"/>
        <v>0</v>
      </c>
      <c r="N155" s="2">
        <f>'rockfish harvests'!O154</f>
        <v>8690.7789084181313</v>
      </c>
      <c r="O155">
        <f>'rockfish harvests'!P154</f>
        <v>6090869.3085533688</v>
      </c>
      <c r="P155">
        <f>IF([2]species_comp_Region2_forR!$D270&gt;49,[2]species_comp_Region2_forR!$J270,[2]species_comp_Region2_forR!$L270)</f>
        <v>2.006689E-2</v>
      </c>
      <c r="Q155">
        <f>IF([2]species_comp_Region2_forR!$D270&gt;49,[2]species_comp_Region2_forR!$K270,[2]species_comp_Region2_forR!$M270)</f>
        <v>6.5987299999999998E-5</v>
      </c>
      <c r="T155" s="17">
        <f t="shared" si="127"/>
        <v>174.39690436954672</v>
      </c>
      <c r="U155" s="59">
        <f t="shared" si="109"/>
        <v>7034.7485691329366</v>
      </c>
      <c r="V155">
        <f t="shared" si="103"/>
        <v>83.87340799760635</v>
      </c>
      <c r="W155" s="9">
        <f t="shared" si="104"/>
        <v>164.39187967530845</v>
      </c>
      <c r="Y155" s="17">
        <f t="shared" si="105"/>
        <v>383.39690436954675</v>
      </c>
      <c r="Z155" s="58">
        <f t="shared" si="106"/>
        <v>7034.7485691329366</v>
      </c>
      <c r="AA155">
        <f t="shared" si="107"/>
        <v>83.87340799760635</v>
      </c>
      <c r="AB155" s="9">
        <f t="shared" si="108"/>
        <v>164.39187967530845</v>
      </c>
      <c r="AC155" s="18">
        <f t="shared" si="125"/>
        <v>0.21876391551863666</v>
      </c>
    </row>
    <row r="156" spans="1:29">
      <c r="A156" t="str">
        <f>'rockfish harvests'!A155</f>
        <v>SC</v>
      </c>
      <c r="B156">
        <f>'rockfish harvests'!B155</f>
        <v>2019</v>
      </c>
      <c r="C156" t="str">
        <f>'rockfish harvests'!C155</f>
        <v>NORTHEAS</v>
      </c>
      <c r="D156">
        <f>'rockfish harvests'!D155</f>
        <v>9881</v>
      </c>
      <c r="E156">
        <f>[1]logbook_harvest!F199</f>
        <v>435</v>
      </c>
      <c r="F156">
        <f>[1]logbook_harvest!G199</f>
        <v>277</v>
      </c>
      <c r="G156" s="12"/>
      <c r="H156" s="12"/>
      <c r="I156" s="17">
        <f t="shared" ref="I156" si="128">F156</f>
        <v>277</v>
      </c>
      <c r="J156" s="8">
        <f t="shared" ref="J156" si="129">(E156^2)*H156</f>
        <v>0</v>
      </c>
      <c r="K156">
        <f t="shared" ref="K156" si="130">SQRT(J156)</f>
        <v>0</v>
      </c>
      <c r="L156" s="9">
        <f t="shared" ref="L156" si="131">(1.96*K156)</f>
        <v>0</v>
      </c>
      <c r="N156" s="2">
        <f>'rockfish harvests'!O155</f>
        <v>10303.660072182862</v>
      </c>
      <c r="O156">
        <f>'rockfish harvests'!P155</f>
        <v>5030013.8598571327</v>
      </c>
      <c r="P156">
        <f>IF([2]species_comp_Region2_forR!$D271&gt;49,[2]species_comp_Region2_forR!$J271,[2]species_comp_Region2_forR!$L271)</f>
        <v>3.7499999999999999E-2</v>
      </c>
      <c r="Q156">
        <f>IF([2]species_comp_Region2_forR!$D271&gt;49,[2]species_comp_Region2_forR!$K271,[2]species_comp_Region2_forR!$M271)</f>
        <v>1.5102E-4</v>
      </c>
      <c r="T156" s="17">
        <f t="shared" ref="T156" si="132">N156*P156</f>
        <v>386.38725270685728</v>
      </c>
      <c r="U156" s="59">
        <f t="shared" ref="U156" si="133">(N156^2)*Q156+(P156^2)*O156-(Q156*O156)</f>
        <v>22346.924648873526</v>
      </c>
      <c r="V156">
        <f t="shared" ref="V156" si="134">SQRT(U156)</f>
        <v>149.48887801061832</v>
      </c>
      <c r="W156" s="9">
        <f t="shared" ref="W156" si="135">(1.96*V156)</f>
        <v>292.99820090081192</v>
      </c>
      <c r="Y156" s="17">
        <f t="shared" ref="Y156" si="136">T156+I156</f>
        <v>663.38725270685723</v>
      </c>
      <c r="Z156" s="58">
        <f t="shared" ref="Z156" si="137">U156+J156</f>
        <v>22346.924648873526</v>
      </c>
      <c r="AA156">
        <f t="shared" ref="AA156" si="138">SQRT(Z156)</f>
        <v>149.48887801061832</v>
      </c>
      <c r="AB156" s="9">
        <f t="shared" ref="AB156" si="139">(1.96*AA156)</f>
        <v>292.99820090081192</v>
      </c>
      <c r="AC156" s="18">
        <f t="shared" si="125"/>
        <v>0.2253418005857819</v>
      </c>
    </row>
    <row r="157" spans="1:29">
      <c r="A157" t="str">
        <f>'rockfish harvests'!A156</f>
        <v>SC</v>
      </c>
      <c r="B157">
        <f>'rockfish harvests'!B156</f>
        <v>1998</v>
      </c>
      <c r="C157" t="str">
        <f>'rockfish harvests'!C156</f>
        <v>PWSI</v>
      </c>
      <c r="D157">
        <f>'rockfish harvests'!D156</f>
        <v>3821</v>
      </c>
      <c r="E157">
        <f>[1]logbook_harvest!F200</f>
        <v>1723</v>
      </c>
      <c r="F157" t="str">
        <f>[4]logbook_harvest_forR!$G191</f>
        <v>NA</v>
      </c>
      <c r="G157">
        <f>IF([2]species_comp_Region2_forR!$H277&gt;49,[2]species_comp_Region2_forR!$Z277,[2]species_comp_Region2_forR!$AB277)</f>
        <v>0.81819702999999999</v>
      </c>
      <c r="H157">
        <f>IF([2]species_comp_Region2_forR!$H277&gt;49,[2]species_comp_Region2_forR!$AA277,[2]species_comp_Region2_forR!$AC277)</f>
        <v>1.430295E-3</v>
      </c>
      <c r="I157" s="17">
        <f>E157*G157</f>
        <v>1409.7534826900001</v>
      </c>
      <c r="J157" s="8">
        <f t="shared" si="99"/>
        <v>4246.1582450550004</v>
      </c>
      <c r="K157">
        <f t="shared" si="100"/>
        <v>65.16255247498367</v>
      </c>
      <c r="L157" s="9">
        <f t="shared" si="101"/>
        <v>127.718602850968</v>
      </c>
      <c r="N157" s="2">
        <f>'rockfish harvests'!O156</f>
        <v>9768.3550806147941</v>
      </c>
      <c r="O157">
        <f>'rockfish harvests'!P156</f>
        <v>8755809.3695013113</v>
      </c>
      <c r="P157" s="42">
        <v>0.29826472199999998</v>
      </c>
      <c r="Q157" s="42">
        <v>3.0740847000000002E-2</v>
      </c>
      <c r="T157" s="17">
        <f t="shared" si="127"/>
        <v>2913.5557125168589</v>
      </c>
      <c r="U157" s="59">
        <f t="shared" si="109"/>
        <v>3443086.9683864298</v>
      </c>
      <c r="V157">
        <f t="shared" si="103"/>
        <v>1855.5557033908817</v>
      </c>
      <c r="W157" s="9">
        <f t="shared" si="104"/>
        <v>3636.8891786461281</v>
      </c>
      <c r="Y157" s="17">
        <f t="shared" si="105"/>
        <v>4323.3091952068589</v>
      </c>
      <c r="Z157" s="58">
        <f t="shared" si="106"/>
        <v>3447333.1266314848</v>
      </c>
      <c r="AA157">
        <f t="shared" si="107"/>
        <v>1856.6995251336402</v>
      </c>
      <c r="AB157" s="9">
        <f t="shared" si="108"/>
        <v>3639.131069261935</v>
      </c>
      <c r="AC157" s="18">
        <f>AA157/Y157</f>
        <v>0.42946258093039352</v>
      </c>
    </row>
    <row r="158" spans="1:29">
      <c r="A158" t="str">
        <f>'rockfish harvests'!A157</f>
        <v>SC</v>
      </c>
      <c r="B158">
        <f>'rockfish harvests'!B157</f>
        <v>1999</v>
      </c>
      <c r="C158" t="str">
        <f>'rockfish harvests'!C157</f>
        <v>PWSI</v>
      </c>
      <c r="D158">
        <f>'rockfish harvests'!D157</f>
        <v>4514</v>
      </c>
      <c r="E158">
        <f>[1]logbook_harvest!F201</f>
        <v>1905</v>
      </c>
      <c r="F158" t="str">
        <f>[4]logbook_harvest_forR!$G192</f>
        <v>NA</v>
      </c>
      <c r="G158">
        <f>IF([2]species_comp_Region2_forR!$H278&gt;49,[2]species_comp_Region2_forR!$Z278,[2]species_comp_Region2_forR!$AB278)</f>
        <v>0.70560085500000003</v>
      </c>
      <c r="H158">
        <f>IF([2]species_comp_Region2_forR!$H278&gt;49,[2]species_comp_Region2_forR!$AA278,[2]species_comp_Region2_forR!$AC278)</f>
        <v>8.2105999999999998E-4</v>
      </c>
      <c r="I158" s="17">
        <f>E158*G158</f>
        <v>1344.1696287750001</v>
      </c>
      <c r="J158" s="8">
        <f t="shared" si="99"/>
        <v>2979.6472665000001</v>
      </c>
      <c r="K158">
        <f t="shared" si="100"/>
        <v>54.586145371330261</v>
      </c>
      <c r="L158" s="9">
        <f t="shared" si="101"/>
        <v>106.98884492780731</v>
      </c>
      <c r="N158" s="2">
        <f>'rockfish harvests'!O157</f>
        <v>11540.003882202349</v>
      </c>
      <c r="O158">
        <f>'rockfish harvests'!P157</f>
        <v>12219834.714956973</v>
      </c>
      <c r="P158">
        <f>IF([2]species_comp_Region2_forR!$D305&gt;49,[2]species_comp_Region2_forR!$J305,[2]species_comp_Region2_forR!$L305)</f>
        <v>0.42359815299999998</v>
      </c>
      <c r="Q158">
        <f>IF([2]species_comp_Region2_forR!$D305&gt;49,[2]species_comp_Region2_forR!$K305,[2]species_comp_Region2_forR!$M305)</f>
        <v>1.265092E-3</v>
      </c>
      <c r="T158" s="17">
        <f t="shared" si="127"/>
        <v>4888.3243301137445</v>
      </c>
      <c r="U158" s="59">
        <f t="shared" si="109"/>
        <v>2345686.0956644234</v>
      </c>
      <c r="V158">
        <f t="shared" si="103"/>
        <v>1531.5632849035078</v>
      </c>
      <c r="W158" s="9">
        <f t="shared" si="104"/>
        <v>3001.8640384108753</v>
      </c>
      <c r="Y158" s="17">
        <f t="shared" si="105"/>
        <v>6232.4939588887446</v>
      </c>
      <c r="Z158" s="58">
        <f t="shared" si="106"/>
        <v>2348665.7429309236</v>
      </c>
      <c r="AA158">
        <f t="shared" si="107"/>
        <v>1532.5357232152612</v>
      </c>
      <c r="AB158" s="9">
        <f t="shared" si="108"/>
        <v>3003.7700175019118</v>
      </c>
      <c r="AC158" s="18">
        <f t="shared" ref="AC158:AC223" si="140">AA158/Y158</f>
        <v>0.24589445787260944</v>
      </c>
    </row>
    <row r="159" spans="1:29">
      <c r="A159" t="str">
        <f>'rockfish harvests'!A158</f>
        <v>SC</v>
      </c>
      <c r="B159">
        <f>'rockfish harvests'!B158</f>
        <v>2000</v>
      </c>
      <c r="C159" t="str">
        <f>'rockfish harvests'!C158</f>
        <v>PWSI</v>
      </c>
      <c r="D159">
        <f>'rockfish harvests'!D158</f>
        <v>6011</v>
      </c>
      <c r="E159">
        <f>[1]logbook_harvest!F202</f>
        <v>2620</v>
      </c>
      <c r="F159" t="str">
        <f>[4]logbook_harvest_forR!$G193</f>
        <v>NA</v>
      </c>
      <c r="G159">
        <f>IF([2]species_comp_Region2_forR!$H279&gt;49,[2]species_comp_Region2_forR!$Z279,[2]species_comp_Region2_forR!$AB279)</f>
        <v>0.48587041600000003</v>
      </c>
      <c r="H159">
        <f>IF([2]species_comp_Region2_forR!$H279&gt;49,[2]species_comp_Region2_forR!$AA279,[2]species_comp_Region2_forR!$AC279)</f>
        <v>9.2518600000000004E-4</v>
      </c>
      <c r="I159" s="17">
        <f>E159*G159</f>
        <v>1272.9804899200001</v>
      </c>
      <c r="J159" s="8">
        <f t="shared" si="99"/>
        <v>6350.8467784000004</v>
      </c>
      <c r="K159">
        <f t="shared" si="100"/>
        <v>79.692200235656685</v>
      </c>
      <c r="L159" s="9">
        <f t="shared" si="101"/>
        <v>156.1967124618871</v>
      </c>
      <c r="N159" s="2">
        <f>'rockfish harvests'!O158</f>
        <v>15367.072072644733</v>
      </c>
      <c r="O159">
        <f>'rockfish harvests'!P158</f>
        <v>21668840.765019432</v>
      </c>
      <c r="P159">
        <f>IF([2]species_comp_Region2_forR!$D306&gt;49,[2]species_comp_Region2_forR!$J306,[2]species_comp_Region2_forR!$L306)</f>
        <v>0.190055742</v>
      </c>
      <c r="Q159">
        <f>IF([2]species_comp_Region2_forR!$D306&gt;49,[2]species_comp_Region2_forR!$K306,[2]species_comp_Region2_forR!$M306)</f>
        <v>8.7462800000000002E-4</v>
      </c>
      <c r="T159" s="17">
        <f t="shared" si="127"/>
        <v>2920.6002851339726</v>
      </c>
      <c r="U159" s="59">
        <f t="shared" si="109"/>
        <v>970292.72703049472</v>
      </c>
      <c r="V159">
        <f t="shared" si="103"/>
        <v>985.0343786033535</v>
      </c>
      <c r="W159" s="9">
        <f t="shared" si="104"/>
        <v>1930.6673820625729</v>
      </c>
      <c r="Y159" s="17">
        <f t="shared" si="105"/>
        <v>4193.5807750539725</v>
      </c>
      <c r="Z159" s="58">
        <f t="shared" si="106"/>
        <v>976643.57380889473</v>
      </c>
      <c r="AA159">
        <f t="shared" si="107"/>
        <v>988.25278841442923</v>
      </c>
      <c r="AB159" s="9">
        <f t="shared" si="108"/>
        <v>1936.9754652922813</v>
      </c>
      <c r="AC159" s="18">
        <f t="shared" si="140"/>
        <v>0.23565846025744197</v>
      </c>
    </row>
    <row r="160" spans="1:29">
      <c r="A160" t="str">
        <f>'rockfish harvests'!A159</f>
        <v>SC</v>
      </c>
      <c r="B160">
        <f>'rockfish harvests'!B159</f>
        <v>2001</v>
      </c>
      <c r="C160" t="str">
        <f>'rockfish harvests'!C159</f>
        <v>PWSI</v>
      </c>
      <c r="D160">
        <f>'rockfish harvests'!D159</f>
        <v>7036</v>
      </c>
      <c r="E160">
        <f>[1]logbook_harvest!F203</f>
        <v>2827</v>
      </c>
      <c r="F160" t="str">
        <f>[4]logbook_harvest_forR!$G194</f>
        <v>NA</v>
      </c>
      <c r="G160">
        <f>IF([2]species_comp_Region2_forR!$H280&gt;49,[2]species_comp_Region2_forR!$Z280,[2]species_comp_Region2_forR!$AB280)</f>
        <v>0.51894945100000001</v>
      </c>
      <c r="H160">
        <f>IF([2]species_comp_Region2_forR!$H280&gt;49,[2]species_comp_Region2_forR!$AA280,[2]species_comp_Region2_forR!$AC280)</f>
        <v>1.2118490000000001E-3</v>
      </c>
      <c r="I160" s="17">
        <f>E160*G160</f>
        <v>1467.0700979769999</v>
      </c>
      <c r="J160" s="8">
        <f t="shared" si="99"/>
        <v>9685.0111667210003</v>
      </c>
      <c r="K160">
        <f t="shared" si="100"/>
        <v>98.412454327290305</v>
      </c>
      <c r="L160" s="9">
        <f t="shared" si="101"/>
        <v>192.88841048148899</v>
      </c>
      <c r="N160" s="2">
        <f>'rockfish harvests'!O159</f>
        <v>17987.476144256918</v>
      </c>
      <c r="O160">
        <f>'rockfish harvests'!P159</f>
        <v>29688884.747428846</v>
      </c>
      <c r="P160">
        <f>IF([2]species_comp_Region2_forR!$D307&gt;49,[2]species_comp_Region2_forR!$J307,[2]species_comp_Region2_forR!$L307)</f>
        <v>0.80829467899999996</v>
      </c>
      <c r="Q160">
        <f>IF([2]species_comp_Region2_forR!$D307&gt;49,[2]species_comp_Region2_forR!$K307,[2]species_comp_Region2_forR!$M307)</f>
        <v>6.4030700000000001E-4</v>
      </c>
      <c r="T160" s="17">
        <f t="shared" si="127"/>
        <v>14539.181256042302</v>
      </c>
      <c r="U160" s="59">
        <f t="shared" si="109"/>
        <v>19585105.393898599</v>
      </c>
      <c r="V160">
        <f t="shared" si="103"/>
        <v>4425.5062302406259</v>
      </c>
      <c r="W160" s="9">
        <f t="shared" si="104"/>
        <v>8673.9922112716267</v>
      </c>
      <c r="Y160" s="17">
        <f t="shared" ref="Y160:Y199" si="141">T160+I160</f>
        <v>16006.251354019303</v>
      </c>
      <c r="Z160" s="58">
        <f t="shared" ref="Z160:Z199" si="142">U160+J160</f>
        <v>19594790.40506532</v>
      </c>
      <c r="AA160">
        <f t="shared" si="107"/>
        <v>4426.600321360098</v>
      </c>
      <c r="AB160" s="9">
        <f t="shared" si="108"/>
        <v>8676.1366298657922</v>
      </c>
      <c r="AC160" s="18">
        <f t="shared" si="140"/>
        <v>0.27655446759234742</v>
      </c>
    </row>
    <row r="161" spans="1:29">
      <c r="A161" t="str">
        <f>'rockfish harvests'!A160</f>
        <v>SC</v>
      </c>
      <c r="B161">
        <f>'rockfish harvests'!B160</f>
        <v>2002</v>
      </c>
      <c r="C161" t="str">
        <f>'rockfish harvests'!C160</f>
        <v>PWSI</v>
      </c>
      <c r="D161">
        <f>'rockfish harvests'!D160</f>
        <v>7398</v>
      </c>
      <c r="E161">
        <f>[1]logbook_harvest!F204</f>
        <v>2518</v>
      </c>
      <c r="F161" t="str">
        <f>[4]logbook_harvest_forR!$G195</f>
        <v>NA</v>
      </c>
      <c r="G161">
        <f>IF([2]species_comp_Region2_forR!$H281&gt;49,[2]species_comp_Region2_forR!$Z281,[2]species_comp_Region2_forR!$AB281)</f>
        <v>0.68596919199999995</v>
      </c>
      <c r="H161">
        <f>IF([2]species_comp_Region2_forR!$H281&gt;49,[2]species_comp_Region2_forR!$AA281,[2]species_comp_Region2_forR!$AC281)</f>
        <v>1.23802E-3</v>
      </c>
      <c r="I161" s="17">
        <f t="shared" ref="I161:I186" si="143">E161*G161</f>
        <v>1727.2704254559999</v>
      </c>
      <c r="J161" s="8">
        <f t="shared" ref="J161:J199" si="144">(E161^2)*H161</f>
        <v>7849.4479184800002</v>
      </c>
      <c r="K161">
        <f t="shared" ref="K161:K199" si="145">SQRT(J161)</f>
        <v>88.597110102305251</v>
      </c>
      <c r="L161" s="9">
        <f t="shared" ref="L161:L199" si="146">(1.96*K161)</f>
        <v>173.65033580051829</v>
      </c>
      <c r="N161" s="2">
        <f>'rockfish harvests'!O160</f>
        <v>18912.926167597027</v>
      </c>
      <c r="O161">
        <f>'rockfish harvests'!P160</f>
        <v>32822440.987651471</v>
      </c>
      <c r="P161">
        <f>IF([2]species_comp_Region2_forR!$D308&gt;49,[2]species_comp_Region2_forR!$J308,[2]species_comp_Region2_forR!$L308)</f>
        <v>0.583589943</v>
      </c>
      <c r="Q161">
        <f>IF([2]species_comp_Region2_forR!$D308&gt;49,[2]species_comp_Region2_forR!$K308,[2]species_comp_Region2_forR!$M308)</f>
        <v>1.265691E-3</v>
      </c>
      <c r="T161" s="17">
        <f t="shared" si="127"/>
        <v>11037.393504111156</v>
      </c>
      <c r="U161" s="59">
        <f t="shared" si="109"/>
        <v>11589768.810361825</v>
      </c>
      <c r="V161">
        <f t="shared" ref="V161:V199" si="147">SQRT(U161)</f>
        <v>3404.3749514943011</v>
      </c>
      <c r="W161" s="9">
        <f t="shared" ref="W161:W199" si="148">(1.96*V161)</f>
        <v>6672.5749049288297</v>
      </c>
      <c r="Y161" s="17">
        <f t="shared" si="141"/>
        <v>12764.663929567156</v>
      </c>
      <c r="Z161" s="58">
        <f t="shared" si="142"/>
        <v>11597618.258280305</v>
      </c>
      <c r="AA161">
        <f t="shared" ref="AA161:AA199" si="149">SQRT(Z161)</f>
        <v>3405.527603511724</v>
      </c>
      <c r="AB161" s="9">
        <f t="shared" ref="AB161:AB199" si="150">(1.96*AA161)</f>
        <v>6674.8341028829791</v>
      </c>
      <c r="AC161" s="18">
        <f t="shared" si="140"/>
        <v>0.26679336191714403</v>
      </c>
    </row>
    <row r="162" spans="1:29">
      <c r="A162" t="str">
        <f>'rockfish harvests'!A161</f>
        <v>SC</v>
      </c>
      <c r="B162">
        <f>'rockfish harvests'!B161</f>
        <v>2003</v>
      </c>
      <c r="C162" t="str">
        <f>'rockfish harvests'!C161</f>
        <v>PWSI</v>
      </c>
      <c r="D162">
        <f>'rockfish harvests'!D161</f>
        <v>11932</v>
      </c>
      <c r="E162">
        <f>[1]logbook_harvest!F205</f>
        <v>3187</v>
      </c>
      <c r="F162" t="str">
        <f>[4]logbook_harvest_forR!$G196</f>
        <v>NA</v>
      </c>
      <c r="G162">
        <f>IF([2]species_comp_Region2_forR!$H282&gt;49,[2]species_comp_Region2_forR!$Z282,[2]species_comp_Region2_forR!$AB282)</f>
        <v>0.68654841300000002</v>
      </c>
      <c r="H162">
        <f>IF([2]species_comp_Region2_forR!$H282&gt;49,[2]species_comp_Region2_forR!$AA282,[2]species_comp_Region2_forR!$AC282)</f>
        <v>7.2457800000000003E-4</v>
      </c>
      <c r="I162" s="17">
        <f t="shared" si="143"/>
        <v>2188.0297922310001</v>
      </c>
      <c r="J162" s="8">
        <f t="shared" si="144"/>
        <v>7359.5162840820003</v>
      </c>
      <c r="K162">
        <f t="shared" si="145"/>
        <v>85.787623140415775</v>
      </c>
      <c r="L162" s="9">
        <f t="shared" si="146"/>
        <v>168.14374135521493</v>
      </c>
      <c r="N162" s="2">
        <f>'rockfish harvests'!O161</f>
        <v>30504.059885343027</v>
      </c>
      <c r="O162">
        <f>'rockfish harvests'!P161</f>
        <v>85382469.486194402</v>
      </c>
      <c r="P162">
        <f>IF([2]species_comp_Region2_forR!$D309&gt;49,[2]species_comp_Region2_forR!$J309,[2]species_comp_Region2_forR!$L309)</f>
        <v>0.175889405</v>
      </c>
      <c r="Q162">
        <f>IF([2]species_comp_Region2_forR!$D309&gt;49,[2]species_comp_Region2_forR!$K309,[2]species_comp_Region2_forR!$M309)</f>
        <v>3.8245999999999999E-4</v>
      </c>
      <c r="T162" s="17">
        <f t="shared" si="127"/>
        <v>5365.3409433173529</v>
      </c>
      <c r="U162" s="59">
        <f t="shared" si="109"/>
        <v>2964707.2868090342</v>
      </c>
      <c r="V162">
        <f t="shared" si="147"/>
        <v>1721.8325373883008</v>
      </c>
      <c r="W162" s="9">
        <f t="shared" si="148"/>
        <v>3374.7917732810697</v>
      </c>
      <c r="Y162" s="17">
        <f t="shared" si="141"/>
        <v>7553.370735548353</v>
      </c>
      <c r="Z162" s="58">
        <f t="shared" si="142"/>
        <v>2972066.8030931163</v>
      </c>
      <c r="AA162">
        <f t="shared" si="149"/>
        <v>1723.9683300725442</v>
      </c>
      <c r="AB162" s="9">
        <f t="shared" si="150"/>
        <v>3378.9779269421865</v>
      </c>
      <c r="AC162" s="18">
        <f t="shared" si="140"/>
        <v>0.22823827803910768</v>
      </c>
    </row>
    <row r="163" spans="1:29">
      <c r="A163" t="str">
        <f>'rockfish harvests'!A162</f>
        <v>SC</v>
      </c>
      <c r="B163">
        <f>'rockfish harvests'!B162</f>
        <v>2004</v>
      </c>
      <c r="C163" t="str">
        <f>'rockfish harvests'!C162</f>
        <v>PWSI</v>
      </c>
      <c r="D163">
        <f>'rockfish harvests'!D162</f>
        <v>10310</v>
      </c>
      <c r="E163">
        <f>[1]logbook_harvest!F206</f>
        <v>2872</v>
      </c>
      <c r="F163" t="str">
        <f>[4]logbook_harvest_forR!$G197</f>
        <v>NA</v>
      </c>
      <c r="G163">
        <f>IF([2]species_comp_Region2_forR!$H283&gt;49,[2]species_comp_Region2_forR!$Z283,[2]species_comp_Region2_forR!$AB283)</f>
        <v>0.68483738199999999</v>
      </c>
      <c r="H163">
        <f>IF([2]species_comp_Region2_forR!$H283&gt;49,[2]species_comp_Region2_forR!$AA283,[2]species_comp_Region2_forR!$AC283)</f>
        <v>7.2917299999999995E-4</v>
      </c>
      <c r="I163" s="17">
        <f t="shared" si="143"/>
        <v>1966.8529611040001</v>
      </c>
      <c r="J163" s="8">
        <f t="shared" si="144"/>
        <v>6014.4989064319998</v>
      </c>
      <c r="K163">
        <f t="shared" si="145"/>
        <v>77.553200491224089</v>
      </c>
      <c r="L163" s="9">
        <f t="shared" si="146"/>
        <v>152.00427296279921</v>
      </c>
      <c r="N163" s="2">
        <f>'rockfish harvests'!O162</f>
        <v>26357.430222752817</v>
      </c>
      <c r="O163">
        <f>'rockfish harvests'!P162</f>
        <v>63746970.869564563</v>
      </c>
      <c r="P163">
        <f>IF([2]species_comp_Region2_forR!$D310&gt;49,[2]species_comp_Region2_forR!$J310,[2]species_comp_Region2_forR!$L310)</f>
        <v>0.33339285800000001</v>
      </c>
      <c r="Q163">
        <f>IF([2]species_comp_Region2_forR!$D310&gt;49,[2]species_comp_Region2_forR!$K310,[2]species_comp_Region2_forR!$M310)</f>
        <v>9.1835599999999995E-4</v>
      </c>
      <c r="T163" s="17">
        <f t="shared" si="127"/>
        <v>8787.3789914991394</v>
      </c>
      <c r="U163" s="59">
        <f t="shared" si="109"/>
        <v>7664979.1417856021</v>
      </c>
      <c r="V163">
        <f t="shared" si="147"/>
        <v>2768.5698730184872</v>
      </c>
      <c r="W163" s="9">
        <f t="shared" si="148"/>
        <v>5426.396951116235</v>
      </c>
      <c r="Y163" s="17">
        <f t="shared" si="141"/>
        <v>10754.231952603139</v>
      </c>
      <c r="Z163" s="58">
        <f t="shared" si="142"/>
        <v>7670993.6406920338</v>
      </c>
      <c r="AA163">
        <f t="shared" si="149"/>
        <v>2769.6558704452859</v>
      </c>
      <c r="AB163" s="9">
        <f t="shared" si="150"/>
        <v>5428.5255060727604</v>
      </c>
      <c r="AC163" s="18">
        <f t="shared" si="140"/>
        <v>0.25754102037708709</v>
      </c>
    </row>
    <row r="164" spans="1:29">
      <c r="A164" t="str">
        <f>'rockfish harvests'!A163</f>
        <v>SC</v>
      </c>
      <c r="B164">
        <f>'rockfish harvests'!B163</f>
        <v>2005</v>
      </c>
      <c r="C164" t="str">
        <f>'rockfish harvests'!C163</f>
        <v>PWSI</v>
      </c>
      <c r="D164">
        <f>'rockfish harvests'!D163</f>
        <v>10930</v>
      </c>
      <c r="E164">
        <f>[1]logbook_harvest!F207</f>
        <v>2754</v>
      </c>
      <c r="F164" t="str">
        <f>[4]logbook_harvest_forR!$G198</f>
        <v>NA</v>
      </c>
      <c r="G164">
        <f>IF([2]species_comp_Region2_forR!$H284&gt;49,[2]species_comp_Region2_forR!$Z284,[2]species_comp_Region2_forR!$AB284)</f>
        <v>0.70733318000000001</v>
      </c>
      <c r="H164">
        <f>IF([2]species_comp_Region2_forR!$H284&gt;49,[2]species_comp_Region2_forR!$AA284,[2]species_comp_Region2_forR!$AC284)</f>
        <v>1.1966069999999999E-3</v>
      </c>
      <c r="I164" s="17">
        <f t="shared" si="143"/>
        <v>1947.99557772</v>
      </c>
      <c r="J164" s="8">
        <f t="shared" si="144"/>
        <v>9075.6849372119996</v>
      </c>
      <c r="K164">
        <f t="shared" si="145"/>
        <v>95.266389336491599</v>
      </c>
      <c r="L164" s="9">
        <f t="shared" si="146"/>
        <v>186.72212309952354</v>
      </c>
      <c r="N164" s="2">
        <f>'rockfish harvests'!O163</f>
        <v>27942.455124606044</v>
      </c>
      <c r="O164">
        <f>'rockfish harvests'!P163</f>
        <v>71644448.857817397</v>
      </c>
      <c r="P164">
        <f>IF([2]species_comp_Region2_forR!$D311&gt;49,[2]species_comp_Region2_forR!$J311,[2]species_comp_Region2_forR!$L311)</f>
        <v>0.48188212899999999</v>
      </c>
      <c r="Q164">
        <f>IF([2]species_comp_Region2_forR!$D311&gt;49,[2]species_comp_Region2_forR!$K311,[2]species_comp_Region2_forR!$M311)</f>
        <v>9.0134199999999996E-4</v>
      </c>
      <c r="T164" s="17">
        <f t="shared" si="127"/>
        <v>13464.969764932121</v>
      </c>
      <c r="U164" s="59">
        <f t="shared" si="109"/>
        <v>17275759.517472129</v>
      </c>
      <c r="V164">
        <f t="shared" si="147"/>
        <v>4156.4118560932011</v>
      </c>
      <c r="W164" s="9">
        <f t="shared" si="148"/>
        <v>8146.5672379426742</v>
      </c>
      <c r="Y164" s="17">
        <f t="shared" si="141"/>
        <v>15412.96534265212</v>
      </c>
      <c r="Z164" s="58">
        <f t="shared" si="142"/>
        <v>17284835.202409342</v>
      </c>
      <c r="AA164">
        <f t="shared" si="149"/>
        <v>4157.5034819479515</v>
      </c>
      <c r="AB164" s="9">
        <f t="shared" si="150"/>
        <v>8148.7068246179851</v>
      </c>
      <c r="AC164" s="18">
        <f t="shared" si="140"/>
        <v>0.26974066245662282</v>
      </c>
    </row>
    <row r="165" spans="1:29">
      <c r="A165" t="str">
        <f>'rockfish harvests'!A164</f>
        <v>SC</v>
      </c>
      <c r="B165">
        <f>'rockfish harvests'!B164</f>
        <v>2006</v>
      </c>
      <c r="C165" t="str">
        <f>'rockfish harvests'!C164</f>
        <v>PWSI</v>
      </c>
      <c r="D165">
        <f>'rockfish harvests'!D164</f>
        <v>7578</v>
      </c>
      <c r="E165">
        <f>[1]logbook_harvest!F208</f>
        <v>2985</v>
      </c>
      <c r="F165">
        <f>[1]logbook_harvest!G208</f>
        <v>1907</v>
      </c>
      <c r="G165" s="12"/>
      <c r="H165" s="12"/>
      <c r="I165" s="17">
        <f>F165</f>
        <v>1907</v>
      </c>
      <c r="J165" s="8">
        <f t="shared" si="144"/>
        <v>0</v>
      </c>
      <c r="K165">
        <f t="shared" si="145"/>
        <v>0</v>
      </c>
      <c r="L165" s="9">
        <f t="shared" si="146"/>
        <v>0</v>
      </c>
      <c r="N165" s="2">
        <f>'rockfish harvests'!O164</f>
        <v>19373.094687489898</v>
      </c>
      <c r="O165">
        <f>'rockfish harvests'!P164</f>
        <v>34439070.708155498</v>
      </c>
      <c r="P165">
        <f>IF([2]species_comp_Region2_forR!$D312&gt;49,[2]species_comp_Region2_forR!$J312,[2]species_comp_Region2_forR!$L312)</f>
        <v>0.26586483900000002</v>
      </c>
      <c r="Q165">
        <f>IF([2]species_comp_Region2_forR!$D312&gt;49,[2]species_comp_Region2_forR!$K312,[2]species_comp_Region2_forR!$M312)</f>
        <v>5.86128E-4</v>
      </c>
      <c r="T165" s="17">
        <f t="shared" si="127"/>
        <v>5150.6247000212579</v>
      </c>
      <c r="U165" s="59">
        <f t="shared" si="109"/>
        <v>2634093.1327502974</v>
      </c>
      <c r="V165">
        <f t="shared" si="147"/>
        <v>1622.9889502859523</v>
      </c>
      <c r="W165" s="9">
        <f t="shared" si="148"/>
        <v>3181.0583425604664</v>
      </c>
      <c r="Y165" s="17">
        <f t="shared" si="141"/>
        <v>7057.6247000212579</v>
      </c>
      <c r="Z165" s="58">
        <f t="shared" si="142"/>
        <v>2634093.1327502974</v>
      </c>
      <c r="AA165">
        <f t="shared" si="149"/>
        <v>1622.9889502859523</v>
      </c>
      <c r="AB165" s="9">
        <f t="shared" si="150"/>
        <v>3181.0583425604664</v>
      </c>
      <c r="AC165" s="18">
        <f t="shared" si="140"/>
        <v>0.22996249011102329</v>
      </c>
    </row>
    <row r="166" spans="1:29">
      <c r="A166" t="str">
        <f>'rockfish harvests'!A165</f>
        <v>SC</v>
      </c>
      <c r="B166">
        <f>'rockfish harvests'!B165</f>
        <v>2007</v>
      </c>
      <c r="C166" t="str">
        <f>'rockfish harvests'!C165</f>
        <v>PWSI</v>
      </c>
      <c r="D166">
        <f>'rockfish harvests'!D165</f>
        <v>12404</v>
      </c>
      <c r="E166">
        <f>[1]logbook_harvest!F209</f>
        <v>3115</v>
      </c>
      <c r="F166">
        <f>[1]logbook_harvest!G209</f>
        <v>1944</v>
      </c>
      <c r="G166" s="12"/>
      <c r="H166" s="12"/>
      <c r="I166" s="17">
        <f t="shared" ref="I166:I177" si="151">F166</f>
        <v>1944</v>
      </c>
      <c r="J166" s="8">
        <f t="shared" si="144"/>
        <v>0</v>
      </c>
      <c r="K166">
        <f t="shared" si="145"/>
        <v>0</v>
      </c>
      <c r="L166" s="9">
        <f t="shared" si="146"/>
        <v>0</v>
      </c>
      <c r="N166" s="2">
        <f>'rockfish harvests'!O165</f>
        <v>31710.724004173229</v>
      </c>
      <c r="O166">
        <f>'rockfish harvests'!P165</f>
        <v>92271108.350786552</v>
      </c>
      <c r="P166">
        <f>IF([2]species_comp_Region2_forR!$D313&gt;49,[2]species_comp_Region2_forR!$J313,[2]species_comp_Region2_forR!$L313)</f>
        <v>0.15352934300000001</v>
      </c>
      <c r="Q166">
        <f>IF([2]species_comp_Region2_forR!$D313&gt;49,[2]species_comp_Region2_forR!$K313,[2]species_comp_Region2_forR!$M313)</f>
        <v>4.0996199999999999E-4</v>
      </c>
      <c r="T166" s="17">
        <f t="shared" si="127"/>
        <v>4868.5266224150455</v>
      </c>
      <c r="U166" s="59">
        <f t="shared" si="109"/>
        <v>2549364.0552363289</v>
      </c>
      <c r="V166">
        <f t="shared" si="147"/>
        <v>1596.6728078214173</v>
      </c>
      <c r="W166" s="9">
        <f t="shared" si="148"/>
        <v>3129.4787033299781</v>
      </c>
      <c r="Y166" s="17">
        <f t="shared" si="141"/>
        <v>6812.5266224150455</v>
      </c>
      <c r="Z166" s="58">
        <f t="shared" si="142"/>
        <v>2549364.0552363289</v>
      </c>
      <c r="AA166">
        <f t="shared" si="149"/>
        <v>1596.6728078214173</v>
      </c>
      <c r="AB166" s="9">
        <f t="shared" si="150"/>
        <v>3129.4787033299781</v>
      </c>
      <c r="AC166" s="18">
        <f t="shared" si="140"/>
        <v>0.23437307423767478</v>
      </c>
    </row>
    <row r="167" spans="1:29">
      <c r="A167" t="str">
        <f>'rockfish harvests'!A166</f>
        <v>SC</v>
      </c>
      <c r="B167">
        <f>'rockfish harvests'!B166</f>
        <v>2008</v>
      </c>
      <c r="C167" t="str">
        <f>'rockfish harvests'!C166</f>
        <v>PWSI</v>
      </c>
      <c r="D167">
        <f>'rockfish harvests'!D166</f>
        <v>9522</v>
      </c>
      <c r="E167">
        <f>[1]logbook_harvest!F210</f>
        <v>2623</v>
      </c>
      <c r="F167">
        <f>[1]logbook_harvest!G210</f>
        <v>1495</v>
      </c>
      <c r="G167" s="12"/>
      <c r="H167" s="12"/>
      <c r="I167" s="17">
        <f t="shared" si="151"/>
        <v>1495</v>
      </c>
      <c r="J167" s="8">
        <f t="shared" si="144"/>
        <v>0</v>
      </c>
      <c r="K167">
        <f t="shared" si="145"/>
        <v>0</v>
      </c>
      <c r="L167" s="9">
        <f t="shared" si="146"/>
        <v>0</v>
      </c>
      <c r="N167" s="2">
        <f>'rockfish harvests'!O166</f>
        <v>24342.914702332913</v>
      </c>
      <c r="O167">
        <f>'rockfish harvests'!P166</f>
        <v>54374913.17494791</v>
      </c>
      <c r="P167">
        <f>IF([2]species_comp_Region2_forR!$D314&gt;49,[2]species_comp_Region2_forR!$J314,[2]species_comp_Region2_forR!$L314)</f>
        <v>0.185900606</v>
      </c>
      <c r="Q167">
        <f>IF([2]species_comp_Region2_forR!$D314&gt;49,[2]species_comp_Region2_forR!$K314,[2]species_comp_Region2_forR!$M314)</f>
        <v>2.8447699999999999E-4</v>
      </c>
      <c r="T167" s="17">
        <f t="shared" si="127"/>
        <v>4525.3625949699981</v>
      </c>
      <c r="U167" s="59">
        <f t="shared" si="109"/>
        <v>2032250.8006673334</v>
      </c>
      <c r="V167">
        <f t="shared" si="147"/>
        <v>1425.5703422375668</v>
      </c>
      <c r="W167" s="9">
        <f t="shared" si="148"/>
        <v>2794.1178707856311</v>
      </c>
      <c r="Y167" s="17">
        <f t="shared" si="141"/>
        <v>6020.3625949699981</v>
      </c>
      <c r="Z167" s="58">
        <f t="shared" si="142"/>
        <v>2032250.8006673334</v>
      </c>
      <c r="AA167">
        <f t="shared" si="149"/>
        <v>1425.5703422375668</v>
      </c>
      <c r="AB167" s="9">
        <f t="shared" si="150"/>
        <v>2794.1178707856311</v>
      </c>
      <c r="AC167" s="18">
        <f t="shared" si="140"/>
        <v>0.23679144233415911</v>
      </c>
    </row>
    <row r="168" spans="1:29">
      <c r="A168" t="str">
        <f>'rockfish harvests'!A167</f>
        <v>SC</v>
      </c>
      <c r="B168">
        <f>'rockfish harvests'!B167</f>
        <v>2009</v>
      </c>
      <c r="C168" t="str">
        <f>'rockfish harvests'!C167</f>
        <v>PWSI</v>
      </c>
      <c r="D168">
        <f>'rockfish harvests'!D167</f>
        <v>8197</v>
      </c>
      <c r="E168">
        <f>[1]logbook_harvest!F211</f>
        <v>2224</v>
      </c>
      <c r="F168">
        <f>[1]logbook_harvest!G211</f>
        <v>1306</v>
      </c>
      <c r="G168" s="12"/>
      <c r="H168" s="12"/>
      <c r="I168" s="17">
        <f t="shared" si="151"/>
        <v>1306</v>
      </c>
      <c r="J168" s="8">
        <f t="shared" si="144"/>
        <v>0</v>
      </c>
      <c r="K168">
        <f t="shared" si="145"/>
        <v>0</v>
      </c>
      <c r="L168" s="9">
        <f t="shared" si="146"/>
        <v>0</v>
      </c>
      <c r="N168" s="2">
        <f>'rockfish harvests'!O167</f>
        <v>20955.563097565941</v>
      </c>
      <c r="O168">
        <f>'rockfish harvests'!P167</f>
        <v>40295086.4991799</v>
      </c>
      <c r="P168">
        <f>IF([2]species_comp_Region2_forR!$D315&gt;49,[2]species_comp_Region2_forR!$J315,[2]species_comp_Region2_forR!$L315)</f>
        <v>0.255321721</v>
      </c>
      <c r="Q168">
        <f>IF([2]species_comp_Region2_forR!$D315&gt;49,[2]species_comp_Region2_forR!$K315,[2]species_comp_Region2_forR!$M315)</f>
        <v>3.9776699999999999E-4</v>
      </c>
      <c r="T168" s="17">
        <f t="shared" si="127"/>
        <v>5350.4104345946271</v>
      </c>
      <c r="U168" s="59">
        <f t="shared" si="109"/>
        <v>2785449.3002179079</v>
      </c>
      <c r="V168">
        <f t="shared" si="147"/>
        <v>1668.9665365782228</v>
      </c>
      <c r="W168" s="9">
        <f t="shared" si="148"/>
        <v>3271.1744116933164</v>
      </c>
      <c r="Y168" s="17">
        <f t="shared" si="141"/>
        <v>6656.4104345946271</v>
      </c>
      <c r="Z168" s="58">
        <f t="shared" si="142"/>
        <v>2785449.3002179079</v>
      </c>
      <c r="AA168">
        <f t="shared" si="149"/>
        <v>1668.9665365782228</v>
      </c>
      <c r="AB168" s="9">
        <f t="shared" si="150"/>
        <v>3271.1744116933164</v>
      </c>
      <c r="AC168" s="18">
        <f t="shared" si="140"/>
        <v>0.25073071334428049</v>
      </c>
    </row>
    <row r="169" spans="1:29">
      <c r="A169" t="str">
        <f>'rockfish harvests'!A168</f>
        <v>SC</v>
      </c>
      <c r="B169">
        <f>'rockfish harvests'!B168</f>
        <v>2010</v>
      </c>
      <c r="C169" t="str">
        <f>'rockfish harvests'!C168</f>
        <v>PWSI</v>
      </c>
      <c r="D169">
        <f>'rockfish harvests'!D168</f>
        <v>11909</v>
      </c>
      <c r="E169">
        <f>[1]logbook_harvest!F212</f>
        <v>3828</v>
      </c>
      <c r="F169">
        <f>[1]logbook_harvest!G212</f>
        <v>1880</v>
      </c>
      <c r="G169" s="12"/>
      <c r="H169" s="12"/>
      <c r="I169" s="17">
        <f t="shared" si="151"/>
        <v>1880</v>
      </c>
      <c r="J169" s="8">
        <f t="shared" si="144"/>
        <v>0</v>
      </c>
      <c r="K169">
        <f t="shared" si="145"/>
        <v>0</v>
      </c>
      <c r="L169" s="9">
        <f t="shared" si="146"/>
        <v>0</v>
      </c>
      <c r="N169" s="2">
        <f>'rockfish harvests'!O168</f>
        <v>30445.260574467829</v>
      </c>
      <c r="O169">
        <f>'rockfish harvests'!P168</f>
        <v>85053622.000279784</v>
      </c>
      <c r="P169">
        <f>IF([2]species_comp_Region2_forR!$D316&gt;49,[2]species_comp_Region2_forR!$J316,[2]species_comp_Region2_forR!$L316)</f>
        <v>0.13172895300000001</v>
      </c>
      <c r="Q169">
        <f>IF([2]species_comp_Region2_forR!$D316&gt;49,[2]species_comp_Region2_forR!$K316,[2]species_comp_Region2_forR!$M316)</f>
        <v>2.4597099999999999E-4</v>
      </c>
      <c r="T169" s="17">
        <f t="shared" si="127"/>
        <v>4010.5222992868262</v>
      </c>
      <c r="U169" s="59">
        <f t="shared" si="109"/>
        <v>1682967.6389811821</v>
      </c>
      <c r="V169">
        <f t="shared" si="147"/>
        <v>1297.2924261635007</v>
      </c>
      <c r="W169" s="9">
        <f t="shared" si="148"/>
        <v>2542.6931552804613</v>
      </c>
      <c r="Y169" s="17">
        <f t="shared" si="141"/>
        <v>5890.5222992868257</v>
      </c>
      <c r="Z169" s="58">
        <f t="shared" si="142"/>
        <v>1682967.6389811821</v>
      </c>
      <c r="AA169">
        <f t="shared" si="149"/>
        <v>1297.2924261635007</v>
      </c>
      <c r="AB169" s="9">
        <f t="shared" si="150"/>
        <v>2542.6931552804613</v>
      </c>
      <c r="AC169" s="18">
        <f t="shared" si="140"/>
        <v>0.22023385368060924</v>
      </c>
    </row>
    <row r="170" spans="1:29">
      <c r="A170" t="str">
        <f>'rockfish harvests'!A169</f>
        <v>SC</v>
      </c>
      <c r="B170">
        <f>'rockfish harvests'!B169</f>
        <v>2011</v>
      </c>
      <c r="C170" t="str">
        <f>'rockfish harvests'!C169</f>
        <v>PWSI</v>
      </c>
      <c r="D170">
        <f>'rockfish harvests'!D169</f>
        <v>11367</v>
      </c>
      <c r="E170">
        <f>[1]logbook_harvest!F213</f>
        <v>3175</v>
      </c>
      <c r="F170">
        <f>[1]logbook_harvest!G213</f>
        <v>1443</v>
      </c>
      <c r="G170" s="12"/>
      <c r="H170" s="12"/>
      <c r="I170" s="17">
        <f t="shared" si="151"/>
        <v>1443</v>
      </c>
      <c r="J170" s="8">
        <f t="shared" si="144"/>
        <v>0</v>
      </c>
      <c r="K170">
        <f t="shared" si="145"/>
        <v>0</v>
      </c>
      <c r="L170" s="9">
        <f t="shared" si="146"/>
        <v>0</v>
      </c>
      <c r="N170" s="2">
        <f>'rockfish harvests'!O169</f>
        <v>58599.987281399051</v>
      </c>
      <c r="O170">
        <f>'rockfish harvests'!P169</f>
        <v>100066036.13433234</v>
      </c>
      <c r="P170">
        <f>IF([2]species_comp_Region2_forR!$D317&gt;49,[2]species_comp_Region2_forR!$J317,[2]species_comp_Region2_forR!$L317)</f>
        <v>0.14624831299999999</v>
      </c>
      <c r="Q170">
        <f>IF([2]species_comp_Region2_forR!$D317&gt;49,[2]species_comp_Region2_forR!$K317,[2]species_comp_Region2_forR!$M317)</f>
        <v>2.5072199999999999E-4</v>
      </c>
      <c r="T170" s="17">
        <f t="shared" si="127"/>
        <v>8570.1492817260678</v>
      </c>
      <c r="U170" s="59">
        <f t="shared" si="109"/>
        <v>2976149.5126310452</v>
      </c>
      <c r="V170">
        <f t="shared" si="147"/>
        <v>1725.1520259475815</v>
      </c>
      <c r="W170" s="9">
        <f t="shared" si="148"/>
        <v>3381.2979708572598</v>
      </c>
      <c r="Y170" s="17">
        <f t="shared" si="141"/>
        <v>10013.149281726068</v>
      </c>
      <c r="Z170" s="58">
        <f t="shared" si="142"/>
        <v>2976149.5126310452</v>
      </c>
      <c r="AA170">
        <f t="shared" si="149"/>
        <v>1725.1520259475815</v>
      </c>
      <c r="AB170" s="9">
        <f t="shared" si="150"/>
        <v>3381.2979708572598</v>
      </c>
      <c r="AC170" s="18">
        <f t="shared" si="140"/>
        <v>0.17228865538796798</v>
      </c>
    </row>
    <row r="171" spans="1:29">
      <c r="A171" t="str">
        <f>'rockfish harvests'!A170</f>
        <v>SC</v>
      </c>
      <c r="B171">
        <f>'rockfish harvests'!B170</f>
        <v>2012</v>
      </c>
      <c r="C171" t="str">
        <f>'rockfish harvests'!C170</f>
        <v>PWSI</v>
      </c>
      <c r="D171">
        <f>'rockfish harvests'!D170</f>
        <v>13580</v>
      </c>
      <c r="E171">
        <f>[1]logbook_harvest!F214</f>
        <v>4267</v>
      </c>
      <c r="F171">
        <f>[1]logbook_harvest!G214</f>
        <v>1727</v>
      </c>
      <c r="G171" s="12"/>
      <c r="H171" s="12"/>
      <c r="I171" s="17">
        <f t="shared" si="151"/>
        <v>1727</v>
      </c>
      <c r="J171" s="8">
        <f t="shared" si="144"/>
        <v>0</v>
      </c>
      <c r="K171">
        <f t="shared" si="145"/>
        <v>0</v>
      </c>
      <c r="L171" s="9">
        <f t="shared" si="146"/>
        <v>0</v>
      </c>
      <c r="N171" s="2">
        <f>'rockfish harvests'!O170</f>
        <v>31117.154090427939</v>
      </c>
      <c r="O171">
        <f>'rockfish harvests'!P170</f>
        <v>29413124.019685954</v>
      </c>
      <c r="P171">
        <f>IF([2]species_comp_Region2_forR!$D318&gt;49,[2]species_comp_Region2_forR!$J318,[2]species_comp_Region2_forR!$L318)</f>
        <v>0.30745004300000001</v>
      </c>
      <c r="Q171">
        <f>IF([2]species_comp_Region2_forR!$D318&gt;49,[2]species_comp_Region2_forR!$K318,[2]species_comp_Region2_forR!$M318)</f>
        <v>4.70032E-4</v>
      </c>
      <c r="T171" s="17">
        <f t="shared" si="127"/>
        <v>9566.9703631396951</v>
      </c>
      <c r="U171" s="59">
        <f t="shared" si="109"/>
        <v>3221587.3021060699</v>
      </c>
      <c r="V171">
        <f t="shared" si="147"/>
        <v>1794.8780744401749</v>
      </c>
      <c r="W171" s="9">
        <f t="shared" si="148"/>
        <v>3517.9610259027427</v>
      </c>
      <c r="Y171" s="17">
        <f t="shared" si="141"/>
        <v>11293.970363139695</v>
      </c>
      <c r="Z171" s="58">
        <f t="shared" si="142"/>
        <v>3221587.3021060699</v>
      </c>
      <c r="AA171">
        <f t="shared" si="149"/>
        <v>1794.8780744401749</v>
      </c>
      <c r="AB171" s="9">
        <f t="shared" si="150"/>
        <v>3517.9610259027427</v>
      </c>
      <c r="AC171" s="18">
        <f t="shared" si="140"/>
        <v>0.15892356865909141</v>
      </c>
    </row>
    <row r="172" spans="1:29">
      <c r="A172" t="str">
        <f>'rockfish harvests'!A171</f>
        <v>SC</v>
      </c>
      <c r="B172">
        <f>'rockfish harvests'!B171</f>
        <v>2013</v>
      </c>
      <c r="C172" t="str">
        <f>'rockfish harvests'!C171</f>
        <v>PWSI</v>
      </c>
      <c r="D172">
        <f>'rockfish harvests'!D171</f>
        <v>14209</v>
      </c>
      <c r="E172">
        <f>[1]logbook_harvest!F215</f>
        <v>3334</v>
      </c>
      <c r="F172">
        <f>[1]logbook_harvest!G215</f>
        <v>1384</v>
      </c>
      <c r="G172" s="12"/>
      <c r="H172" s="12"/>
      <c r="I172" s="17">
        <f t="shared" si="151"/>
        <v>1384</v>
      </c>
      <c r="J172" s="8">
        <f t="shared" si="144"/>
        <v>0</v>
      </c>
      <c r="K172">
        <f t="shared" si="145"/>
        <v>0</v>
      </c>
      <c r="L172" s="9">
        <f t="shared" si="146"/>
        <v>0</v>
      </c>
      <c r="N172" s="2">
        <f>'rockfish harvests'!O171</f>
        <v>46247.943133398883</v>
      </c>
      <c r="O172">
        <f>'rockfish harvests'!P171</f>
        <v>49601334.787597425</v>
      </c>
      <c r="P172">
        <f>IF([2]species_comp_Region2_forR!$D319&gt;49,[2]species_comp_Region2_forR!$J319,[2]species_comp_Region2_forR!$L319)</f>
        <v>0.15489728999999999</v>
      </c>
      <c r="Q172">
        <f>IF([2]species_comp_Region2_forR!$D319&gt;49,[2]species_comp_Region2_forR!$K319,[2]species_comp_Region2_forR!$M319)</f>
        <v>2.0139100000000001E-4</v>
      </c>
      <c r="T172" s="17">
        <f t="shared" si="127"/>
        <v>7163.6810594375947</v>
      </c>
      <c r="U172" s="59">
        <f t="shared" si="109"/>
        <v>1610853.6377651179</v>
      </c>
      <c r="V172">
        <f t="shared" si="147"/>
        <v>1269.1940898716468</v>
      </c>
      <c r="W172" s="9">
        <f t="shared" si="148"/>
        <v>2487.6204161484279</v>
      </c>
      <c r="Y172" s="17">
        <f t="shared" si="141"/>
        <v>8547.6810594375947</v>
      </c>
      <c r="Z172" s="58">
        <f t="shared" si="142"/>
        <v>1610853.6377651179</v>
      </c>
      <c r="AA172">
        <f t="shared" si="149"/>
        <v>1269.1940898716468</v>
      </c>
      <c r="AB172" s="9">
        <f t="shared" si="150"/>
        <v>2487.6204161484279</v>
      </c>
      <c r="AC172" s="18">
        <f t="shared" si="140"/>
        <v>0.14848402520474424</v>
      </c>
    </row>
    <row r="173" spans="1:29">
      <c r="A173" t="str">
        <f>'rockfish harvests'!A172</f>
        <v>SC</v>
      </c>
      <c r="B173">
        <f>'rockfish harvests'!B172</f>
        <v>2014</v>
      </c>
      <c r="C173" t="str">
        <f>'rockfish harvests'!C172</f>
        <v>PWSI</v>
      </c>
      <c r="D173">
        <f>'rockfish harvests'!D172</f>
        <v>14913</v>
      </c>
      <c r="E173">
        <f>[1]logbook_harvest!F216</f>
        <v>4184</v>
      </c>
      <c r="F173">
        <f>[1]logbook_harvest!G216</f>
        <v>1470</v>
      </c>
      <c r="G173" s="12"/>
      <c r="H173" s="12"/>
      <c r="I173" s="17">
        <f t="shared" si="151"/>
        <v>1470</v>
      </c>
      <c r="J173" s="8">
        <f t="shared" si="144"/>
        <v>0</v>
      </c>
      <c r="K173">
        <f t="shared" si="145"/>
        <v>0</v>
      </c>
      <c r="L173" s="9">
        <f t="shared" si="146"/>
        <v>0</v>
      </c>
      <c r="N173" s="2">
        <f>'rockfish harvests'!O172</f>
        <v>37953.469599823133</v>
      </c>
      <c r="O173">
        <f>'rockfish harvests'!P172</f>
        <v>47097436.38695576</v>
      </c>
      <c r="P173">
        <f>IF([2]species_comp_Region2_forR!$D320&gt;49,[2]species_comp_Region2_forR!$J320,[2]species_comp_Region2_forR!$L320)</f>
        <v>0.35337700599999999</v>
      </c>
      <c r="Q173">
        <f>IF([2]species_comp_Region2_forR!$D320&gt;49,[2]species_comp_Region2_forR!$K320,[2]species_comp_Region2_forR!$M320)</f>
        <v>4.62554E-4</v>
      </c>
      <c r="T173" s="17">
        <f t="shared" si="127"/>
        <v>13411.883454497516</v>
      </c>
      <c r="U173" s="59">
        <f t="shared" si="109"/>
        <v>6525815.0275831856</v>
      </c>
      <c r="V173">
        <f t="shared" si="147"/>
        <v>2554.5674834662686</v>
      </c>
      <c r="W173" s="9">
        <f t="shared" si="148"/>
        <v>5006.9522675938861</v>
      </c>
      <c r="Y173" s="17">
        <f t="shared" si="141"/>
        <v>14881.883454497516</v>
      </c>
      <c r="Z173" s="58">
        <f t="shared" si="142"/>
        <v>6525815.0275831856</v>
      </c>
      <c r="AA173">
        <f t="shared" si="149"/>
        <v>2554.5674834662686</v>
      </c>
      <c r="AB173" s="9">
        <f t="shared" si="150"/>
        <v>5006.9522675938861</v>
      </c>
      <c r="AC173" s="18">
        <f t="shared" si="140"/>
        <v>0.17165619467972934</v>
      </c>
    </row>
    <row r="174" spans="1:29">
      <c r="A174" t="str">
        <f>'rockfish harvests'!A173</f>
        <v>SC</v>
      </c>
      <c r="B174">
        <f>'rockfish harvests'!B173</f>
        <v>2015</v>
      </c>
      <c r="C174" t="str">
        <f>'rockfish harvests'!C173</f>
        <v>PWSI</v>
      </c>
      <c r="D174">
        <f>'rockfish harvests'!D173</f>
        <v>20073</v>
      </c>
      <c r="E174">
        <f>[1]logbook_harvest!F217</f>
        <v>5220</v>
      </c>
      <c r="F174">
        <f>[1]logbook_harvest!G217</f>
        <v>1742</v>
      </c>
      <c r="G174" s="12"/>
      <c r="H174" s="12"/>
      <c r="I174" s="17">
        <f t="shared" si="151"/>
        <v>1742</v>
      </c>
      <c r="J174" s="8">
        <f t="shared" si="144"/>
        <v>0</v>
      </c>
      <c r="K174">
        <f t="shared" si="145"/>
        <v>0</v>
      </c>
      <c r="L174" s="9">
        <f t="shared" si="146"/>
        <v>0</v>
      </c>
      <c r="N174" s="2">
        <f>'rockfish harvests'!O173</f>
        <v>52130.446754112942</v>
      </c>
      <c r="O174">
        <f>'rockfish harvests'!P173</f>
        <v>59819505.590102598</v>
      </c>
      <c r="P174">
        <f>IF([2]species_comp_Region2_forR!$D321&gt;49,[2]species_comp_Region2_forR!$J321,[2]species_comp_Region2_forR!$L321)</f>
        <v>0.42477820100000002</v>
      </c>
      <c r="Q174">
        <f>IF([2]species_comp_Region2_forR!$D321&gt;49,[2]species_comp_Region2_forR!$K321,[2]species_comp_Region2_forR!$M321)</f>
        <v>4.9662899999999995E-4</v>
      </c>
      <c r="T174" s="17">
        <f t="shared" si="127"/>
        <v>22143.877389538386</v>
      </c>
      <c r="U174" s="59">
        <f t="shared" si="109"/>
        <v>12113546.083721377</v>
      </c>
      <c r="V174">
        <f t="shared" si="147"/>
        <v>3480.4519941699205</v>
      </c>
      <c r="W174" s="9">
        <f t="shared" si="148"/>
        <v>6821.6859085730439</v>
      </c>
      <c r="Y174" s="17">
        <f t="shared" si="141"/>
        <v>23885.877389538386</v>
      </c>
      <c r="Z174" s="58">
        <f t="shared" si="142"/>
        <v>12113546.083721377</v>
      </c>
      <c r="AA174">
        <f t="shared" si="149"/>
        <v>3480.4519941699205</v>
      </c>
      <c r="AB174" s="9">
        <f t="shared" si="150"/>
        <v>6821.6859085730439</v>
      </c>
      <c r="AC174" s="18">
        <f t="shared" si="140"/>
        <v>0.14571170811143408</v>
      </c>
    </row>
    <row r="175" spans="1:29">
      <c r="A175" t="str">
        <f>'rockfish harvests'!A174</f>
        <v>SC</v>
      </c>
      <c r="B175">
        <f>'rockfish harvests'!B174</f>
        <v>2016</v>
      </c>
      <c r="C175" t="str">
        <f>'rockfish harvests'!C174</f>
        <v>PWSI</v>
      </c>
      <c r="D175">
        <f>'rockfish harvests'!D174</f>
        <v>28893</v>
      </c>
      <c r="E175">
        <f>[1]logbook_harvest!F218</f>
        <v>6695</v>
      </c>
      <c r="F175">
        <f>[1]logbook_harvest!G218</f>
        <v>2486</v>
      </c>
      <c r="G175" s="12"/>
      <c r="H175" s="12"/>
      <c r="I175" s="17">
        <f t="shared" si="151"/>
        <v>2486</v>
      </c>
      <c r="J175" s="8">
        <f t="shared" si="144"/>
        <v>0</v>
      </c>
      <c r="K175">
        <f t="shared" si="145"/>
        <v>0</v>
      </c>
      <c r="L175" s="9">
        <f t="shared" si="146"/>
        <v>0</v>
      </c>
      <c r="N175" s="2">
        <f>'rockfish harvests'!O174</f>
        <v>64825.548631333717</v>
      </c>
      <c r="O175">
        <f>'rockfish harvests'!P174</f>
        <v>114245520.83381788</v>
      </c>
      <c r="P175">
        <f>IF([2]species_comp_Region2_forR!$D322&gt;49,[2]species_comp_Region2_forR!$J322,[2]species_comp_Region2_forR!$L322)</f>
        <v>0.14767520000000001</v>
      </c>
      <c r="Q175">
        <f>IF([2]species_comp_Region2_forR!$D322&gt;49,[2]species_comp_Region2_forR!$K322,[2]species_comp_Region2_forR!$M322)</f>
        <v>9.9894599999999991E-4</v>
      </c>
      <c r="T175" s="17">
        <f t="shared" si="127"/>
        <v>9573.1258592419326</v>
      </c>
      <c r="U175" s="59">
        <f t="shared" si="109"/>
        <v>6575259.655458767</v>
      </c>
      <c r="V175">
        <f t="shared" si="147"/>
        <v>2564.226911850581</v>
      </c>
      <c r="W175" s="9">
        <f t="shared" si="148"/>
        <v>5025.8847472271391</v>
      </c>
      <c r="Y175" s="17">
        <f t="shared" si="141"/>
        <v>12059.125859241933</v>
      </c>
      <c r="Z175" s="58">
        <f t="shared" si="142"/>
        <v>6575259.655458767</v>
      </c>
      <c r="AA175">
        <f t="shared" si="149"/>
        <v>2564.226911850581</v>
      </c>
      <c r="AB175" s="9">
        <f t="shared" si="150"/>
        <v>5025.8847472271391</v>
      </c>
      <c r="AC175" s="18">
        <f t="shared" si="140"/>
        <v>0.21263787622594518</v>
      </c>
    </row>
    <row r="176" spans="1:29">
      <c r="A176" t="str">
        <f>'rockfish harvests'!A175</f>
        <v>SC</v>
      </c>
      <c r="B176">
        <f>'rockfish harvests'!B175</f>
        <v>2017</v>
      </c>
      <c r="C176" t="str">
        <f>'rockfish harvests'!C175</f>
        <v>PWSI</v>
      </c>
      <c r="D176">
        <f>'rockfish harvests'!D175</f>
        <v>16300</v>
      </c>
      <c r="E176">
        <f>[1]logbook_harvest!F219</f>
        <v>4734</v>
      </c>
      <c r="F176">
        <f>[1]logbook_harvest!G219</f>
        <v>1833</v>
      </c>
      <c r="G176" s="12"/>
      <c r="H176" s="12"/>
      <c r="I176" s="17">
        <f t="shared" si="151"/>
        <v>1833</v>
      </c>
      <c r="J176" s="8">
        <f t="shared" si="144"/>
        <v>0</v>
      </c>
      <c r="K176">
        <f t="shared" si="145"/>
        <v>0</v>
      </c>
      <c r="L176" s="9">
        <f t="shared" si="146"/>
        <v>0</v>
      </c>
      <c r="N176" s="2">
        <f>'rockfish harvests'!O175</f>
        <v>33515.774784613517</v>
      </c>
      <c r="O176">
        <f>'rockfish harvests'!P175</f>
        <v>29331655.3806163</v>
      </c>
      <c r="P176">
        <f>IF([2]species_comp_Region2_forR!$D323&gt;49,[2]species_comp_Region2_forR!$J323,[2]species_comp_Region2_forR!$L323)</f>
        <v>0.26616483800000001</v>
      </c>
      <c r="Q176">
        <f>IF([2]species_comp_Region2_forR!$D323&gt;49,[2]species_comp_Region2_forR!$K323,[2]species_comp_Region2_forR!$M323)</f>
        <v>1.75965E-3</v>
      </c>
      <c r="T176" s="17">
        <f t="shared" si="127"/>
        <v>8920.7207659911419</v>
      </c>
      <c r="U176" s="59">
        <f t="shared" si="109"/>
        <v>4002977.6055582976</v>
      </c>
      <c r="V176">
        <f t="shared" si="147"/>
        <v>2000.7442629077555</v>
      </c>
      <c r="W176" s="9">
        <f t="shared" si="148"/>
        <v>3921.4587552992007</v>
      </c>
      <c r="Y176" s="17">
        <f t="shared" si="141"/>
        <v>10753.720765991142</v>
      </c>
      <c r="Z176" s="58">
        <f t="shared" si="142"/>
        <v>4002977.6055582976</v>
      </c>
      <c r="AA176">
        <f t="shared" si="149"/>
        <v>2000.7442629077555</v>
      </c>
      <c r="AB176" s="9">
        <f t="shared" si="150"/>
        <v>3921.4587552992007</v>
      </c>
      <c r="AC176" s="18">
        <f t="shared" si="140"/>
        <v>0.1860513497091304</v>
      </c>
    </row>
    <row r="177" spans="1:29">
      <c r="A177" t="str">
        <f>'rockfish harvests'!A176</f>
        <v>SC</v>
      </c>
      <c r="B177">
        <f>'rockfish harvests'!B176</f>
        <v>2018</v>
      </c>
      <c r="C177" t="str">
        <f>'rockfish harvests'!C176</f>
        <v>PWSI</v>
      </c>
      <c r="D177">
        <f>'rockfish harvests'!D176</f>
        <v>12107</v>
      </c>
      <c r="E177">
        <f>[1]logbook_harvest!F220</f>
        <v>3366</v>
      </c>
      <c r="F177">
        <f>[1]logbook_harvest!G220</f>
        <v>1314</v>
      </c>
      <c r="G177" s="12"/>
      <c r="H177" s="12"/>
      <c r="I177" s="17">
        <f t="shared" si="151"/>
        <v>1314</v>
      </c>
      <c r="J177" s="8">
        <f t="shared" si="144"/>
        <v>0</v>
      </c>
      <c r="K177">
        <f t="shared" si="145"/>
        <v>0</v>
      </c>
      <c r="L177" s="9">
        <f t="shared" si="146"/>
        <v>0</v>
      </c>
      <c r="N177" s="2">
        <f>'rockfish harvests'!O176</f>
        <v>22239.009039310491</v>
      </c>
      <c r="O177">
        <f>'rockfish harvests'!P176</f>
        <v>18423976.825865198</v>
      </c>
      <c r="P177">
        <f>IF([2]species_comp_Region2_forR!$D324&gt;49,[2]species_comp_Region2_forR!$J324,[2]species_comp_Region2_forR!$L324)</f>
        <v>0.175655169</v>
      </c>
      <c r="Q177">
        <f>IF([2]species_comp_Region2_forR!$D324&gt;49,[2]species_comp_Region2_forR!$K324,[2]species_comp_Region2_forR!$M324)</f>
        <v>5.9588700000000002E-4</v>
      </c>
      <c r="T177" s="17">
        <f t="shared" si="127"/>
        <v>3906.3968911926117</v>
      </c>
      <c r="U177" s="59">
        <f t="shared" si="109"/>
        <v>852198.30983492767</v>
      </c>
      <c r="V177">
        <f t="shared" si="147"/>
        <v>923.14587679029773</v>
      </c>
      <c r="W177" s="9">
        <f t="shared" si="148"/>
        <v>1809.3659185089834</v>
      </c>
      <c r="Y177" s="17">
        <f t="shared" si="141"/>
        <v>5220.3968911926113</v>
      </c>
      <c r="Z177" s="58">
        <f t="shared" si="142"/>
        <v>852198.30983492767</v>
      </c>
      <c r="AA177">
        <f t="shared" si="149"/>
        <v>923.14587679029773</v>
      </c>
      <c r="AB177" s="9">
        <f t="shared" si="150"/>
        <v>1809.3659185089834</v>
      </c>
      <c r="AC177" s="18">
        <f t="shared" si="140"/>
        <v>0.17683442390132201</v>
      </c>
    </row>
    <row r="178" spans="1:29">
      <c r="A178" t="str">
        <f>'rockfish harvests'!A177</f>
        <v>SC</v>
      </c>
      <c r="B178">
        <f>'rockfish harvests'!B177</f>
        <v>2019</v>
      </c>
      <c r="C178" t="str">
        <f>'rockfish harvests'!C177</f>
        <v>PWSI</v>
      </c>
      <c r="D178">
        <f>'rockfish harvests'!D177</f>
        <v>15083</v>
      </c>
      <c r="E178">
        <f>[1]logbook_harvest!F221</f>
        <v>3663</v>
      </c>
      <c r="F178">
        <f>[1]logbook_harvest!G221</f>
        <v>1633</v>
      </c>
      <c r="G178" s="12"/>
      <c r="H178" s="12"/>
      <c r="I178" s="17">
        <f t="shared" ref="I178" si="152">F178</f>
        <v>1633</v>
      </c>
      <c r="J178" s="8">
        <f t="shared" ref="J178" si="153">(E178^2)*H178</f>
        <v>0</v>
      </c>
      <c r="K178">
        <f t="shared" ref="K178" si="154">SQRT(J178)</f>
        <v>0</v>
      </c>
      <c r="L178" s="9">
        <f t="shared" ref="L178" si="155">(1.96*K178)</f>
        <v>0</v>
      </c>
      <c r="N178" s="2">
        <f>'rockfish harvests'!O177</f>
        <v>32001.722103820983</v>
      </c>
      <c r="O178">
        <f>'rockfish harvests'!P177</f>
        <v>26016565.548853625</v>
      </c>
      <c r="P178">
        <f>IF([2]species_comp_Region2_forR!$D325&gt;49,[2]species_comp_Region2_forR!$J325,[2]species_comp_Region2_forR!$L325)</f>
        <v>0.32677969299999998</v>
      </c>
      <c r="Q178">
        <f>IF([2]species_comp_Region2_forR!$D325&gt;49,[2]species_comp_Region2_forR!$K325,[2]species_comp_Region2_forR!$M325)</f>
        <v>6.9618600000000001E-4</v>
      </c>
      <c r="T178" s="17">
        <f t="shared" ref="T178" si="156">N178*P178</f>
        <v>10457.512924557934</v>
      </c>
      <c r="U178" s="59">
        <f t="shared" ref="U178" si="157">(N178^2)*Q178+(P178^2)*O178-(Q178*O178)</f>
        <v>3473036.9405407137</v>
      </c>
      <c r="V178">
        <f t="shared" ref="V178" si="158">SQRT(U178)</f>
        <v>1863.6085802927378</v>
      </c>
      <c r="W178" s="9">
        <f t="shared" ref="W178" si="159">(1.96*V178)</f>
        <v>3652.6728173737661</v>
      </c>
      <c r="Y178" s="17">
        <f t="shared" ref="Y178" si="160">T178+I178</f>
        <v>12090.512924557934</v>
      </c>
      <c r="Z178" s="58">
        <f t="shared" ref="Z178" si="161">U178+J178</f>
        <v>3473036.9405407137</v>
      </c>
      <c r="AA178">
        <f t="shared" ref="AA178" si="162">SQRT(Z178)</f>
        <v>1863.6085802927378</v>
      </c>
      <c r="AB178" s="9">
        <f t="shared" ref="AB178" si="163">(1.96*AA178)</f>
        <v>3652.6728173737661</v>
      </c>
      <c r="AC178" s="18">
        <f t="shared" si="140"/>
        <v>0.15413809090823805</v>
      </c>
    </row>
    <row r="179" spans="1:29">
      <c r="A179" t="str">
        <f>'rockfish harvests'!A178</f>
        <v>SC</v>
      </c>
      <c r="B179">
        <f>'rockfish harvests'!B178</f>
        <v>1998</v>
      </c>
      <c r="C179" t="str">
        <f>'rockfish harvests'!C178</f>
        <v>PWSO</v>
      </c>
      <c r="D179">
        <f>'rockfish harvests'!D178</f>
        <v>7091</v>
      </c>
      <c r="E179">
        <f>[1]logbook_harvest!F222</f>
        <v>1652</v>
      </c>
      <c r="F179" t="str">
        <f>[4]logbook_harvest_forR!$G212</f>
        <v>NA</v>
      </c>
      <c r="G179">
        <f>IF([2]species_comp_Region2_forR!$H331&gt;49,[2]species_comp_Region2_forR!$Z331,[2]species_comp_Region2_forR!$AB331)</f>
        <v>0.782436986</v>
      </c>
      <c r="H179">
        <f>IF([2]species_comp_Region2_forR!$H331&gt;49,[2]species_comp_Region2_forR!$AA331,[2]species_comp_Region2_forR!$AC331)</f>
        <v>1.54754E-3</v>
      </c>
      <c r="I179" s="17">
        <f t="shared" si="143"/>
        <v>1292.5859008719999</v>
      </c>
      <c r="J179" s="8">
        <f t="shared" si="144"/>
        <v>4223.3976041599999</v>
      </c>
      <c r="K179">
        <f t="shared" si="145"/>
        <v>64.987672709214635</v>
      </c>
      <c r="L179" s="9">
        <f t="shared" si="146"/>
        <v>127.37583851006069</v>
      </c>
      <c r="N179" s="2">
        <f>'rockfish harvests'!O178</f>
        <v>1471.2039985303945</v>
      </c>
      <c r="O179">
        <f>'rockfish harvests'!P178</f>
        <v>494154.9077878145</v>
      </c>
      <c r="P179" s="42">
        <v>0.15778043999999999</v>
      </c>
      <c r="Q179" s="42">
        <v>6.0110550000000004E-3</v>
      </c>
      <c r="T179" s="17">
        <f t="shared" si="127"/>
        <v>232.12721421788498</v>
      </c>
      <c r="U179" s="59">
        <f t="shared" si="109"/>
        <v>22342.004797691734</v>
      </c>
      <c r="V179">
        <f t="shared" si="147"/>
        <v>149.47242152882831</v>
      </c>
      <c r="W179" s="9">
        <f t="shared" si="148"/>
        <v>292.96594619650347</v>
      </c>
      <c r="Y179" s="17">
        <f t="shared" si="141"/>
        <v>1524.7131150898849</v>
      </c>
      <c r="Z179" s="58">
        <f t="shared" si="142"/>
        <v>26565.402401851734</v>
      </c>
      <c r="AA179">
        <f t="shared" si="149"/>
        <v>162.98896404926234</v>
      </c>
      <c r="AB179" s="9">
        <f t="shared" si="150"/>
        <v>319.45836953655419</v>
      </c>
      <c r="AC179" s="18">
        <f>AA179/Y179</f>
        <v>0.10689811902067479</v>
      </c>
    </row>
    <row r="180" spans="1:29">
      <c r="A180" t="str">
        <f>'rockfish harvests'!A179</f>
        <v>SC</v>
      </c>
      <c r="B180">
        <f>'rockfish harvests'!B179</f>
        <v>1999</v>
      </c>
      <c r="C180" t="str">
        <f>'rockfish harvests'!C179</f>
        <v>PWSO</v>
      </c>
      <c r="D180">
        <f>'rockfish harvests'!D179</f>
        <v>4594</v>
      </c>
      <c r="E180">
        <f>[1]logbook_harvest!F223</f>
        <v>1341</v>
      </c>
      <c r="F180" t="str">
        <f>[4]logbook_harvest_forR!$G213</f>
        <v>NA</v>
      </c>
      <c r="G180">
        <f>IF([2]species_comp_Region2_forR!$H332&gt;49,[2]species_comp_Region2_forR!$Z332,[2]species_comp_Region2_forR!$AB332)</f>
        <v>0.91128804699999999</v>
      </c>
      <c r="H180">
        <f>IF([2]species_comp_Region2_forR!$H332&gt;49,[2]species_comp_Region2_forR!$AA332,[2]species_comp_Region2_forR!$AC332)</f>
        <v>4.61955E-4</v>
      </c>
      <c r="I180" s="17">
        <f t="shared" si="143"/>
        <v>1222.0372710270001</v>
      </c>
      <c r="J180" s="8">
        <f t="shared" si="144"/>
        <v>830.72489935500005</v>
      </c>
      <c r="K180">
        <f t="shared" si="145"/>
        <v>28.82229864800863</v>
      </c>
      <c r="L180" s="9">
        <f t="shared" si="146"/>
        <v>56.491705350096915</v>
      </c>
      <c r="N180" s="2">
        <f>'rockfish harvests'!O179</f>
        <v>953.13935541512274</v>
      </c>
      <c r="O180">
        <f>'rockfish harvests'!P179</f>
        <v>207410.20653889881</v>
      </c>
      <c r="P180" s="42">
        <v>0.15778043999999999</v>
      </c>
      <c r="Q180" s="42">
        <v>6.0110550000000004E-3</v>
      </c>
      <c r="T180" s="17">
        <f t="shared" ref="T180:T199" si="164">N180*P180</f>
        <v>150.38674687871443</v>
      </c>
      <c r="U180" s="59">
        <f t="shared" si="109"/>
        <v>9377.5448883573408</v>
      </c>
      <c r="V180">
        <f t="shared" si="147"/>
        <v>96.837724510426938</v>
      </c>
      <c r="W180" s="9">
        <f t="shared" si="148"/>
        <v>189.80194004043679</v>
      </c>
      <c r="Y180" s="17">
        <f t="shared" si="141"/>
        <v>1372.4240179057144</v>
      </c>
      <c r="Z180" s="58">
        <f t="shared" si="142"/>
        <v>10208.269787712341</v>
      </c>
      <c r="AA180">
        <f t="shared" si="149"/>
        <v>101.03598263842611</v>
      </c>
      <c r="AB180" s="9">
        <f t="shared" si="150"/>
        <v>198.03052597131517</v>
      </c>
      <c r="AC180" s="18">
        <f t="shared" si="140"/>
        <v>7.3618634853537868E-2</v>
      </c>
    </row>
    <row r="181" spans="1:29">
      <c r="A181" t="str">
        <f>'rockfish harvests'!A180</f>
        <v>SC</v>
      </c>
      <c r="B181">
        <f>'rockfish harvests'!B180</f>
        <v>2000</v>
      </c>
      <c r="C181" t="str">
        <f>'rockfish harvests'!C180</f>
        <v>PWSO</v>
      </c>
      <c r="D181">
        <f>'rockfish harvests'!D180</f>
        <v>9244</v>
      </c>
      <c r="E181">
        <f>[1]logbook_harvest!F224</f>
        <v>2206</v>
      </c>
      <c r="F181" t="str">
        <f>[4]logbook_harvest_forR!$G214</f>
        <v>NA</v>
      </c>
      <c r="G181">
        <f>IF([2]species_comp_Region2_forR!$H333&gt;49,[2]species_comp_Region2_forR!$Z333,[2]species_comp_Region2_forR!$AB333)</f>
        <v>0.87511098499999995</v>
      </c>
      <c r="H181">
        <f>IF([2]species_comp_Region2_forR!$H333&gt;49,[2]species_comp_Region2_forR!$AA333,[2]species_comp_Region2_forR!$AC333)</f>
        <v>3.7686799999999998E-4</v>
      </c>
      <c r="I181" s="17">
        <f t="shared" si="143"/>
        <v>1930.4948329099998</v>
      </c>
      <c r="J181" s="8">
        <f t="shared" si="144"/>
        <v>1834.0040024479999</v>
      </c>
      <c r="K181">
        <f t="shared" si="145"/>
        <v>42.825272940729754</v>
      </c>
      <c r="L181" s="9">
        <f t="shared" si="146"/>
        <v>83.937534963830316</v>
      </c>
      <c r="N181" s="2">
        <f>'rockfish harvests'!O180</f>
        <v>1917.897301144405</v>
      </c>
      <c r="O181">
        <f>'rockfish harvests'!P180</f>
        <v>839784.81191828009</v>
      </c>
      <c r="P181" s="42">
        <v>0.15778043999999999</v>
      </c>
      <c r="Q181" s="42">
        <v>6.0110550000000004E-3</v>
      </c>
      <c r="T181" s="17">
        <f t="shared" si="164"/>
        <v>302.60668004937673</v>
      </c>
      <c r="U181" s="59">
        <f t="shared" ref="U181:U247" si="165">(N181^2)*Q181+(P181^2)*O181-(Q181*O181)</f>
        <v>37968.815044053576</v>
      </c>
      <c r="V181">
        <f t="shared" si="147"/>
        <v>194.85588275454651</v>
      </c>
      <c r="W181" s="9">
        <f t="shared" si="148"/>
        <v>381.91753019891115</v>
      </c>
      <c r="Y181" s="17">
        <f t="shared" si="141"/>
        <v>2233.1015129593766</v>
      </c>
      <c r="Z181" s="58">
        <f t="shared" si="142"/>
        <v>39802.819046501572</v>
      </c>
      <c r="AA181">
        <f t="shared" si="149"/>
        <v>199.50643860913755</v>
      </c>
      <c r="AB181" s="9">
        <f t="shared" si="150"/>
        <v>391.03261967390961</v>
      </c>
      <c r="AC181" s="18">
        <f t="shared" si="140"/>
        <v>8.9340514728658851E-2</v>
      </c>
    </row>
    <row r="182" spans="1:29">
      <c r="A182" t="str">
        <f>'rockfish harvests'!A181</f>
        <v>SC</v>
      </c>
      <c r="B182">
        <f>'rockfish harvests'!B181</f>
        <v>2001</v>
      </c>
      <c r="C182" t="str">
        <f>'rockfish harvests'!C181</f>
        <v>PWSO</v>
      </c>
      <c r="D182">
        <f>'rockfish harvests'!D181</f>
        <v>11235</v>
      </c>
      <c r="E182">
        <f>[1]logbook_harvest!F225</f>
        <v>3024</v>
      </c>
      <c r="F182" t="str">
        <f>[4]logbook_harvest_forR!$G215</f>
        <v>NA</v>
      </c>
      <c r="G182">
        <f>IF([2]species_comp_Region2_forR!$H334&gt;49,[2]species_comp_Region2_forR!$Z334,[2]species_comp_Region2_forR!$AB334)</f>
        <v>0.81360226899999999</v>
      </c>
      <c r="H182">
        <f>IF([2]species_comp_Region2_forR!$H334&gt;49,[2]species_comp_Region2_forR!$AA334,[2]species_comp_Region2_forR!$AC334)</f>
        <v>5.5146800000000005E-4</v>
      </c>
      <c r="I182" s="17">
        <f t="shared" si="143"/>
        <v>2460.3332614559999</v>
      </c>
      <c r="J182" s="8">
        <f t="shared" si="144"/>
        <v>5042.9410375680009</v>
      </c>
      <c r="K182">
        <f t="shared" si="145"/>
        <v>71.013667963061877</v>
      </c>
      <c r="L182" s="9">
        <f t="shared" si="146"/>
        <v>139.18678920760127</v>
      </c>
      <c r="N182" s="2">
        <f>'rockfish harvests'!O181</f>
        <v>2330.979681778168</v>
      </c>
      <c r="O182">
        <f>'rockfish harvests'!P181</f>
        <v>1240492.9366742759</v>
      </c>
      <c r="P182" s="12">
        <f>IF([2]species_comp_Region2_forR!$D361&gt;49,[2]species_comp_Region2_forR!$J361,[2]species_comp_Region2_forR!$L361)</f>
        <v>0.348890796</v>
      </c>
      <c r="Q182" s="12">
        <f>IF([2]species_comp_Region2_forR!$D361&gt;49,[2]species_comp_Region2_forR!$K361,[2]species_comp_Region2_forR!$M361)</f>
        <v>4.454235E-3</v>
      </c>
      <c r="T182" s="17">
        <f t="shared" si="164"/>
        <v>813.25735663541172</v>
      </c>
      <c r="U182" s="59">
        <f t="shared" si="165"/>
        <v>169675.22775943458</v>
      </c>
      <c r="V182">
        <f t="shared" si="147"/>
        <v>411.91653008763143</v>
      </c>
      <c r="W182" s="9">
        <f t="shared" si="148"/>
        <v>807.35639897175759</v>
      </c>
      <c r="Y182" s="17">
        <f t="shared" si="141"/>
        <v>3273.5906180914117</v>
      </c>
      <c r="Z182" s="58">
        <f t="shared" si="142"/>
        <v>174718.16879700258</v>
      </c>
      <c r="AA182">
        <f t="shared" si="149"/>
        <v>417.99302481859979</v>
      </c>
      <c r="AB182" s="9">
        <f t="shared" si="150"/>
        <v>819.2663286444556</v>
      </c>
      <c r="AC182" s="18">
        <f t="shared" si="140"/>
        <v>0.12768640724609009</v>
      </c>
    </row>
    <row r="183" spans="1:29">
      <c r="A183" t="str">
        <f>'rockfish harvests'!A182</f>
        <v>SC</v>
      </c>
      <c r="B183">
        <f>'rockfish harvests'!B182</f>
        <v>2002</v>
      </c>
      <c r="C183" t="str">
        <f>'rockfish harvests'!C182</f>
        <v>PWSO</v>
      </c>
      <c r="D183">
        <f>'rockfish harvests'!D182</f>
        <v>9018</v>
      </c>
      <c r="E183">
        <f>[1]logbook_harvest!F226</f>
        <v>2386</v>
      </c>
      <c r="F183" t="str">
        <f>[4]logbook_harvest_forR!$G216</f>
        <v>NA</v>
      </c>
      <c r="G183">
        <f>IF([2]species_comp_Region2_forR!$H335&gt;49,[2]species_comp_Region2_forR!$Z335,[2]species_comp_Region2_forR!$AB335)</f>
        <v>0.88427394800000003</v>
      </c>
      <c r="H183">
        <f>IF([2]species_comp_Region2_forR!$H335&gt;49,[2]species_comp_Region2_forR!$AA335,[2]species_comp_Region2_forR!$AC335)</f>
        <v>3.61603E-4</v>
      </c>
      <c r="I183" s="17">
        <f t="shared" si="143"/>
        <v>2109.877639928</v>
      </c>
      <c r="J183" s="8">
        <f t="shared" si="144"/>
        <v>2058.6044325879998</v>
      </c>
      <c r="K183">
        <f t="shared" si="145"/>
        <v>45.371846255007078</v>
      </c>
      <c r="L183" s="9">
        <f t="shared" si="146"/>
        <v>88.928818659813871</v>
      </c>
      <c r="N183" s="2">
        <f>'rockfish harvests'!O182</f>
        <v>1871.0079902336911</v>
      </c>
      <c r="O183">
        <f>'rockfish harvests'!P182</f>
        <v>799224.16063675296</v>
      </c>
      <c r="P183" s="42">
        <v>0.15778043999999999</v>
      </c>
      <c r="Q183" s="42">
        <v>6.0110550000000004E-3</v>
      </c>
      <c r="T183" s="17">
        <f t="shared" si="164"/>
        <v>295.20846394258746</v>
      </c>
      <c r="U183" s="59">
        <f t="shared" si="165"/>
        <v>36134.96446147775</v>
      </c>
      <c r="V183">
        <f t="shared" si="147"/>
        <v>190.09198947214412</v>
      </c>
      <c r="W183" s="9">
        <f t="shared" si="148"/>
        <v>372.58029936540248</v>
      </c>
      <c r="Y183" s="17">
        <f t="shared" si="141"/>
        <v>2405.0861038705875</v>
      </c>
      <c r="Z183" s="58">
        <f t="shared" si="142"/>
        <v>38193.568894065749</v>
      </c>
      <c r="AA183">
        <f t="shared" si="149"/>
        <v>195.43174996419017</v>
      </c>
      <c r="AB183" s="9">
        <f t="shared" si="150"/>
        <v>383.04622992981274</v>
      </c>
      <c r="AC183" s="18">
        <f t="shared" si="140"/>
        <v>8.1257693705716047E-2</v>
      </c>
    </row>
    <row r="184" spans="1:29">
      <c r="A184" t="str">
        <f>'rockfish harvests'!A183</f>
        <v>SC</v>
      </c>
      <c r="B184">
        <f>'rockfish harvests'!B183</f>
        <v>2003</v>
      </c>
      <c r="C184" t="str">
        <f>'rockfish harvests'!C183</f>
        <v>PWSO</v>
      </c>
      <c r="D184">
        <f>'rockfish harvests'!D183</f>
        <v>9696</v>
      </c>
      <c r="E184">
        <f>[1]logbook_harvest!F227</f>
        <v>2448</v>
      </c>
      <c r="F184" t="str">
        <f>[4]logbook_harvest_forR!$G217</f>
        <v>NA</v>
      </c>
      <c r="G184">
        <f>IF([2]species_comp_Region2_forR!$H336&gt;49,[2]species_comp_Region2_forR!$Z336,[2]species_comp_Region2_forR!$AB336)</f>
        <v>0.84754753500000002</v>
      </c>
      <c r="H184">
        <f>IF([2]species_comp_Region2_forR!$H336&gt;49,[2]species_comp_Region2_forR!$AA336,[2]species_comp_Region2_forR!$AC336)</f>
        <v>4.5021200000000002E-4</v>
      </c>
      <c r="I184" s="17">
        <f t="shared" si="143"/>
        <v>2074.7963656800002</v>
      </c>
      <c r="J184" s="8">
        <f t="shared" si="144"/>
        <v>2697.9872532479999</v>
      </c>
      <c r="K184">
        <f t="shared" si="145"/>
        <v>51.942152951605692</v>
      </c>
      <c r="L184" s="9">
        <f t="shared" si="146"/>
        <v>101.80661978514715</v>
      </c>
      <c r="N184" s="2">
        <f>'rockfish harvests'!O183</f>
        <v>2011.675922965831</v>
      </c>
      <c r="O184">
        <f>'rockfish harvests'!P183</f>
        <v>923917.84611739591</v>
      </c>
      <c r="P184" s="12">
        <f>IF([2]species_comp_Region2_forR!$D363&gt;49,[2]species_comp_Region2_forR!$J363,[2]species_comp_Region2_forR!$L363)</f>
        <v>7.0760806999999995E-2</v>
      </c>
      <c r="Q184" s="12">
        <f>IF([2]species_comp_Region2_forR!$D363&gt;49,[2]species_comp_Region2_forR!$K363,[2]species_comp_Region2_forR!$M363)</f>
        <v>1.0958949999999999E-3</v>
      </c>
      <c r="T184" s="17">
        <f t="shared" si="164"/>
        <v>142.34781173153203</v>
      </c>
      <c r="U184" s="59">
        <f t="shared" si="165"/>
        <v>8048.5362726000749</v>
      </c>
      <c r="V184">
        <f t="shared" si="147"/>
        <v>89.713634819909487</v>
      </c>
      <c r="W184" s="9">
        <f t="shared" si="148"/>
        <v>175.83872424702258</v>
      </c>
      <c r="Y184" s="17">
        <f t="shared" si="141"/>
        <v>2217.1441774115324</v>
      </c>
      <c r="Z184" s="58">
        <f t="shared" si="142"/>
        <v>10746.523525848075</v>
      </c>
      <c r="AA184">
        <f t="shared" si="149"/>
        <v>103.66544036393265</v>
      </c>
      <c r="AB184" s="9">
        <f t="shared" si="150"/>
        <v>203.18426311330799</v>
      </c>
      <c r="AC184" s="18">
        <f t="shared" si="140"/>
        <v>4.6756291909243262E-2</v>
      </c>
    </row>
    <row r="185" spans="1:29">
      <c r="A185" t="str">
        <f>'rockfish harvests'!A184</f>
        <v>SC</v>
      </c>
      <c r="B185">
        <f>'rockfish harvests'!B184</f>
        <v>2004</v>
      </c>
      <c r="C185" t="str">
        <f>'rockfish harvests'!C184</f>
        <v>PWSO</v>
      </c>
      <c r="D185">
        <f>'rockfish harvests'!D184</f>
        <v>12216</v>
      </c>
      <c r="E185">
        <f>[1]logbook_harvest!F228</f>
        <v>2976</v>
      </c>
      <c r="F185" t="str">
        <f>[4]logbook_harvest_forR!$G218</f>
        <v>NA</v>
      </c>
      <c r="G185">
        <f>IF([2]species_comp_Region2_forR!$H337&gt;49,[2]species_comp_Region2_forR!$Z337,[2]species_comp_Region2_forR!$AB337)</f>
        <v>0.87092449199999999</v>
      </c>
      <c r="H185">
        <f>IF([2]species_comp_Region2_forR!$H337&gt;49,[2]species_comp_Region2_forR!$AA337,[2]species_comp_Region2_forR!$AC337)</f>
        <v>3.6617300000000002E-4</v>
      </c>
      <c r="I185" s="17">
        <f t="shared" si="143"/>
        <v>2591.8712881920001</v>
      </c>
      <c r="J185" s="8">
        <f t="shared" si="144"/>
        <v>3243.0390036480003</v>
      </c>
      <c r="K185">
        <f t="shared" si="145"/>
        <v>56.947686552203329</v>
      </c>
      <c r="L185" s="9">
        <f t="shared" si="146"/>
        <v>111.61746564231852</v>
      </c>
      <c r="N185" s="2">
        <f>'rockfish harvests'!O184</f>
        <v>2534.5124871029911</v>
      </c>
      <c r="O185">
        <f>'rockfish harvests'!P184</f>
        <v>1466581.4594766509</v>
      </c>
      <c r="P185" s="12">
        <f>IF([2]species_comp_Region2_forR!$D364&gt;49,[2]species_comp_Region2_forR!$J364,[2]species_comp_Region2_forR!$L364)</f>
        <v>7.6303002999999994E-2</v>
      </c>
      <c r="Q185" s="12">
        <f>IF([2]species_comp_Region2_forR!$D364&gt;49,[2]species_comp_Region2_forR!$K364,[2]species_comp_Region2_forR!$M364)</f>
        <v>1.305201E-3</v>
      </c>
      <c r="T185" s="17">
        <f t="shared" si="164"/>
        <v>193.39091390695697</v>
      </c>
      <c r="U185" s="59">
        <f t="shared" si="165"/>
        <v>15008.760668613719</v>
      </c>
      <c r="V185">
        <f t="shared" si="147"/>
        <v>122.51024719840262</v>
      </c>
      <c r="W185" s="9">
        <f t="shared" si="148"/>
        <v>240.12008450886913</v>
      </c>
      <c r="Y185" s="17">
        <f t="shared" si="141"/>
        <v>2785.262202098957</v>
      </c>
      <c r="Z185" s="58">
        <f t="shared" si="142"/>
        <v>18251.799672261717</v>
      </c>
      <c r="AA185">
        <f t="shared" si="149"/>
        <v>135.09922158273793</v>
      </c>
      <c r="AB185" s="9">
        <f t="shared" si="150"/>
        <v>264.79447430216635</v>
      </c>
      <c r="AC185" s="18">
        <f t="shared" si="140"/>
        <v>4.8505028173264249E-2</v>
      </c>
    </row>
    <row r="186" spans="1:29">
      <c r="A186" t="str">
        <f>'rockfish harvests'!A185</f>
        <v>SC</v>
      </c>
      <c r="B186">
        <f>'rockfish harvests'!B185</f>
        <v>2005</v>
      </c>
      <c r="C186" t="str">
        <f>'rockfish harvests'!C185</f>
        <v>PWSO</v>
      </c>
      <c r="D186">
        <f>'rockfish harvests'!D185</f>
        <v>9664</v>
      </c>
      <c r="E186">
        <f>[1]logbook_harvest!F229</f>
        <v>2177</v>
      </c>
      <c r="F186" t="str">
        <f>[4]logbook_harvest_forR!$G219</f>
        <v>NA</v>
      </c>
      <c r="G186">
        <f>IF([2]species_comp_Region2_forR!$H338&gt;49,[2]species_comp_Region2_forR!$Z338,[2]species_comp_Region2_forR!$AB338)</f>
        <v>0.71818884400000005</v>
      </c>
      <c r="H186">
        <f>IF([2]species_comp_Region2_forR!$H338&gt;49,[2]species_comp_Region2_forR!$AA338,[2]species_comp_Region2_forR!$AC338)</f>
        <v>1.9649870000000001E-3</v>
      </c>
      <c r="I186" s="17">
        <f t="shared" si="143"/>
        <v>1563.4971133880001</v>
      </c>
      <c r="J186" s="8">
        <f t="shared" si="144"/>
        <v>9312.719873723001</v>
      </c>
      <c r="K186">
        <f t="shared" si="145"/>
        <v>96.502434548165681</v>
      </c>
      <c r="L186" s="9">
        <f t="shared" si="146"/>
        <v>189.14477171440473</v>
      </c>
      <c r="N186" s="2">
        <f>'rockfish harvests'!O185</f>
        <v>2005.0367285005977</v>
      </c>
      <c r="O186">
        <f>'rockfish harvests'!P185</f>
        <v>917829.44196419709</v>
      </c>
      <c r="P186" s="12">
        <f>IF([2]species_comp_Region2_forR!$D365&gt;49,[2]species_comp_Region2_forR!$J365,[2]species_comp_Region2_forR!$L365)</f>
        <v>7.7582278000000005E-2</v>
      </c>
      <c r="Q186" s="12">
        <f>IF([2]species_comp_Region2_forR!$D365&gt;49,[2]species_comp_Region2_forR!$K365,[2]species_comp_Region2_forR!$M365)</f>
        <v>1.233849E-3</v>
      </c>
      <c r="T186" s="17">
        <f t="shared" si="164"/>
        <v>155.55531687074389</v>
      </c>
      <c r="U186" s="59">
        <f t="shared" si="165"/>
        <v>9352.2470722977923</v>
      </c>
      <c r="V186">
        <f t="shared" si="147"/>
        <v>96.707016665275077</v>
      </c>
      <c r="W186" s="9">
        <f t="shared" si="148"/>
        <v>189.54575266393914</v>
      </c>
      <c r="Y186" s="17">
        <f t="shared" si="141"/>
        <v>1719.0524302587439</v>
      </c>
      <c r="Z186" s="58">
        <f t="shared" si="142"/>
        <v>18664.966946020795</v>
      </c>
      <c r="AA186">
        <f t="shared" si="149"/>
        <v>136.61978973055403</v>
      </c>
      <c r="AB186" s="9">
        <f t="shared" si="150"/>
        <v>267.77478787188591</v>
      </c>
      <c r="AC186" s="18">
        <f t="shared" si="140"/>
        <v>7.9473893480951394E-2</v>
      </c>
    </row>
    <row r="187" spans="1:29">
      <c r="A187" t="str">
        <f>'rockfish harvests'!A186</f>
        <v>SC</v>
      </c>
      <c r="B187">
        <f>'rockfish harvests'!B186</f>
        <v>2006</v>
      </c>
      <c r="C187" t="str">
        <f>'rockfish harvests'!C186</f>
        <v>PWSO</v>
      </c>
      <c r="D187">
        <f>'rockfish harvests'!D186</f>
        <v>9129</v>
      </c>
      <c r="E187">
        <f>[1]logbook_harvest!F230</f>
        <v>2934</v>
      </c>
      <c r="F187">
        <f>[1]logbook_harvest!G230</f>
        <v>2437</v>
      </c>
      <c r="G187" s="12"/>
      <c r="H187" s="12"/>
      <c r="I187" s="17">
        <f>F187</f>
        <v>2437</v>
      </c>
      <c r="J187" s="8">
        <f t="shared" si="144"/>
        <v>0</v>
      </c>
      <c r="K187">
        <f t="shared" si="145"/>
        <v>0</v>
      </c>
      <c r="L187" s="9">
        <f t="shared" si="146"/>
        <v>0</v>
      </c>
      <c r="N187" s="2">
        <f>'rockfish harvests'!O186</f>
        <v>1894.0376960349713</v>
      </c>
      <c r="O187">
        <f>'rockfish harvests'!P186</f>
        <v>819020.09295315738</v>
      </c>
      <c r="P187" s="42">
        <v>0.15778043999999999</v>
      </c>
      <c r="Q187" s="42">
        <v>6.0110550000000004E-3</v>
      </c>
      <c r="T187" s="17">
        <f t="shared" si="164"/>
        <v>298.84210105698401</v>
      </c>
      <c r="U187" s="59">
        <f t="shared" si="165"/>
        <v>37029.989094072931</v>
      </c>
      <c r="V187">
        <f t="shared" si="147"/>
        <v>192.43177776571346</v>
      </c>
      <c r="W187" s="9">
        <f t="shared" si="148"/>
        <v>377.16628442079838</v>
      </c>
      <c r="Y187" s="17">
        <f t="shared" si="141"/>
        <v>2735.8421010569841</v>
      </c>
      <c r="Z187" s="58">
        <f t="shared" si="142"/>
        <v>37029.989094072931</v>
      </c>
      <c r="AA187">
        <f t="shared" si="149"/>
        <v>192.43177776571346</v>
      </c>
      <c r="AB187" s="9">
        <f t="shared" si="150"/>
        <v>377.16628442079838</v>
      </c>
      <c r="AC187" s="18">
        <f t="shared" si="140"/>
        <v>7.0337311386270446E-2</v>
      </c>
    </row>
    <row r="188" spans="1:29">
      <c r="A188" t="str">
        <f>'rockfish harvests'!A187</f>
        <v>SC</v>
      </c>
      <c r="B188">
        <f>'rockfish harvests'!B187</f>
        <v>2007</v>
      </c>
      <c r="C188" t="str">
        <f>'rockfish harvests'!C187</f>
        <v>PWSO</v>
      </c>
      <c r="D188">
        <f>'rockfish harvests'!D187</f>
        <v>12198</v>
      </c>
      <c r="E188">
        <f>[1]logbook_harvest!F231</f>
        <v>3859</v>
      </c>
      <c r="F188">
        <f>[1]logbook_harvest!G231</f>
        <v>3287</v>
      </c>
      <c r="G188" s="12"/>
      <c r="H188" s="12"/>
      <c r="I188" s="17">
        <f t="shared" ref="I188:I199" si="166">F188</f>
        <v>3287</v>
      </c>
      <c r="J188" s="8">
        <f t="shared" si="144"/>
        <v>0</v>
      </c>
      <c r="K188">
        <f t="shared" si="145"/>
        <v>0</v>
      </c>
      <c r="L188" s="9">
        <f t="shared" si="146"/>
        <v>0</v>
      </c>
      <c r="N188" s="2">
        <f>'rockfish harvests'!O187</f>
        <v>2530.7779402162978</v>
      </c>
      <c r="O188">
        <f>'rockfish harvests'!P187</f>
        <v>1462262.6943327789</v>
      </c>
      <c r="P188" s="42">
        <v>0.15778043999999999</v>
      </c>
      <c r="Q188" s="42">
        <v>6.0110550000000004E-3</v>
      </c>
      <c r="T188" s="17">
        <f t="shared" si="164"/>
        <v>399.30725694962115</v>
      </c>
      <c r="U188" s="59">
        <f t="shared" si="165"/>
        <v>66112.629091395691</v>
      </c>
      <c r="V188">
        <f t="shared" si="147"/>
        <v>257.1237622068324</v>
      </c>
      <c r="W188" s="9">
        <f t="shared" si="148"/>
        <v>503.9625739253915</v>
      </c>
      <c r="Y188" s="17">
        <f t="shared" si="141"/>
        <v>3686.3072569496212</v>
      </c>
      <c r="Z188" s="58">
        <f t="shared" si="142"/>
        <v>66112.629091395691</v>
      </c>
      <c r="AA188">
        <f t="shared" si="149"/>
        <v>257.1237622068324</v>
      </c>
      <c r="AB188" s="9">
        <f t="shared" si="150"/>
        <v>503.9625739253915</v>
      </c>
      <c r="AC188" s="18">
        <f t="shared" si="140"/>
        <v>6.9751039260791153E-2</v>
      </c>
    </row>
    <row r="189" spans="1:29">
      <c r="A189" t="str">
        <f>'rockfish harvests'!A188</f>
        <v>SC</v>
      </c>
      <c r="B189">
        <f>'rockfish harvests'!B188</f>
        <v>2008</v>
      </c>
      <c r="C189" t="str">
        <f>'rockfish harvests'!C188</f>
        <v>PWSO</v>
      </c>
      <c r="D189">
        <f>'rockfish harvests'!D188</f>
        <v>13387</v>
      </c>
      <c r="E189">
        <f>[1]logbook_harvest!F232</f>
        <v>3569</v>
      </c>
      <c r="F189">
        <f>[1]logbook_harvest!G232</f>
        <v>2906</v>
      </c>
      <c r="G189" s="12"/>
      <c r="H189" s="12"/>
      <c r="I189" s="17">
        <f t="shared" si="166"/>
        <v>2906</v>
      </c>
      <c r="J189" s="8">
        <f t="shared" si="144"/>
        <v>0</v>
      </c>
      <c r="K189">
        <f t="shared" si="145"/>
        <v>0</v>
      </c>
      <c r="L189" s="9">
        <f t="shared" si="146"/>
        <v>0</v>
      </c>
      <c r="N189" s="2">
        <f>'rockfish harvests'!O188</f>
        <v>2777.4655095651397</v>
      </c>
      <c r="O189">
        <f>'rockfish harvests'!P188</f>
        <v>1761224.3005580062</v>
      </c>
      <c r="P189" s="42">
        <v>0.15778043999999999</v>
      </c>
      <c r="Q189" s="42">
        <v>6.0110550000000004E-3</v>
      </c>
      <c r="T189" s="17">
        <f t="shared" si="164"/>
        <v>438.22973018401194</v>
      </c>
      <c r="U189" s="59">
        <f t="shared" si="165"/>
        <v>79629.446460490246</v>
      </c>
      <c r="V189">
        <f t="shared" si="147"/>
        <v>282.18689987398466</v>
      </c>
      <c r="W189" s="9">
        <f t="shared" si="148"/>
        <v>553.08632375300988</v>
      </c>
      <c r="Y189" s="17">
        <f t="shared" si="141"/>
        <v>3344.2297301840117</v>
      </c>
      <c r="Z189" s="58">
        <f t="shared" si="142"/>
        <v>79629.446460490246</v>
      </c>
      <c r="AA189">
        <f t="shared" si="149"/>
        <v>282.18689987398466</v>
      </c>
      <c r="AB189" s="9">
        <f t="shared" si="150"/>
        <v>553.08632375300988</v>
      </c>
      <c r="AC189" s="18">
        <f t="shared" si="140"/>
        <v>8.4380237794984769E-2</v>
      </c>
    </row>
    <row r="190" spans="1:29">
      <c r="A190" t="str">
        <f>'rockfish harvests'!A189</f>
        <v>SC</v>
      </c>
      <c r="B190">
        <f>'rockfish harvests'!B189</f>
        <v>2009</v>
      </c>
      <c r="C190" t="str">
        <f>'rockfish harvests'!C189</f>
        <v>PWSO</v>
      </c>
      <c r="D190">
        <f>'rockfish harvests'!D189</f>
        <v>13724</v>
      </c>
      <c r="E190">
        <f>[1]logbook_harvest!F233</f>
        <v>3376</v>
      </c>
      <c r="F190">
        <f>[1]logbook_harvest!G233</f>
        <v>2889</v>
      </c>
      <c r="G190" s="12"/>
      <c r="H190" s="12"/>
      <c r="I190" s="17">
        <f t="shared" si="166"/>
        <v>2889</v>
      </c>
      <c r="J190" s="8">
        <f t="shared" si="144"/>
        <v>0</v>
      </c>
      <c r="K190">
        <f t="shared" si="145"/>
        <v>0</v>
      </c>
      <c r="L190" s="9">
        <f t="shared" si="146"/>
        <v>0</v>
      </c>
      <c r="N190" s="2">
        <f>'rockfish harvests'!O189</f>
        <v>2847.384526277132</v>
      </c>
      <c r="O190">
        <f>'rockfish harvests'!P189</f>
        <v>1851013.392635928</v>
      </c>
      <c r="P190" s="12">
        <f>IF([2]species_comp_Region2_forR!$D369&gt;49,[2]species_comp_Region2_forR!$J369,[2]species_comp_Region2_forR!$L369)</f>
        <v>0.19363633899999999</v>
      </c>
      <c r="Q190" s="12">
        <f>IF([2]species_comp_Region2_forR!$D369&gt;49,[2]species_comp_Region2_forR!$K369,[2]species_comp_Region2_forR!$M369)</f>
        <v>1.577185E-3</v>
      </c>
      <c r="T190" s="17">
        <f t="shared" si="164"/>
        <v>551.35711539355316</v>
      </c>
      <c r="U190" s="59">
        <f t="shared" si="165"/>
        <v>79271.598388663289</v>
      </c>
      <c r="V190">
        <f t="shared" si="147"/>
        <v>281.5521237509376</v>
      </c>
      <c r="W190" s="9">
        <f t="shared" si="148"/>
        <v>551.84216255183765</v>
      </c>
      <c r="Y190" s="17">
        <f t="shared" si="141"/>
        <v>3440.3571153935532</v>
      </c>
      <c r="Z190" s="58">
        <f t="shared" si="142"/>
        <v>79271.598388663289</v>
      </c>
      <c r="AA190">
        <f t="shared" si="149"/>
        <v>281.5521237509376</v>
      </c>
      <c r="AB190" s="9">
        <f t="shared" si="150"/>
        <v>551.84216255183765</v>
      </c>
      <c r="AC190" s="18">
        <f t="shared" si="140"/>
        <v>8.1838051779903664E-2</v>
      </c>
    </row>
    <row r="191" spans="1:29">
      <c r="A191" t="str">
        <f>'rockfish harvests'!A190</f>
        <v>SC</v>
      </c>
      <c r="B191">
        <f>'rockfish harvests'!B190</f>
        <v>2010</v>
      </c>
      <c r="C191" t="str">
        <f>'rockfish harvests'!C190</f>
        <v>PWSO</v>
      </c>
      <c r="D191">
        <f>'rockfish harvests'!D190</f>
        <v>13038</v>
      </c>
      <c r="E191">
        <f>[1]logbook_harvest!F234</f>
        <v>4523</v>
      </c>
      <c r="F191">
        <f>[1]logbook_harvest!G234</f>
        <v>3537</v>
      </c>
      <c r="G191" s="12"/>
      <c r="H191" s="12"/>
      <c r="I191" s="17">
        <f t="shared" si="166"/>
        <v>3537</v>
      </c>
      <c r="J191" s="8">
        <f t="shared" si="144"/>
        <v>0</v>
      </c>
      <c r="K191">
        <f t="shared" si="145"/>
        <v>0</v>
      </c>
      <c r="L191" s="9">
        <f t="shared" si="146"/>
        <v>0</v>
      </c>
      <c r="N191" s="2">
        <f>'rockfish harvests'!O190</f>
        <v>2705.0567949286833</v>
      </c>
      <c r="O191">
        <f>'rockfish harvests'!P190</f>
        <v>1670590.8394394808</v>
      </c>
      <c r="P191" s="12">
        <f>IF([2]species_comp_Region2_forR!$D370&gt;49,[2]species_comp_Region2_forR!$J370,[2]species_comp_Region2_forR!$L370)</f>
        <v>0.11916523599999999</v>
      </c>
      <c r="Q191" s="12">
        <f>IF([2]species_comp_Region2_forR!$D370&gt;49,[2]species_comp_Region2_forR!$K370,[2]species_comp_Region2_forR!$M370)</f>
        <v>1.029067E-3</v>
      </c>
      <c r="T191" s="17">
        <f t="shared" si="164"/>
        <v>322.34873136108013</v>
      </c>
      <c r="U191" s="59">
        <f t="shared" si="165"/>
        <v>29533.855682679761</v>
      </c>
      <c r="V191">
        <f t="shared" si="147"/>
        <v>171.85416981464186</v>
      </c>
      <c r="W191" s="9">
        <f t="shared" si="148"/>
        <v>336.83417283669803</v>
      </c>
      <c r="Y191" s="17">
        <f t="shared" si="141"/>
        <v>3859.3487313610804</v>
      </c>
      <c r="Z191" s="58">
        <f t="shared" si="142"/>
        <v>29533.855682679761</v>
      </c>
      <c r="AA191">
        <f t="shared" si="149"/>
        <v>171.85416981464186</v>
      </c>
      <c r="AB191" s="9">
        <f t="shared" si="150"/>
        <v>336.83417283669803</v>
      </c>
      <c r="AC191" s="18">
        <f t="shared" si="140"/>
        <v>4.452931874700887E-2</v>
      </c>
    </row>
    <row r="192" spans="1:29">
      <c r="A192" t="str">
        <f>'rockfish harvests'!A191</f>
        <v>SC</v>
      </c>
      <c r="B192">
        <f>'rockfish harvests'!B191</f>
        <v>2011</v>
      </c>
      <c r="C192" t="str">
        <f>'rockfish harvests'!C191</f>
        <v>PWSO</v>
      </c>
      <c r="D192">
        <f>'rockfish harvests'!D191</f>
        <v>15590</v>
      </c>
      <c r="E192">
        <f>[1]logbook_harvest!F235</f>
        <v>4260</v>
      </c>
      <c r="F192">
        <f>[1]logbook_harvest!G235</f>
        <v>3189</v>
      </c>
      <c r="G192" s="12"/>
      <c r="H192" s="12"/>
      <c r="I192" s="17">
        <f t="shared" si="166"/>
        <v>3189</v>
      </c>
      <c r="J192" s="8">
        <f t="shared" si="144"/>
        <v>0</v>
      </c>
      <c r="K192">
        <f t="shared" si="145"/>
        <v>0</v>
      </c>
      <c r="L192" s="9">
        <f t="shared" si="146"/>
        <v>0</v>
      </c>
      <c r="N192" s="2">
        <f>'rockfish harvests'!O191</f>
        <v>3693.2731282159002</v>
      </c>
      <c r="O192">
        <f>'rockfish harvests'!P191</f>
        <v>1342172.6209808656</v>
      </c>
      <c r="P192" s="12">
        <f>IF([2]species_comp_Region2_forR!$D371&gt;49,[2]species_comp_Region2_forR!$J371,[2]species_comp_Region2_forR!$L371)</f>
        <v>0.119794738</v>
      </c>
      <c r="Q192" s="12">
        <f>IF([2]species_comp_Region2_forR!$D371&gt;49,[2]species_comp_Region2_forR!$K371,[2]species_comp_Region2_forR!$M371)</f>
        <v>7.6408699999999999E-4</v>
      </c>
      <c r="T192" s="17">
        <f t="shared" si="164"/>
        <v>442.43468675706418</v>
      </c>
      <c r="U192" s="59">
        <f t="shared" si="165"/>
        <v>28658.036583455534</v>
      </c>
      <c r="V192">
        <f t="shared" si="147"/>
        <v>169.28684704800764</v>
      </c>
      <c r="W192" s="9">
        <f t="shared" si="148"/>
        <v>331.80222021409497</v>
      </c>
      <c r="Y192" s="17">
        <f t="shared" si="141"/>
        <v>3631.4346867570644</v>
      </c>
      <c r="Z192" s="58">
        <f t="shared" si="142"/>
        <v>28658.036583455534</v>
      </c>
      <c r="AA192">
        <f t="shared" si="149"/>
        <v>169.28684704800764</v>
      </c>
      <c r="AB192" s="9">
        <f t="shared" si="150"/>
        <v>331.80222021409497</v>
      </c>
      <c r="AC192" s="18">
        <f t="shared" si="140"/>
        <v>4.6617070565899067E-2</v>
      </c>
    </row>
    <row r="193" spans="1:29">
      <c r="A193" t="str">
        <f>'rockfish harvests'!A192</f>
        <v>SC</v>
      </c>
      <c r="B193">
        <f>'rockfish harvests'!B192</f>
        <v>2012</v>
      </c>
      <c r="C193" t="str">
        <f>'rockfish harvests'!C192</f>
        <v>PWSO</v>
      </c>
      <c r="D193">
        <f>'rockfish harvests'!D192</f>
        <v>16566</v>
      </c>
      <c r="E193">
        <f>[1]logbook_harvest!F236</f>
        <v>5165</v>
      </c>
      <c r="F193">
        <f>[1]logbook_harvest!G236</f>
        <v>3484</v>
      </c>
      <c r="G193" s="12"/>
      <c r="H193" s="12"/>
      <c r="I193" s="17">
        <f t="shared" si="166"/>
        <v>3484</v>
      </c>
      <c r="J193" s="8">
        <f t="shared" si="144"/>
        <v>0</v>
      </c>
      <c r="K193">
        <f t="shared" si="145"/>
        <v>0</v>
      </c>
      <c r="L193" s="9">
        <f t="shared" si="146"/>
        <v>0</v>
      </c>
      <c r="N193" s="2">
        <f>'rockfish harvests'!O192</f>
        <v>2004.0431802604508</v>
      </c>
      <c r="O193">
        <f>'rockfish harvests'!P192</f>
        <v>375586.44375818601</v>
      </c>
      <c r="P193" s="12">
        <f>IF([2]species_comp_Region2_forR!$D372&gt;49,[2]species_comp_Region2_forR!$J372,[2]species_comp_Region2_forR!$L372)</f>
        <v>0.20699561999999999</v>
      </c>
      <c r="Q193" s="12">
        <f>IF([2]species_comp_Region2_forR!$D372&gt;49,[2]species_comp_Region2_forR!$K372,[2]species_comp_Region2_forR!$M372)</f>
        <v>5.8624399999999998E-4</v>
      </c>
      <c r="T193" s="17">
        <f t="shared" si="164"/>
        <v>414.82816060478376</v>
      </c>
      <c r="U193" s="59">
        <f t="shared" si="165"/>
        <v>18227.103922439994</v>
      </c>
      <c r="V193">
        <f t="shared" si="147"/>
        <v>135.00779208045731</v>
      </c>
      <c r="W193" s="9">
        <f t="shared" si="148"/>
        <v>264.61527247769629</v>
      </c>
      <c r="Y193" s="17">
        <f t="shared" si="141"/>
        <v>3898.828160604784</v>
      </c>
      <c r="Z193" s="58">
        <f t="shared" si="142"/>
        <v>18227.103922439994</v>
      </c>
      <c r="AA193">
        <f t="shared" si="149"/>
        <v>135.00779208045731</v>
      </c>
      <c r="AB193" s="9">
        <f t="shared" si="150"/>
        <v>264.61527247769629</v>
      </c>
      <c r="AC193" s="18">
        <f t="shared" si="140"/>
        <v>3.4627787252751084E-2</v>
      </c>
    </row>
    <row r="194" spans="1:29">
      <c r="A194" t="str">
        <f>'rockfish harvests'!A193</f>
        <v>SC</v>
      </c>
      <c r="B194">
        <f>'rockfish harvests'!B193</f>
        <v>2013</v>
      </c>
      <c r="C194" t="str">
        <f>'rockfish harvests'!C193</f>
        <v>PWSO</v>
      </c>
      <c r="D194">
        <f>'rockfish harvests'!D193</f>
        <v>19818</v>
      </c>
      <c r="E194">
        <f>[1]logbook_harvest!F237</f>
        <v>5595</v>
      </c>
      <c r="F194">
        <f>[1]logbook_harvest!G237</f>
        <v>3409</v>
      </c>
      <c r="G194" s="12"/>
      <c r="H194" s="12"/>
      <c r="I194" s="17">
        <f t="shared" si="166"/>
        <v>3409</v>
      </c>
      <c r="J194" s="8">
        <f t="shared" si="144"/>
        <v>0</v>
      </c>
      <c r="K194">
        <f t="shared" si="145"/>
        <v>0</v>
      </c>
      <c r="L194" s="9">
        <f t="shared" si="146"/>
        <v>0</v>
      </c>
      <c r="N194" s="2">
        <f>'rockfish harvests'!O193</f>
        <v>6885.7645042839649</v>
      </c>
      <c r="O194">
        <f>'rockfish harvests'!P193</f>
        <v>4343369.567205376</v>
      </c>
      <c r="P194" s="12">
        <f>IF([2]species_comp_Region2_forR!$D373&gt;49,[2]species_comp_Region2_forR!$J373,[2]species_comp_Region2_forR!$L373)</f>
        <v>8.3464936000000003E-2</v>
      </c>
      <c r="Q194" s="12">
        <f>IF([2]species_comp_Region2_forR!$D373&gt;49,[2]species_comp_Region2_forR!$K373,[2]species_comp_Region2_forR!$M373)</f>
        <v>2.34658E-4</v>
      </c>
      <c r="T194" s="17">
        <f t="shared" si="164"/>
        <v>574.71989366113291</v>
      </c>
      <c r="U194" s="59">
        <f t="shared" si="165"/>
        <v>40364.440378622865</v>
      </c>
      <c r="V194">
        <f t="shared" si="147"/>
        <v>200.90903508459459</v>
      </c>
      <c r="W194" s="9">
        <f t="shared" si="148"/>
        <v>393.78170876580538</v>
      </c>
      <c r="Y194" s="17">
        <f t="shared" si="141"/>
        <v>3983.719893661133</v>
      </c>
      <c r="Z194" s="58">
        <f t="shared" si="142"/>
        <v>40364.440378622865</v>
      </c>
      <c r="AA194">
        <f t="shared" si="149"/>
        <v>200.90903508459459</v>
      </c>
      <c r="AB194" s="9">
        <f t="shared" si="150"/>
        <v>393.78170876580538</v>
      </c>
      <c r="AC194" s="18">
        <f t="shared" si="140"/>
        <v>5.0432520470196619E-2</v>
      </c>
    </row>
    <row r="195" spans="1:29">
      <c r="A195" t="str">
        <f>'rockfish harvests'!A194</f>
        <v>SC</v>
      </c>
      <c r="B195">
        <f>'rockfish harvests'!B194</f>
        <v>2014</v>
      </c>
      <c r="C195" t="str">
        <f>'rockfish harvests'!C194</f>
        <v>PWSO</v>
      </c>
      <c r="D195">
        <f>'rockfish harvests'!D194</f>
        <v>21309</v>
      </c>
      <c r="E195">
        <f>[1]logbook_harvest!F238</f>
        <v>5557</v>
      </c>
      <c r="F195">
        <f>[1]logbook_harvest!G238</f>
        <v>3473</v>
      </c>
      <c r="G195" s="12"/>
      <c r="H195" s="12"/>
      <c r="I195" s="17">
        <f t="shared" si="166"/>
        <v>3473</v>
      </c>
      <c r="J195" s="8">
        <f t="shared" si="144"/>
        <v>0</v>
      </c>
      <c r="K195">
        <f t="shared" si="145"/>
        <v>0</v>
      </c>
      <c r="L195" s="9">
        <f t="shared" si="146"/>
        <v>0</v>
      </c>
      <c r="N195" s="2">
        <f>'rockfish harvests'!O194</f>
        <v>7356.7256448320622</v>
      </c>
      <c r="O195">
        <f>'rockfish harvests'!P194</f>
        <v>3862984.9469756186</v>
      </c>
      <c r="P195" s="12">
        <f>IF([2]species_comp_Region2_forR!$D374&gt;49,[2]species_comp_Region2_forR!$J374,[2]species_comp_Region2_forR!$L374)</f>
        <v>0.173590098</v>
      </c>
      <c r="Q195" s="12">
        <f>IF([2]species_comp_Region2_forR!$D374&gt;49,[2]species_comp_Region2_forR!$K374,[2]species_comp_Region2_forR!$M374)</f>
        <v>5.3729099999999996E-4</v>
      </c>
      <c r="T195" s="17">
        <f t="shared" si="164"/>
        <v>1277.0547256455109</v>
      </c>
      <c r="U195" s="59">
        <f t="shared" si="165"/>
        <v>143408.74300738185</v>
      </c>
      <c r="V195">
        <f t="shared" si="147"/>
        <v>378.69346839809879</v>
      </c>
      <c r="W195" s="9">
        <f t="shared" si="148"/>
        <v>742.23919806027357</v>
      </c>
      <c r="Y195" s="17">
        <f t="shared" si="141"/>
        <v>4750.0547256455111</v>
      </c>
      <c r="Z195" s="58">
        <f t="shared" si="142"/>
        <v>143408.74300738185</v>
      </c>
      <c r="AA195">
        <f t="shared" si="149"/>
        <v>378.69346839809879</v>
      </c>
      <c r="AB195" s="9">
        <f t="shared" si="150"/>
        <v>742.23919806027357</v>
      </c>
      <c r="AC195" s="18">
        <f t="shared" si="140"/>
        <v>7.9724022199899186E-2</v>
      </c>
    </row>
    <row r="196" spans="1:29">
      <c r="A196" t="str">
        <f>'rockfish harvests'!A195</f>
        <v>SC</v>
      </c>
      <c r="B196">
        <f>'rockfish harvests'!B195</f>
        <v>2015</v>
      </c>
      <c r="C196" t="str">
        <f>'rockfish harvests'!C195</f>
        <v>PWSO</v>
      </c>
      <c r="D196">
        <f>'rockfish harvests'!D195</f>
        <v>24516</v>
      </c>
      <c r="E196">
        <f>[1]logbook_harvest!F239</f>
        <v>6130</v>
      </c>
      <c r="F196">
        <f>[1]logbook_harvest!G239</f>
        <v>4084</v>
      </c>
      <c r="G196" s="12"/>
      <c r="H196" s="12"/>
      <c r="I196" s="17">
        <f t="shared" si="166"/>
        <v>4084</v>
      </c>
      <c r="J196" s="8">
        <f t="shared" si="144"/>
        <v>0</v>
      </c>
      <c r="K196">
        <f t="shared" si="145"/>
        <v>0</v>
      </c>
      <c r="L196" s="9">
        <f t="shared" si="146"/>
        <v>0</v>
      </c>
      <c r="N196" s="2">
        <f>'rockfish harvests'!O195</f>
        <v>2612.963774691143</v>
      </c>
      <c r="O196">
        <f>'rockfish harvests'!P195</f>
        <v>501421.42786728247</v>
      </c>
      <c r="P196" s="12">
        <f>IF([2]species_comp_Region2_forR!$D375&gt;49,[2]species_comp_Region2_forR!$J375,[2]species_comp_Region2_forR!$L375)</f>
        <v>0.147708798</v>
      </c>
      <c r="Q196" s="12">
        <f>IF([2]species_comp_Region2_forR!$D375&gt;49,[2]species_comp_Region2_forR!$K375,[2]species_comp_Region2_forR!$M375)</f>
        <v>6.2945500000000001E-4</v>
      </c>
      <c r="T196" s="17">
        <f t="shared" si="164"/>
        <v>385.95773837717155</v>
      </c>
      <c r="U196" s="59">
        <f t="shared" si="165"/>
        <v>14921.989006277945</v>
      </c>
      <c r="V196">
        <f t="shared" si="147"/>
        <v>122.15559343017389</v>
      </c>
      <c r="W196" s="9">
        <f t="shared" si="148"/>
        <v>239.42496312314083</v>
      </c>
      <c r="Y196" s="17">
        <f t="shared" si="141"/>
        <v>4469.9577383771712</v>
      </c>
      <c r="Z196" s="58">
        <f t="shared" si="142"/>
        <v>14921.989006277945</v>
      </c>
      <c r="AA196">
        <f t="shared" si="149"/>
        <v>122.15559343017389</v>
      </c>
      <c r="AB196" s="9">
        <f t="shared" si="150"/>
        <v>239.42496312314083</v>
      </c>
      <c r="AC196" s="18">
        <f t="shared" si="140"/>
        <v>2.7328131624466494E-2</v>
      </c>
    </row>
    <row r="197" spans="1:29">
      <c r="A197" t="str">
        <f>'rockfish harvests'!A196</f>
        <v>SC</v>
      </c>
      <c r="B197">
        <f>'rockfish harvests'!B196</f>
        <v>2016</v>
      </c>
      <c r="C197" t="str">
        <f>'rockfish harvests'!C196</f>
        <v>PWSO</v>
      </c>
      <c r="D197">
        <f>'rockfish harvests'!D196</f>
        <v>29349</v>
      </c>
      <c r="E197">
        <f>[1]logbook_harvest!F240</f>
        <v>7689</v>
      </c>
      <c r="F197">
        <f>[1]logbook_harvest!G240</f>
        <v>5233</v>
      </c>
      <c r="G197" s="12"/>
      <c r="H197" s="12"/>
      <c r="I197" s="17">
        <f t="shared" si="166"/>
        <v>5233</v>
      </c>
      <c r="J197" s="8">
        <f t="shared" si="144"/>
        <v>0</v>
      </c>
      <c r="K197">
        <f t="shared" si="145"/>
        <v>0</v>
      </c>
      <c r="L197" s="9">
        <f t="shared" si="146"/>
        <v>0</v>
      </c>
      <c r="N197" s="2">
        <f>'rockfish harvests'!O196</f>
        <v>3728.736072598942</v>
      </c>
      <c r="O197">
        <f>'rockfish harvests'!P196</f>
        <v>690520.60458105023</v>
      </c>
      <c r="P197" s="12">
        <f>IF([2]species_comp_Region2_forR!$D376&gt;49,[2]species_comp_Region2_forR!$J376,[2]species_comp_Region2_forR!$L376)</f>
        <v>0.22273826699999999</v>
      </c>
      <c r="Q197" s="12">
        <f>IF([2]species_comp_Region2_forR!$D376&gt;49,[2]species_comp_Region2_forR!$K376,[2]species_comp_Region2_forR!$M376)</f>
        <v>7.7984699999999996E-4</v>
      </c>
      <c r="T197" s="17">
        <f t="shared" si="164"/>
        <v>830.53221091107446</v>
      </c>
      <c r="U197" s="59">
        <f t="shared" si="165"/>
        <v>44562.421015690197</v>
      </c>
      <c r="V197">
        <f t="shared" si="147"/>
        <v>211.0981312463239</v>
      </c>
      <c r="W197" s="9">
        <f t="shared" si="148"/>
        <v>413.75233724279485</v>
      </c>
      <c r="Y197" s="17">
        <f t="shared" si="141"/>
        <v>6063.5322109110748</v>
      </c>
      <c r="Z197" s="58">
        <f t="shared" si="142"/>
        <v>44562.421015690197</v>
      </c>
      <c r="AA197">
        <f t="shared" si="149"/>
        <v>211.0981312463239</v>
      </c>
      <c r="AB197" s="9">
        <f t="shared" si="150"/>
        <v>413.75233724279485</v>
      </c>
      <c r="AC197" s="18">
        <f t="shared" si="140"/>
        <v>3.4814382756384397E-2</v>
      </c>
    </row>
    <row r="198" spans="1:29">
      <c r="A198" t="str">
        <f>'rockfish harvests'!A197</f>
        <v>SC</v>
      </c>
      <c r="B198">
        <f>'rockfish harvests'!B197</f>
        <v>2017</v>
      </c>
      <c r="C198" t="str">
        <f>'rockfish harvests'!C197</f>
        <v>PWSO</v>
      </c>
      <c r="D198">
        <f>'rockfish harvests'!D197</f>
        <v>28647</v>
      </c>
      <c r="E198">
        <f>[1]logbook_harvest!F241</f>
        <v>7729</v>
      </c>
      <c r="F198">
        <f>[1]logbook_harvest!G241</f>
        <v>5242</v>
      </c>
      <c r="G198" s="12"/>
      <c r="H198" s="12"/>
      <c r="I198" s="17">
        <f t="shared" si="166"/>
        <v>5242</v>
      </c>
      <c r="J198" s="8">
        <f t="shared" si="144"/>
        <v>0</v>
      </c>
      <c r="K198">
        <f t="shared" si="145"/>
        <v>0</v>
      </c>
      <c r="L198" s="9">
        <f t="shared" si="146"/>
        <v>0</v>
      </c>
      <c r="N198" s="2">
        <f>'rockfish harvests'!O197</f>
        <v>7308.8621616433084</v>
      </c>
      <c r="O198">
        <f>'rockfish harvests'!P197</f>
        <v>5936209.9806912215</v>
      </c>
      <c r="P198" s="12">
        <f>IF([2]species_comp_Region2_forR!$D377&gt;49,[2]species_comp_Region2_forR!$J377,[2]species_comp_Region2_forR!$L377)</f>
        <v>0.16015768599999999</v>
      </c>
      <c r="Q198" s="12">
        <f>IF([2]species_comp_Region2_forR!$D377&gt;49,[2]species_comp_Region2_forR!$K377,[2]species_comp_Region2_forR!$M377)</f>
        <v>9.6767800000000003E-4</v>
      </c>
      <c r="T198" s="17">
        <f t="shared" si="164"/>
        <v>1170.5704511017502</v>
      </c>
      <c r="U198" s="59">
        <f t="shared" si="165"/>
        <v>198215.16372804652</v>
      </c>
      <c r="V198">
        <f t="shared" si="147"/>
        <v>445.21361583856185</v>
      </c>
      <c r="W198" s="9">
        <f t="shared" si="148"/>
        <v>872.61868704358119</v>
      </c>
      <c r="Y198" s="17">
        <f t="shared" si="141"/>
        <v>6412.5704511017502</v>
      </c>
      <c r="Z198" s="58">
        <f t="shared" si="142"/>
        <v>198215.16372804652</v>
      </c>
      <c r="AA198">
        <f t="shared" si="149"/>
        <v>445.21361583856185</v>
      </c>
      <c r="AB198" s="9">
        <f t="shared" si="150"/>
        <v>872.61868704358119</v>
      </c>
      <c r="AC198" s="18">
        <f t="shared" si="140"/>
        <v>6.9428261137009298E-2</v>
      </c>
    </row>
    <row r="199" spans="1:29">
      <c r="A199" t="str">
        <f>'rockfish harvests'!A198</f>
        <v>SC</v>
      </c>
      <c r="B199">
        <f>'rockfish harvests'!B198</f>
        <v>2018</v>
      </c>
      <c r="C199" t="str">
        <f>'rockfish harvests'!C198</f>
        <v>PWSO</v>
      </c>
      <c r="D199">
        <f>'rockfish harvests'!D198</f>
        <v>27142</v>
      </c>
      <c r="E199">
        <f>[1]logbook_harvest!F242</f>
        <v>5333</v>
      </c>
      <c r="F199">
        <f>[1]logbook_harvest!G242</f>
        <v>3304</v>
      </c>
      <c r="G199" s="12"/>
      <c r="H199" s="12"/>
      <c r="I199" s="17">
        <f t="shared" si="166"/>
        <v>3304</v>
      </c>
      <c r="J199" s="8">
        <f t="shared" si="144"/>
        <v>0</v>
      </c>
      <c r="K199">
        <f t="shared" si="145"/>
        <v>0</v>
      </c>
      <c r="L199" s="9">
        <f t="shared" si="146"/>
        <v>0</v>
      </c>
      <c r="N199" s="2">
        <f>'rockfish harvests'!O198</f>
        <v>4727.7448574203227</v>
      </c>
      <c r="O199">
        <f>'rockfish harvests'!P198</f>
        <v>2237274.0611776323</v>
      </c>
      <c r="P199" s="12">
        <f>IF([2]species_comp_Region2_forR!$D378&gt;49,[2]species_comp_Region2_forR!$J378,[2]species_comp_Region2_forR!$L378)</f>
        <v>0.208137559</v>
      </c>
      <c r="Q199" s="12">
        <f>IF([2]species_comp_Region2_forR!$D378&gt;49,[2]species_comp_Region2_forR!$K378,[2]species_comp_Region2_forR!$M378)</f>
        <v>1.471574E-3</v>
      </c>
      <c r="T199" s="17">
        <f t="shared" si="164"/>
        <v>984.021274198269</v>
      </c>
      <c r="U199" s="59">
        <f t="shared" si="165"/>
        <v>126521.17135184203</v>
      </c>
      <c r="V199">
        <f t="shared" si="147"/>
        <v>355.69814639922151</v>
      </c>
      <c r="W199" s="9">
        <f t="shared" si="148"/>
        <v>697.16836694247411</v>
      </c>
      <c r="Y199" s="17">
        <f t="shared" si="141"/>
        <v>4288.0212741982687</v>
      </c>
      <c r="Z199" s="58">
        <f t="shared" si="142"/>
        <v>126521.17135184203</v>
      </c>
      <c r="AA199">
        <f t="shared" si="149"/>
        <v>355.69814639922151</v>
      </c>
      <c r="AB199" s="9">
        <f t="shared" si="150"/>
        <v>697.16836694247411</v>
      </c>
      <c r="AC199" s="18">
        <f t="shared" si="140"/>
        <v>8.2951581546368697E-2</v>
      </c>
    </row>
    <row r="200" spans="1:29">
      <c r="A200" t="str">
        <f>'rockfish harvests'!A199</f>
        <v>SC</v>
      </c>
      <c r="B200">
        <f>'rockfish harvests'!B199</f>
        <v>2019</v>
      </c>
      <c r="C200" t="str">
        <f>'rockfish harvests'!C199</f>
        <v>PWSO</v>
      </c>
      <c r="D200">
        <f>'rockfish harvests'!D199</f>
        <v>33682</v>
      </c>
      <c r="E200">
        <f>[1]logbook_harvest!F243</f>
        <v>7623</v>
      </c>
      <c r="F200">
        <f>[1]logbook_harvest!G243</f>
        <v>5092</v>
      </c>
      <c r="G200" s="12"/>
      <c r="H200" s="12"/>
      <c r="I200" s="17">
        <f t="shared" ref="I200" si="167">F200</f>
        <v>5092</v>
      </c>
      <c r="J200" s="8">
        <f t="shared" ref="J200" si="168">(E200^2)*H200</f>
        <v>0</v>
      </c>
      <c r="K200">
        <f t="shared" ref="K200" si="169">SQRT(J200)</f>
        <v>0</v>
      </c>
      <c r="L200" s="9">
        <f t="shared" ref="L200" si="170">(1.96*K200)</f>
        <v>0</v>
      </c>
      <c r="N200" s="2">
        <f>'rockfish harvests'!O199</f>
        <v>6995.3520303194382</v>
      </c>
      <c r="O200">
        <f>'rockfish harvests'!P199</f>
        <v>5326815.9562128652</v>
      </c>
      <c r="P200" s="12">
        <f>IF([2]species_comp_Region2_forR!$D379&gt;49,[2]species_comp_Region2_forR!$J379,[2]species_comp_Region2_forR!$L379)</f>
        <v>0.153464304</v>
      </c>
      <c r="Q200" s="12">
        <f>IF([2]species_comp_Region2_forR!$D379&gt;49,[2]species_comp_Region2_forR!$K379,[2]species_comp_Region2_forR!$M379)</f>
        <v>5.3025700000000002E-4</v>
      </c>
      <c r="T200" s="17">
        <f t="shared" ref="T200" si="171">N200*P200</f>
        <v>1073.5368305679594</v>
      </c>
      <c r="U200" s="59">
        <f t="shared" ref="U200" si="172">(N200^2)*Q200+(P200^2)*O200-(Q200*O200)</f>
        <v>148576.91957141412</v>
      </c>
      <c r="V200">
        <f t="shared" ref="V200" si="173">SQRT(U200)</f>
        <v>385.45676744793849</v>
      </c>
      <c r="W200" s="9">
        <f t="shared" ref="W200" si="174">(1.96*V200)</f>
        <v>755.49526419795939</v>
      </c>
      <c r="Y200" s="17">
        <f t="shared" ref="Y200" si="175">T200+I200</f>
        <v>6165.5368305679594</v>
      </c>
      <c r="Z200" s="58">
        <f t="shared" ref="Z200" si="176">U200+J200</f>
        <v>148576.91957141412</v>
      </c>
      <c r="AA200">
        <f t="shared" ref="AA200" si="177">SQRT(Z200)</f>
        <v>385.45676744793849</v>
      </c>
      <c r="AB200" s="9">
        <f t="shared" ref="AB200" si="178">(1.96*AA200)</f>
        <v>755.49526419795939</v>
      </c>
      <c r="AC200" s="18">
        <f t="shared" si="140"/>
        <v>6.2517957160987528E-2</v>
      </c>
    </row>
    <row r="201" spans="1:29">
      <c r="A201" s="12" t="str">
        <f>'rockfish harvests'!A200</f>
        <v>SE</v>
      </c>
      <c r="B201" s="12">
        <f>'rockfish harvests'!B200</f>
        <v>1998</v>
      </c>
      <c r="C201" t="str">
        <f>'rockfish harvests'!C200</f>
        <v>CSEO</v>
      </c>
      <c r="D201">
        <f>'rockfish harvests'!D200</f>
        <v>9366</v>
      </c>
      <c r="E201">
        <f>[1]logbook_harvest!F332</f>
        <v>4902</v>
      </c>
      <c r="F201" t="str">
        <f>[4]logbook_harvest_forR!$G317</f>
        <v>NA</v>
      </c>
      <c r="G201" s="42">
        <v>0.47160923900000001</v>
      </c>
      <c r="H201" s="42">
        <v>2.4346362999999999E-2</v>
      </c>
      <c r="I201" s="17">
        <f t="shared" ref="I201:I206" si="179">E201*G201</f>
        <v>2311.8284895780002</v>
      </c>
      <c r="J201" s="8">
        <f t="shared" ref="J201:J206" si="180">(E201^2)*H201</f>
        <v>585033.46173025202</v>
      </c>
      <c r="K201">
        <f t="shared" ref="K201:K206" si="181">SQRT(J201)</f>
        <v>764.87480134349573</v>
      </c>
      <c r="L201" s="9">
        <f t="shared" ref="L201:L206" si="182">(1.96*K201)</f>
        <v>1499.1546106332517</v>
      </c>
      <c r="N201" s="2">
        <f>'rockfish harvests'!O200</f>
        <v>1419.5566561478372</v>
      </c>
      <c r="O201">
        <f>'rockfish harvests'!P200</f>
        <v>224247.08472663842</v>
      </c>
      <c r="P201" s="42">
        <v>0.143502775</v>
      </c>
      <c r="Q201" s="42">
        <v>1.71893E-3</v>
      </c>
      <c r="R201" s="3"/>
      <c r="T201" s="17">
        <f t="shared" ref="T201:T233" si="183">N201*P201</f>
        <v>203.71031942693546</v>
      </c>
      <c r="U201" s="59">
        <f t="shared" si="165"/>
        <v>7696.3520778706825</v>
      </c>
      <c r="V201">
        <f t="shared" ref="V201:V206" si="184">SQRT(U201)</f>
        <v>87.728855446031446</v>
      </c>
      <c r="W201" s="9">
        <f t="shared" ref="W201:W206" si="185">(1.96*V201)</f>
        <v>171.94855667422163</v>
      </c>
      <c r="Y201" s="17">
        <f t="shared" ref="Y201:Z205" si="186">T201+I201</f>
        <v>2515.5388090049355</v>
      </c>
      <c r="Z201" s="58">
        <f t="shared" si="186"/>
        <v>592729.81380812265</v>
      </c>
      <c r="AA201">
        <f t="shared" ref="AA201:AA206" si="187">SQRT(Z201)</f>
        <v>769.8894815544129</v>
      </c>
      <c r="AB201" s="9">
        <f t="shared" ref="AB201:AB206" si="188">(1.96*AA201)</f>
        <v>1508.9833838466493</v>
      </c>
      <c r="AC201" s="18">
        <f t="shared" si="140"/>
        <v>0.30605350980808593</v>
      </c>
    </row>
    <row r="202" spans="1:29">
      <c r="A202" s="12" t="str">
        <f>'rockfish harvests'!A201</f>
        <v>SE</v>
      </c>
      <c r="B202" s="12">
        <f>'rockfish harvests'!B201</f>
        <v>1999</v>
      </c>
      <c r="C202" t="str">
        <f>'rockfish harvests'!C201</f>
        <v>CSEO</v>
      </c>
      <c r="D202">
        <f>'rockfish harvests'!D201</f>
        <v>9636</v>
      </c>
      <c r="E202">
        <f>[1]logbook_harvest!F333</f>
        <v>5800</v>
      </c>
      <c r="F202" t="str">
        <f>[4]logbook_harvest_forR!$G318</f>
        <v>NA</v>
      </c>
      <c r="G202" s="42">
        <v>0.47160923900000001</v>
      </c>
      <c r="H202" s="42">
        <v>2.4346362999999999E-2</v>
      </c>
      <c r="I202" s="17">
        <f t="shared" si="179"/>
        <v>2735.3335861999999</v>
      </c>
      <c r="J202" s="8">
        <f t="shared" si="180"/>
        <v>819011.65131999995</v>
      </c>
      <c r="K202">
        <f t="shared" si="181"/>
        <v>904.99262500862403</v>
      </c>
      <c r="L202" s="9">
        <f t="shared" si="182"/>
        <v>1773.7855450169031</v>
      </c>
      <c r="N202" s="2">
        <f>'rockfish harvests'!O201</f>
        <v>1460.4791734615155</v>
      </c>
      <c r="O202">
        <f>'rockfish harvests'!P201</f>
        <v>237362.48582500662</v>
      </c>
      <c r="P202" s="42">
        <v>0.143502775</v>
      </c>
      <c r="Q202" s="42">
        <v>1.71893E-3</v>
      </c>
      <c r="R202" s="3"/>
      <c r="T202" s="17">
        <f t="shared" si="183"/>
        <v>209.58281422143384</v>
      </c>
      <c r="U202" s="59">
        <f t="shared" si="165"/>
        <v>8146.4838805586942</v>
      </c>
      <c r="V202">
        <f t="shared" si="184"/>
        <v>90.257874341016333</v>
      </c>
      <c r="W202" s="9">
        <f t="shared" si="185"/>
        <v>176.905433708392</v>
      </c>
      <c r="Y202" s="17">
        <f t="shared" si="186"/>
        <v>2944.9164004214335</v>
      </c>
      <c r="Z202" s="58">
        <f t="shared" si="186"/>
        <v>827158.1352005587</v>
      </c>
      <c r="AA202">
        <f t="shared" si="187"/>
        <v>909.48234463378049</v>
      </c>
      <c r="AB202" s="9">
        <f t="shared" si="188"/>
        <v>1782.5853954822096</v>
      </c>
      <c r="AC202" s="18">
        <f t="shared" si="140"/>
        <v>0.30883129466888387</v>
      </c>
    </row>
    <row r="203" spans="1:29">
      <c r="A203" s="12" t="str">
        <f>'rockfish harvests'!A202</f>
        <v>SE</v>
      </c>
      <c r="B203" s="12">
        <f>'rockfish harvests'!B202</f>
        <v>2000</v>
      </c>
      <c r="C203" t="str">
        <f>'rockfish harvests'!C202</f>
        <v>CSEO</v>
      </c>
      <c r="D203">
        <f>'rockfish harvests'!D202</f>
        <v>16855</v>
      </c>
      <c r="E203">
        <f>[1]logbook_harvest!F334</f>
        <v>11078</v>
      </c>
      <c r="F203" t="str">
        <f>[4]logbook_harvest_forR!$G319</f>
        <v>NA</v>
      </c>
      <c r="G203" s="42">
        <v>0.47160923900000001</v>
      </c>
      <c r="H203" s="42">
        <v>2.4346362999999999E-2</v>
      </c>
      <c r="I203" s="17">
        <f t="shared" si="179"/>
        <v>5224.4871496420001</v>
      </c>
      <c r="J203" s="8">
        <f t="shared" si="180"/>
        <v>2987836.405180492</v>
      </c>
      <c r="K203">
        <f t="shared" si="181"/>
        <v>1728.5359137664718</v>
      </c>
      <c r="L203" s="9">
        <f t="shared" si="182"/>
        <v>3387.9303909822847</v>
      </c>
      <c r="N203" s="2">
        <f>'rockfish harvests'!O202</f>
        <v>2554.6260345261362</v>
      </c>
      <c r="O203">
        <f>'rockfish harvests'!P202</f>
        <v>726233.05564746587</v>
      </c>
      <c r="P203" s="42">
        <v>0.143502775</v>
      </c>
      <c r="Q203" s="42">
        <v>1.71893E-3</v>
      </c>
      <c r="T203" s="17">
        <f t="shared" si="183"/>
        <v>366.59592504174634</v>
      </c>
      <c r="U203" s="59">
        <f t="shared" si="165"/>
        <v>24924.940690597025</v>
      </c>
      <c r="V203">
        <f t="shared" si="184"/>
        <v>157.87634620359387</v>
      </c>
      <c r="W203" s="9">
        <f t="shared" si="185"/>
        <v>309.43763855904399</v>
      </c>
      <c r="Y203" s="17">
        <f t="shared" si="186"/>
        <v>5591.0830746837464</v>
      </c>
      <c r="Z203" s="58">
        <f t="shared" si="186"/>
        <v>3012761.345871089</v>
      </c>
      <c r="AA203">
        <f t="shared" si="187"/>
        <v>1735.7307815070542</v>
      </c>
      <c r="AB203" s="9">
        <f t="shared" si="188"/>
        <v>3402.0323317538259</v>
      </c>
      <c r="AC203" s="18">
        <f t="shared" si="140"/>
        <v>0.31044625134732662</v>
      </c>
    </row>
    <row r="204" spans="1:29">
      <c r="A204" s="12" t="str">
        <f>'rockfish harvests'!A203</f>
        <v>SE</v>
      </c>
      <c r="B204" s="12">
        <f>'rockfish harvests'!B203</f>
        <v>2001</v>
      </c>
      <c r="C204" t="str">
        <f>'rockfish harvests'!C203</f>
        <v>CSEO</v>
      </c>
      <c r="D204">
        <f>'rockfish harvests'!D203</f>
        <v>15083</v>
      </c>
      <c r="E204">
        <f>[1]logbook_harvest!F335</f>
        <v>11046</v>
      </c>
      <c r="F204" t="str">
        <f>[4]logbook_harvest_forR!$G320</f>
        <v>NA</v>
      </c>
      <c r="G204" s="42">
        <v>0.47160923900000001</v>
      </c>
      <c r="H204" s="42">
        <v>2.4346362999999999E-2</v>
      </c>
      <c r="I204" s="17">
        <f t="shared" si="179"/>
        <v>5209.395653994</v>
      </c>
      <c r="J204" s="8">
        <f t="shared" si="180"/>
        <v>2970599.9592601079</v>
      </c>
      <c r="K204">
        <f t="shared" si="181"/>
        <v>1723.5428510078036</v>
      </c>
      <c r="L204" s="9">
        <f t="shared" si="182"/>
        <v>3378.1439879752952</v>
      </c>
      <c r="N204" s="2">
        <f>'rockfish harvests'!O203</f>
        <v>2286.0530690452506</v>
      </c>
      <c r="O204">
        <f>'rockfish harvests'!P203</f>
        <v>581559.24091147329</v>
      </c>
      <c r="P204" s="42">
        <v>0.143502775</v>
      </c>
      <c r="Q204" s="42">
        <v>1.71893E-3</v>
      </c>
      <c r="T204" s="17">
        <f t="shared" si="183"/>
        <v>328.05495920526005</v>
      </c>
      <c r="U204" s="59">
        <f t="shared" si="165"/>
        <v>19959.611415462114</v>
      </c>
      <c r="V204">
        <f t="shared" si="184"/>
        <v>141.27848886317446</v>
      </c>
      <c r="W204" s="9">
        <f t="shared" si="185"/>
        <v>276.90583817182193</v>
      </c>
      <c r="Y204" s="17">
        <f t="shared" si="186"/>
        <v>5537.4506131992603</v>
      </c>
      <c r="Z204" s="58">
        <f t="shared" si="186"/>
        <v>2990559.5706755701</v>
      </c>
      <c r="AA204">
        <f t="shared" si="187"/>
        <v>1729.3234430480522</v>
      </c>
      <c r="AB204" s="9">
        <f t="shared" si="188"/>
        <v>3389.4739483741823</v>
      </c>
      <c r="AC204" s="18">
        <f t="shared" si="140"/>
        <v>0.31229595780519948</v>
      </c>
    </row>
    <row r="205" spans="1:29">
      <c r="A205" s="12" t="str">
        <f>'rockfish harvests'!A204</f>
        <v>SE</v>
      </c>
      <c r="B205" s="12">
        <f>'rockfish harvests'!B204</f>
        <v>2002</v>
      </c>
      <c r="C205" t="str">
        <f>'rockfish harvests'!C204</f>
        <v>CSEO</v>
      </c>
      <c r="D205">
        <f>'rockfish harvests'!D204</f>
        <v>14004</v>
      </c>
      <c r="E205">
        <f>[1]logbook_harvest!F336</f>
        <v>8798</v>
      </c>
      <c r="F205" t="str">
        <f>[4]logbook_harvest_forR!$G321</f>
        <v>NA</v>
      </c>
      <c r="G205" s="42">
        <v>0.47160923900000001</v>
      </c>
      <c r="H205" s="42">
        <v>2.4346362999999999E-2</v>
      </c>
      <c r="I205" s="17">
        <f t="shared" si="179"/>
        <v>4149.2180847219997</v>
      </c>
      <c r="J205" s="8">
        <f t="shared" si="180"/>
        <v>1884525.456127852</v>
      </c>
      <c r="K205">
        <f t="shared" si="181"/>
        <v>1372.7801922113576</v>
      </c>
      <c r="L205" s="9">
        <f t="shared" si="182"/>
        <v>2690.6491767342609</v>
      </c>
      <c r="N205" s="2">
        <f>'rockfish harvests'!O204</f>
        <v>2122.5145646694764</v>
      </c>
      <c r="O205">
        <f>'rockfish harvests'!P204</f>
        <v>501328.85623143055</v>
      </c>
      <c r="P205" s="42">
        <v>0.143502775</v>
      </c>
      <c r="Q205" s="42">
        <v>1.71893E-3</v>
      </c>
      <c r="T205" s="17">
        <f t="shared" si="183"/>
        <v>304.58673000798683</v>
      </c>
      <c r="U205" s="59">
        <f t="shared" si="165"/>
        <v>17206.035873584591</v>
      </c>
      <c r="V205">
        <f t="shared" si="184"/>
        <v>131.17178001988304</v>
      </c>
      <c r="W205" s="9">
        <f t="shared" si="185"/>
        <v>257.09668883897075</v>
      </c>
      <c r="Y205" s="17">
        <f t="shared" si="186"/>
        <v>4453.8048147299869</v>
      </c>
      <c r="Z205" s="58">
        <f t="shared" si="186"/>
        <v>1901731.4920014367</v>
      </c>
      <c r="AA205">
        <f t="shared" si="187"/>
        <v>1379.03281034261</v>
      </c>
      <c r="AB205" s="9">
        <f t="shared" si="188"/>
        <v>2702.9043082715157</v>
      </c>
      <c r="AC205" s="18">
        <f t="shared" si="140"/>
        <v>0.30963027517096398</v>
      </c>
    </row>
    <row r="206" spans="1:29">
      <c r="A206" s="12" t="str">
        <f>'rockfish harvests'!A205</f>
        <v>SE</v>
      </c>
      <c r="B206" s="12">
        <f>'rockfish harvests'!B205</f>
        <v>2003</v>
      </c>
      <c r="C206" t="str">
        <f>'rockfish harvests'!C205</f>
        <v>CSEO</v>
      </c>
      <c r="D206">
        <f>'rockfish harvests'!D205</f>
        <v>15272</v>
      </c>
      <c r="E206">
        <f>[1]logbook_harvest!F337</f>
        <v>8561</v>
      </c>
      <c r="F206" t="str">
        <f>[4]logbook_harvest_forR!$G322</f>
        <v>NA</v>
      </c>
      <c r="G206" s="42">
        <v>0.47160923900000001</v>
      </c>
      <c r="H206" s="42">
        <v>2.4346362999999999E-2</v>
      </c>
      <c r="I206" s="17">
        <f t="shared" si="179"/>
        <v>4037.4466950790002</v>
      </c>
      <c r="J206" s="8">
        <f t="shared" si="180"/>
        <v>1784362.4979977231</v>
      </c>
      <c r="K206">
        <f t="shared" si="181"/>
        <v>1335.8003211549708</v>
      </c>
      <c r="L206" s="9">
        <f t="shared" si="182"/>
        <v>2618.1686294637425</v>
      </c>
      <c r="N206" s="2">
        <f>'rockfish harvests'!O205</f>
        <v>2314.6988311648274</v>
      </c>
      <c r="O206">
        <f>'rockfish harvests'!P205</f>
        <v>596225.20240177307</v>
      </c>
      <c r="P206" s="42">
        <v>0.143502775</v>
      </c>
      <c r="Q206" s="42">
        <v>1.71893E-3</v>
      </c>
      <c r="T206" s="17">
        <f t="shared" si="183"/>
        <v>332.1657055614092</v>
      </c>
      <c r="U206" s="59">
        <f t="shared" si="165"/>
        <v>20462.959779287845</v>
      </c>
      <c r="V206">
        <f t="shared" si="184"/>
        <v>143.04880208966395</v>
      </c>
      <c r="W206" s="9">
        <f t="shared" si="185"/>
        <v>280.37565209574132</v>
      </c>
      <c r="Y206" s="17">
        <f t="shared" ref="Y206:Y250" si="189">T206+I206</f>
        <v>4369.6124006404098</v>
      </c>
      <c r="Z206" s="58">
        <f t="shared" ref="Z206:Z250" si="190">U206+J206</f>
        <v>1804825.457777011</v>
      </c>
      <c r="AA206">
        <f t="shared" si="187"/>
        <v>1343.4379247948195</v>
      </c>
      <c r="AB206" s="9">
        <f t="shared" si="188"/>
        <v>2633.1383325978463</v>
      </c>
      <c r="AC206" s="18">
        <f t="shared" si="140"/>
        <v>0.30745013553099709</v>
      </c>
    </row>
    <row r="207" spans="1:29">
      <c r="A207" s="12" t="str">
        <f>'rockfish harvests'!A206</f>
        <v>SE</v>
      </c>
      <c r="B207" s="12">
        <f>'rockfish harvests'!B206</f>
        <v>2004</v>
      </c>
      <c r="C207" t="str">
        <f>'rockfish harvests'!C206</f>
        <v>CSEO</v>
      </c>
      <c r="D207">
        <f>'rockfish harvests'!D206</f>
        <v>21796</v>
      </c>
      <c r="E207">
        <f>[1]logbook_harvest!F338</f>
        <v>12007</v>
      </c>
      <c r="F207" t="str">
        <f>[4]logbook_harvest_forR!$G323</f>
        <v>NA</v>
      </c>
      <c r="G207" s="42">
        <v>0.47160923900000001</v>
      </c>
      <c r="H207" s="42">
        <v>2.4346362999999999E-2</v>
      </c>
      <c r="I207" s="17">
        <f>E207*G207</f>
        <v>5662.6121326729999</v>
      </c>
      <c r="J207" s="8">
        <f t="shared" ref="J207:J251" si="191">(E207^2)*H207</f>
        <v>3509967.653955787</v>
      </c>
      <c r="K207">
        <f t="shared" ref="K207:K251" si="192">SQRT(J207)</f>
        <v>1873.49076697906</v>
      </c>
      <c r="L207" s="9">
        <f t="shared" ref="L207:L251" si="193">(1.96*K207)</f>
        <v>3672.0419032789578</v>
      </c>
      <c r="N207" s="2">
        <f>'rockfish harvests'!O206</f>
        <v>3303.5081013664603</v>
      </c>
      <c r="O207">
        <f>'rockfish harvests'!P206</f>
        <v>1214428.9103843591</v>
      </c>
      <c r="P207" s="42">
        <v>0.143502775</v>
      </c>
      <c r="Q207" s="42">
        <v>1.71893E-3</v>
      </c>
      <c r="T207" s="17">
        <f t="shared" si="183"/>
        <v>474.06257978106834</v>
      </c>
      <c r="U207" s="59">
        <f t="shared" si="165"/>
        <v>41680.240700817441</v>
      </c>
      <c r="V207">
        <f t="shared" ref="V207:V251" si="194">SQRT(U207)</f>
        <v>204.1573919818174</v>
      </c>
      <c r="W207" s="9">
        <f t="shared" ref="W207:W251" si="195">(1.96*V207)</f>
        <v>400.14848828436209</v>
      </c>
      <c r="Y207" s="17">
        <f t="shared" si="189"/>
        <v>6136.674712454068</v>
      </c>
      <c r="Z207" s="58">
        <f t="shared" si="190"/>
        <v>3551647.8946566046</v>
      </c>
      <c r="AA207">
        <f t="shared" ref="AA207:AA251" si="196">SQRT(Z207)</f>
        <v>1884.581623240714</v>
      </c>
      <c r="AB207" s="9">
        <f t="shared" ref="AB207:AB251" si="197">(1.96*AA207)</f>
        <v>3693.7799815517992</v>
      </c>
      <c r="AC207" s="18">
        <f t="shared" si="140"/>
        <v>0.30710143710502558</v>
      </c>
    </row>
    <row r="208" spans="1:29">
      <c r="A208" s="12" t="str">
        <f>'rockfish harvests'!A207</f>
        <v>SE</v>
      </c>
      <c r="B208" s="12">
        <f>'rockfish harvests'!B207</f>
        <v>2005</v>
      </c>
      <c r="C208" t="str">
        <f>'rockfish harvests'!C207</f>
        <v>CSEO</v>
      </c>
      <c r="D208">
        <f>'rockfish harvests'!D207</f>
        <v>27304</v>
      </c>
      <c r="E208">
        <f>[1]logbook_harvest!F339</f>
        <v>14418</v>
      </c>
      <c r="F208" t="str">
        <f>[4]logbook_harvest_forR!$G324</f>
        <v>NA</v>
      </c>
      <c r="G208" s="42">
        <v>0.47160923900000001</v>
      </c>
      <c r="H208" s="42">
        <v>2.4346362999999999E-2</v>
      </c>
      <c r="I208" s="17">
        <f>E208*G208</f>
        <v>6799.6620079020004</v>
      </c>
      <c r="J208" s="8">
        <f t="shared" si="191"/>
        <v>5061090.8744808119</v>
      </c>
      <c r="K208">
        <f t="shared" si="192"/>
        <v>2249.6868392024726</v>
      </c>
      <c r="L208" s="9">
        <f t="shared" si="193"/>
        <v>4409.3862048368464</v>
      </c>
      <c r="N208" s="2">
        <f>'rockfish harvests'!O207</f>
        <v>4138.3274545655077</v>
      </c>
      <c r="O208">
        <f>'rockfish harvests'!P207</f>
        <v>1905772.4719131205</v>
      </c>
      <c r="P208" s="42">
        <v>0.143502775</v>
      </c>
      <c r="Q208" s="42">
        <v>1.71893E-3</v>
      </c>
      <c r="T208" s="17">
        <f t="shared" si="183"/>
        <v>593.86147358883682</v>
      </c>
      <c r="U208" s="59">
        <f t="shared" si="165"/>
        <v>65407.744060696517</v>
      </c>
      <c r="V208">
        <f t="shared" si="194"/>
        <v>255.74937743950917</v>
      </c>
      <c r="W208" s="9">
        <f t="shared" si="195"/>
        <v>501.26877978143796</v>
      </c>
      <c r="Y208" s="17">
        <f t="shared" si="189"/>
        <v>7393.5234814908372</v>
      </c>
      <c r="Z208" s="58">
        <f t="shared" si="190"/>
        <v>5126498.618541508</v>
      </c>
      <c r="AA208">
        <f t="shared" si="196"/>
        <v>2264.1772498065402</v>
      </c>
      <c r="AB208" s="9">
        <f t="shared" si="197"/>
        <v>4437.7874096208188</v>
      </c>
      <c r="AC208" s="18">
        <f t="shared" si="140"/>
        <v>0.3062379196434214</v>
      </c>
    </row>
    <row r="209" spans="1:29">
      <c r="A209" s="12" t="str">
        <f>'rockfish harvests'!A208</f>
        <v>SE</v>
      </c>
      <c r="B209" s="12">
        <f>'rockfish harvests'!B208</f>
        <v>2006</v>
      </c>
      <c r="C209" t="str">
        <f>'rockfish harvests'!C208</f>
        <v>CSEO</v>
      </c>
      <c r="D209">
        <f>'rockfish harvests'!D208</f>
        <v>33748</v>
      </c>
      <c r="E209">
        <f>[1]logbook_harvest!F340</f>
        <v>13609</v>
      </c>
      <c r="F209">
        <f>[1]logbook_harvest!G340</f>
        <v>9779</v>
      </c>
      <c r="G209" s="12"/>
      <c r="H209" s="12"/>
      <c r="I209" s="17">
        <f>F209</f>
        <v>9779</v>
      </c>
      <c r="J209" s="8">
        <f t="shared" si="191"/>
        <v>0</v>
      </c>
      <c r="K209">
        <f t="shared" si="192"/>
        <v>0</v>
      </c>
      <c r="L209" s="9">
        <f t="shared" si="193"/>
        <v>0</v>
      </c>
      <c r="N209" s="2">
        <f>'rockfish harvests'!O208</f>
        <v>5115.01153445198</v>
      </c>
      <c r="O209">
        <f>'rockfish harvests'!P208</f>
        <v>2911485.1530098896</v>
      </c>
      <c r="P209" s="12">
        <f>IF([3]species_comp_Region1_forR!$D32&gt;49,[3]species_comp_Region1_forR!$J32,[3]species_comp_Region1_forR!$L32)</f>
        <v>0.175675676</v>
      </c>
      <c r="Q209" s="12">
        <f>IF([3]species_comp_Region1_forR!$D32&gt;49,[3]species_comp_Region1_forR!$K32,[3]species_comp_Region1_forR!$M32)</f>
        <v>2.8010399999999999E-4</v>
      </c>
      <c r="T209" s="17">
        <f t="shared" si="183"/>
        <v>898.58310906264887</v>
      </c>
      <c r="U209" s="59">
        <f t="shared" si="165"/>
        <v>96367.027629182907</v>
      </c>
      <c r="V209">
        <f t="shared" si="194"/>
        <v>310.43039095614159</v>
      </c>
      <c r="W209" s="9">
        <f t="shared" si="195"/>
        <v>608.44356627403749</v>
      </c>
      <c r="Y209" s="17">
        <f t="shared" si="189"/>
        <v>10677.583109062649</v>
      </c>
      <c r="Z209" s="58">
        <f t="shared" si="190"/>
        <v>96367.027629182907</v>
      </c>
      <c r="AA209">
        <f t="shared" si="196"/>
        <v>310.43039095614159</v>
      </c>
      <c r="AB209" s="9">
        <f t="shared" si="197"/>
        <v>608.44356627403749</v>
      </c>
      <c r="AC209" s="18">
        <f t="shared" si="140"/>
        <v>2.9073095267473249E-2</v>
      </c>
    </row>
    <row r="210" spans="1:29">
      <c r="A210" s="12" t="str">
        <f>'rockfish harvests'!A209</f>
        <v>SE</v>
      </c>
      <c r="B210" s="12">
        <f>'rockfish harvests'!B209</f>
        <v>2007</v>
      </c>
      <c r="C210" t="str">
        <f>'rockfish harvests'!C209</f>
        <v>CSEO</v>
      </c>
      <c r="D210">
        <f>'rockfish harvests'!D209</f>
        <v>38443</v>
      </c>
      <c r="E210">
        <f>[1]logbook_harvest!F341</f>
        <v>14388</v>
      </c>
      <c r="F210">
        <f>[1]logbook_harvest!G341</f>
        <v>9950</v>
      </c>
      <c r="G210" s="12"/>
      <c r="H210" s="12"/>
      <c r="I210" s="17">
        <f t="shared" ref="I210:I221" si="198">F210</f>
        <v>9950</v>
      </c>
      <c r="J210" s="8">
        <f t="shared" si="191"/>
        <v>0</v>
      </c>
      <c r="K210">
        <f t="shared" si="192"/>
        <v>0</v>
      </c>
      <c r="L210" s="9">
        <f t="shared" si="193"/>
        <v>0</v>
      </c>
      <c r="N210" s="2">
        <f>'rockfish harvests'!O209</f>
        <v>5826.6086410731732</v>
      </c>
      <c r="O210">
        <f>'rockfish harvests'!P209</f>
        <v>3777922.4788372577</v>
      </c>
      <c r="P210" s="12">
        <f>IF([3]species_comp_Region1_forR!$D33&gt;49,[3]species_comp_Region1_forR!$J33,[3]species_comp_Region1_forR!$L33)</f>
        <v>0.18820224699999999</v>
      </c>
      <c r="Q210" s="12">
        <f>IF([3]species_comp_Region1_forR!$D33&gt;49,[3]species_comp_Region1_forR!$K33,[3]species_comp_Region1_forR!$M33)</f>
        <v>4.3037199999999999E-4</v>
      </c>
      <c r="T210" s="17">
        <f t="shared" si="183"/>
        <v>1096.5808386395877</v>
      </c>
      <c r="U210" s="59">
        <f t="shared" si="165"/>
        <v>146799.28371703124</v>
      </c>
      <c r="V210">
        <f t="shared" si="194"/>
        <v>383.14394647055462</v>
      </c>
      <c r="W210" s="9">
        <f t="shared" si="195"/>
        <v>750.96213508228709</v>
      </c>
      <c r="Y210" s="17">
        <f t="shared" si="189"/>
        <v>11046.580838639587</v>
      </c>
      <c r="Z210" s="58">
        <f t="shared" si="190"/>
        <v>146799.28371703124</v>
      </c>
      <c r="AA210">
        <f t="shared" si="196"/>
        <v>383.14394647055462</v>
      </c>
      <c r="AB210" s="9">
        <f t="shared" si="197"/>
        <v>750.96213508228709</v>
      </c>
      <c r="AC210" s="18">
        <f t="shared" si="140"/>
        <v>3.4684392579680763E-2</v>
      </c>
    </row>
    <row r="211" spans="1:29">
      <c r="A211" s="12" t="str">
        <f>'rockfish harvests'!A210</f>
        <v>SE</v>
      </c>
      <c r="B211" s="12">
        <f>'rockfish harvests'!B210</f>
        <v>2008</v>
      </c>
      <c r="C211" t="str">
        <f>'rockfish harvests'!C210</f>
        <v>CSEO</v>
      </c>
      <c r="D211">
        <f>'rockfish harvests'!D210</f>
        <v>52901</v>
      </c>
      <c r="E211">
        <f>[1]logbook_harvest!F342</f>
        <v>15276</v>
      </c>
      <c r="F211">
        <f>[1]logbook_harvest!G342</f>
        <v>8863</v>
      </c>
      <c r="G211" s="12"/>
      <c r="H211" s="12"/>
      <c r="I211" s="17">
        <f t="shared" si="198"/>
        <v>8863</v>
      </c>
      <c r="J211" s="8">
        <f t="shared" si="191"/>
        <v>0</v>
      </c>
      <c r="K211">
        <f t="shared" si="192"/>
        <v>0</v>
      </c>
      <c r="L211" s="9">
        <f t="shared" si="193"/>
        <v>0</v>
      </c>
      <c r="N211" s="2">
        <f>'rockfish harvests'!O210</f>
        <v>8017.9336607812002</v>
      </c>
      <c r="O211">
        <f>'rockfish harvests'!P210</f>
        <v>7153955.9598475369</v>
      </c>
      <c r="P211" s="12">
        <f>IF([3]species_comp_Region1_forR!$D34&gt;49,[3]species_comp_Region1_forR!$J34,[3]species_comp_Region1_forR!$L34)</f>
        <v>0.10836501900000001</v>
      </c>
      <c r="Q211" s="12">
        <f>IF([3]species_comp_Region1_forR!$D34&gt;49,[3]species_comp_Region1_forR!$K34,[3]species_comp_Region1_forR!$M34)</f>
        <v>1.8404200000000001E-4</v>
      </c>
      <c r="T211" s="17">
        <f t="shared" si="183"/>
        <v>868.86353349129433</v>
      </c>
      <c r="U211" s="59">
        <f t="shared" si="165"/>
        <v>94523.670325266314</v>
      </c>
      <c r="V211">
        <f t="shared" si="194"/>
        <v>307.44702035516025</v>
      </c>
      <c r="W211" s="9">
        <f t="shared" si="195"/>
        <v>602.59615989611405</v>
      </c>
      <c r="Y211" s="17">
        <f t="shared" si="189"/>
        <v>9731.8635334912942</v>
      </c>
      <c r="Z211" s="58">
        <f t="shared" si="190"/>
        <v>94523.670325266314</v>
      </c>
      <c r="AA211">
        <f t="shared" si="196"/>
        <v>307.44702035516025</v>
      </c>
      <c r="AB211" s="9">
        <f t="shared" si="197"/>
        <v>602.59615989611405</v>
      </c>
      <c r="AC211" s="18">
        <f t="shared" si="140"/>
        <v>3.159179321587384E-2</v>
      </c>
    </row>
    <row r="212" spans="1:29">
      <c r="A212" s="12" t="str">
        <f>'rockfish harvests'!A211</f>
        <v>SE</v>
      </c>
      <c r="B212" s="12">
        <f>'rockfish harvests'!B211</f>
        <v>2009</v>
      </c>
      <c r="C212" t="str">
        <f>'rockfish harvests'!C211</f>
        <v>CSEO</v>
      </c>
      <c r="D212">
        <f>'rockfish harvests'!D211</f>
        <v>31717</v>
      </c>
      <c r="E212">
        <f>[1]logbook_harvest!F343</f>
        <v>9427</v>
      </c>
      <c r="F212">
        <f>[1]logbook_harvest!G343</f>
        <v>6423</v>
      </c>
      <c r="G212" s="12"/>
      <c r="H212" s="12"/>
      <c r="I212" s="17">
        <f t="shared" si="198"/>
        <v>6423</v>
      </c>
      <c r="J212" s="8">
        <f t="shared" si="191"/>
        <v>0</v>
      </c>
      <c r="K212">
        <f t="shared" si="192"/>
        <v>0</v>
      </c>
      <c r="L212" s="9">
        <f t="shared" si="193"/>
        <v>0</v>
      </c>
      <c r="N212" s="2">
        <f>'rockfish harvests'!O211</f>
        <v>4807.1832653257516</v>
      </c>
      <c r="O212">
        <f>'rockfish harvests'!P211</f>
        <v>2571595.7734261826</v>
      </c>
      <c r="P212" s="12">
        <f>IF([3]species_comp_Region1_forR!$D35&gt;49,[3]species_comp_Region1_forR!$J35,[3]species_comp_Region1_forR!$L35)</f>
        <v>0.1</v>
      </c>
      <c r="Q212" s="12">
        <f>IF([3]species_comp_Region1_forR!$D35&gt;49,[3]species_comp_Region1_forR!$K35,[3]species_comp_Region1_forR!$M35)</f>
        <v>2.3136200000000001E-4</v>
      </c>
      <c r="T212" s="17">
        <f t="shared" si="183"/>
        <v>480.71832653257519</v>
      </c>
      <c r="U212" s="59">
        <f t="shared" si="165"/>
        <v>30467.53518351787</v>
      </c>
      <c r="V212">
        <f t="shared" si="194"/>
        <v>174.54952071981714</v>
      </c>
      <c r="W212" s="9">
        <f t="shared" si="195"/>
        <v>342.11706061084158</v>
      </c>
      <c r="Y212" s="17">
        <f t="shared" si="189"/>
        <v>6903.7183265325748</v>
      </c>
      <c r="Z212" s="58">
        <f t="shared" si="190"/>
        <v>30467.53518351787</v>
      </c>
      <c r="AA212">
        <f t="shared" si="196"/>
        <v>174.54952071981714</v>
      </c>
      <c r="AB212" s="9">
        <f t="shared" si="197"/>
        <v>342.11706061084158</v>
      </c>
      <c r="AC212" s="18">
        <f t="shared" si="140"/>
        <v>2.5283407066157847E-2</v>
      </c>
    </row>
    <row r="213" spans="1:29">
      <c r="A213" s="12" t="str">
        <f>'rockfish harvests'!A212</f>
        <v>SE</v>
      </c>
      <c r="B213" s="12">
        <f>'rockfish harvests'!B212</f>
        <v>2010</v>
      </c>
      <c r="C213" t="str">
        <f>'rockfish harvests'!C212</f>
        <v>CSEO</v>
      </c>
      <c r="D213">
        <f>'rockfish harvests'!D212</f>
        <v>43813</v>
      </c>
      <c r="E213">
        <f>[1]logbook_harvest!F344</f>
        <v>13028</v>
      </c>
      <c r="F213">
        <f>[1]logbook_harvest!G344</f>
        <v>7150</v>
      </c>
      <c r="G213" s="12"/>
      <c r="H213" s="12"/>
      <c r="I213" s="17">
        <f t="shared" si="198"/>
        <v>7150</v>
      </c>
      <c r="J213" s="8">
        <f t="shared" si="191"/>
        <v>0</v>
      </c>
      <c r="K213">
        <f t="shared" si="192"/>
        <v>0</v>
      </c>
      <c r="L213" s="9">
        <f t="shared" si="193"/>
        <v>0</v>
      </c>
      <c r="N213" s="2">
        <f>'rockfish harvests'!O212</f>
        <v>6640.5120409785595</v>
      </c>
      <c r="O213">
        <f>'rockfish harvests'!P212</f>
        <v>4907095.1826566225</v>
      </c>
      <c r="P213" s="12">
        <f>IF([3]species_comp_Region1_forR!$D36&gt;49,[3]species_comp_Region1_forR!$J36,[3]species_comp_Region1_forR!$L36)</f>
        <v>0.100110011</v>
      </c>
      <c r="Q213" s="12">
        <f>IF([3]species_comp_Region1_forR!$D36&gt;49,[3]species_comp_Region1_forR!$K36,[3]species_comp_Region1_forR!$M36)</f>
        <v>9.92159E-5</v>
      </c>
      <c r="T213" s="17">
        <f t="shared" si="183"/>
        <v>664.78173346799599</v>
      </c>
      <c r="U213" s="59">
        <f t="shared" si="165"/>
        <v>53067.180268256263</v>
      </c>
      <c r="V213">
        <f t="shared" si="194"/>
        <v>230.36314867672795</v>
      </c>
      <c r="W213" s="9">
        <f t="shared" si="195"/>
        <v>451.51177140638674</v>
      </c>
      <c r="Y213" s="17">
        <f t="shared" si="189"/>
        <v>7814.7817334679958</v>
      </c>
      <c r="Z213" s="58">
        <f t="shared" si="190"/>
        <v>53067.180268256263</v>
      </c>
      <c r="AA213">
        <f t="shared" si="196"/>
        <v>230.36314867672795</v>
      </c>
      <c r="AB213" s="9">
        <f t="shared" si="197"/>
        <v>451.51177140638674</v>
      </c>
      <c r="AC213" s="18">
        <f t="shared" si="140"/>
        <v>2.9477873667304436E-2</v>
      </c>
    </row>
    <row r="214" spans="1:29">
      <c r="A214" s="12" t="str">
        <f>'rockfish harvests'!A213</f>
        <v>SE</v>
      </c>
      <c r="B214" s="12">
        <f>'rockfish harvests'!B213</f>
        <v>2011</v>
      </c>
      <c r="C214" t="str">
        <f>'rockfish harvests'!C213</f>
        <v>CSEO</v>
      </c>
      <c r="D214">
        <f>'rockfish harvests'!D213</f>
        <v>58843</v>
      </c>
      <c r="E214">
        <f>[1]logbook_harvest!F345</f>
        <v>12339</v>
      </c>
      <c r="F214">
        <f>[1]logbook_harvest!G345</f>
        <v>4215</v>
      </c>
      <c r="G214" s="12"/>
      <c r="H214" s="12"/>
      <c r="I214" s="17">
        <f t="shared" si="198"/>
        <v>4215</v>
      </c>
      <c r="J214" s="8">
        <f t="shared" si="191"/>
        <v>0</v>
      </c>
      <c r="K214">
        <f t="shared" si="192"/>
        <v>0</v>
      </c>
      <c r="L214" s="9">
        <f t="shared" si="193"/>
        <v>0</v>
      </c>
      <c r="N214" s="2">
        <f>'rockfish harvests'!O213</f>
        <v>9637.9680383923114</v>
      </c>
      <c r="O214">
        <f>'rockfish harvests'!P213</f>
        <v>7141508.8030922944</v>
      </c>
      <c r="P214" s="12">
        <f>IF([3]species_comp_Region1_forR!$D37&gt;49,[3]species_comp_Region1_forR!$J37,[3]species_comp_Region1_forR!$L37)</f>
        <v>0.17507002799999999</v>
      </c>
      <c r="Q214" s="12">
        <f>IF([3]species_comp_Region1_forR!$D37&gt;49,[3]species_comp_Region1_forR!$K37,[3]species_comp_Region1_forR!$M37)</f>
        <v>2.0255300000000001E-4</v>
      </c>
      <c r="T214" s="17">
        <f t="shared" si="183"/>
        <v>1687.3193343444468</v>
      </c>
      <c r="U214" s="59">
        <f t="shared" si="165"/>
        <v>236252.47988023041</v>
      </c>
      <c r="V214">
        <f t="shared" si="194"/>
        <v>486.05810339940882</v>
      </c>
      <c r="W214" s="9">
        <f t="shared" si="195"/>
        <v>952.67388266284127</v>
      </c>
      <c r="Y214" s="17">
        <f t="shared" si="189"/>
        <v>5902.3193343444473</v>
      </c>
      <c r="Z214" s="58">
        <f t="shared" si="190"/>
        <v>236252.47988023041</v>
      </c>
      <c r="AA214">
        <f t="shared" si="196"/>
        <v>486.05810339940882</v>
      </c>
      <c r="AB214" s="9">
        <f t="shared" si="197"/>
        <v>952.67388266284127</v>
      </c>
      <c r="AC214" s="18">
        <f t="shared" si="140"/>
        <v>8.2350356845508399E-2</v>
      </c>
    </row>
    <row r="215" spans="1:29">
      <c r="A215" s="12" t="str">
        <f>'rockfish harvests'!A214</f>
        <v>SE</v>
      </c>
      <c r="B215" s="12">
        <f>'rockfish harvests'!B214</f>
        <v>2012</v>
      </c>
      <c r="C215" t="str">
        <f>'rockfish harvests'!C214</f>
        <v>CSEO</v>
      </c>
      <c r="D215">
        <f>'rockfish harvests'!D214</f>
        <v>57675</v>
      </c>
      <c r="E215">
        <f>[1]logbook_harvest!F346</f>
        <v>14295</v>
      </c>
      <c r="F215">
        <f>[1]logbook_harvest!G346</f>
        <v>4550</v>
      </c>
      <c r="G215" s="12"/>
      <c r="H215" s="12"/>
      <c r="I215" s="17">
        <f t="shared" si="198"/>
        <v>4550</v>
      </c>
      <c r="J215" s="8">
        <f t="shared" si="191"/>
        <v>0</v>
      </c>
      <c r="K215">
        <f t="shared" si="192"/>
        <v>0</v>
      </c>
      <c r="L215" s="9">
        <f t="shared" si="193"/>
        <v>0</v>
      </c>
      <c r="N215" s="2">
        <f>'rockfish harvests'!O214</f>
        <v>6152.5876396981548</v>
      </c>
      <c r="O215">
        <f>'rockfish harvests'!P214</f>
        <v>1027468.7062518544</v>
      </c>
      <c r="P215" s="12">
        <f>IF([3]species_comp_Region1_forR!$D38&gt;49,[3]species_comp_Region1_forR!$J38,[3]species_comp_Region1_forR!$L38)</f>
        <v>0.14499252600000001</v>
      </c>
      <c r="Q215" s="12">
        <f>IF([3]species_comp_Region1_forR!$D38&gt;49,[3]species_comp_Region1_forR!$K38,[3]species_comp_Region1_forR!$M38)</f>
        <v>1.8558299999999999E-4</v>
      </c>
      <c r="T215" s="17">
        <f t="shared" si="183"/>
        <v>892.07922331621342</v>
      </c>
      <c r="U215" s="59">
        <f t="shared" si="165"/>
        <v>28434.742874085961</v>
      </c>
      <c r="V215">
        <f t="shared" si="194"/>
        <v>168.62604447144562</v>
      </c>
      <c r="W215" s="9">
        <f t="shared" si="195"/>
        <v>330.50704716403339</v>
      </c>
      <c r="Y215" s="17">
        <f t="shared" si="189"/>
        <v>5442.0792233162138</v>
      </c>
      <c r="Z215" s="58">
        <f t="shared" si="190"/>
        <v>28434.742874085961</v>
      </c>
      <c r="AA215">
        <f t="shared" si="196"/>
        <v>168.62604447144562</v>
      </c>
      <c r="AB215" s="9">
        <f t="shared" si="197"/>
        <v>330.50704716403339</v>
      </c>
      <c r="AC215" s="18">
        <f t="shared" si="140"/>
        <v>3.0985591637287997E-2</v>
      </c>
    </row>
    <row r="216" spans="1:29">
      <c r="A216" s="12" t="str">
        <f>'rockfish harvests'!A215</f>
        <v>SE</v>
      </c>
      <c r="B216" s="12">
        <f>'rockfish harvests'!B215</f>
        <v>2013</v>
      </c>
      <c r="C216" t="str">
        <f>'rockfish harvests'!C215</f>
        <v>CSEO</v>
      </c>
      <c r="D216">
        <f>'rockfish harvests'!D215</f>
        <v>60735</v>
      </c>
      <c r="E216">
        <f>[1]logbook_harvest!F347</f>
        <v>12452</v>
      </c>
      <c r="F216">
        <f>[1]logbook_harvest!G347</f>
        <v>4216</v>
      </c>
      <c r="G216" s="12"/>
      <c r="H216" s="12"/>
      <c r="I216" s="17">
        <f t="shared" si="198"/>
        <v>4216</v>
      </c>
      <c r="J216" s="8">
        <f t="shared" si="191"/>
        <v>0</v>
      </c>
      <c r="K216">
        <f t="shared" si="192"/>
        <v>0</v>
      </c>
      <c r="L216" s="9">
        <f t="shared" si="193"/>
        <v>0</v>
      </c>
      <c r="N216" s="2">
        <f>'rockfish harvests'!O215</f>
        <v>9629.9871638141776</v>
      </c>
      <c r="O216">
        <f>'rockfish harvests'!P215</f>
        <v>3833914.1323344847</v>
      </c>
      <c r="P216" s="12">
        <f>IF([3]species_comp_Region1_forR!$D39&gt;49,[3]species_comp_Region1_forR!$J39,[3]species_comp_Region1_forR!$L39)</f>
        <v>9.9128540000000001E-2</v>
      </c>
      <c r="Q216" s="12">
        <f>IF([3]species_comp_Region1_forR!$D39&gt;49,[3]species_comp_Region1_forR!$K39,[3]species_comp_Region1_forR!$M39)</f>
        <v>9.7385000000000004E-5</v>
      </c>
      <c r="T216" s="17">
        <f t="shared" si="183"/>
        <v>954.60656776764029</v>
      </c>
      <c r="U216" s="59">
        <f t="shared" si="165"/>
        <v>46331.625601584572</v>
      </c>
      <c r="V216">
        <f t="shared" si="194"/>
        <v>215.24782368605861</v>
      </c>
      <c r="W216" s="9">
        <f t="shared" si="195"/>
        <v>421.88573442467487</v>
      </c>
      <c r="Y216" s="17">
        <f t="shared" si="189"/>
        <v>5170.6065677676406</v>
      </c>
      <c r="Z216" s="58">
        <f t="shared" si="190"/>
        <v>46331.625601584572</v>
      </c>
      <c r="AA216">
        <f t="shared" si="196"/>
        <v>215.24782368605861</v>
      </c>
      <c r="AB216" s="9">
        <f t="shared" si="197"/>
        <v>421.88573442467487</v>
      </c>
      <c r="AC216" s="18">
        <f t="shared" si="140"/>
        <v>4.1629124332890365E-2</v>
      </c>
    </row>
    <row r="217" spans="1:29">
      <c r="A217" s="12" t="str">
        <f>'rockfish harvests'!A216</f>
        <v>SE</v>
      </c>
      <c r="B217" s="12">
        <f>'rockfish harvests'!B216</f>
        <v>2014</v>
      </c>
      <c r="C217" t="str">
        <f>'rockfish harvests'!C216</f>
        <v>CSEO</v>
      </c>
      <c r="D217">
        <f>'rockfish harvests'!D216</f>
        <v>73709</v>
      </c>
      <c r="E217">
        <f>[1]logbook_harvest!F348</f>
        <v>13508</v>
      </c>
      <c r="F217">
        <f>[1]logbook_harvest!G348</f>
        <v>4240</v>
      </c>
      <c r="G217" s="12"/>
      <c r="H217" s="12"/>
      <c r="I217" s="17">
        <f t="shared" si="198"/>
        <v>4240</v>
      </c>
      <c r="J217" s="8">
        <f t="shared" si="191"/>
        <v>0</v>
      </c>
      <c r="K217">
        <f t="shared" si="192"/>
        <v>0</v>
      </c>
      <c r="L217" s="9">
        <f t="shared" si="193"/>
        <v>0</v>
      </c>
      <c r="N217" s="2">
        <f>'rockfish harvests'!O216</f>
        <v>12999.052896462119</v>
      </c>
      <c r="O217">
        <f>'rockfish harvests'!P216</f>
        <v>10006306.818414057</v>
      </c>
      <c r="P217" s="12">
        <f>IF([3]species_comp_Region1_forR!$D40&gt;49,[3]species_comp_Region1_forR!$J40,[3]species_comp_Region1_forR!$L40)</f>
        <v>9.4339622999999997E-2</v>
      </c>
      <c r="Q217" s="12">
        <f>IF([3]species_comp_Region1_forR!$D40&gt;49,[3]species_comp_Region1_forR!$K40,[3]species_comp_Region1_forR!$M40)</f>
        <v>8.0679600000000006E-5</v>
      </c>
      <c r="T217" s="17">
        <f t="shared" si="183"/>
        <v>1226.3257496092942</v>
      </c>
      <c r="U217" s="59">
        <f t="shared" si="165"/>
        <v>101881.33606809477</v>
      </c>
      <c r="V217">
        <f t="shared" si="194"/>
        <v>319.18855879886229</v>
      </c>
      <c r="W217" s="9">
        <f t="shared" si="195"/>
        <v>625.60957524577009</v>
      </c>
      <c r="Y217" s="17">
        <f t="shared" si="189"/>
        <v>5466.3257496092938</v>
      </c>
      <c r="Z217" s="58">
        <f t="shared" si="190"/>
        <v>101881.33606809477</v>
      </c>
      <c r="AA217">
        <f t="shared" si="196"/>
        <v>319.18855879886229</v>
      </c>
      <c r="AB217" s="9">
        <f t="shared" si="197"/>
        <v>625.60957524577009</v>
      </c>
      <c r="AC217" s="18">
        <f t="shared" si="140"/>
        <v>5.839179247992609E-2</v>
      </c>
    </row>
    <row r="218" spans="1:29">
      <c r="A218" s="12" t="str">
        <f>'rockfish harvests'!A217</f>
        <v>SE</v>
      </c>
      <c r="B218" s="12">
        <f>'rockfish harvests'!B217</f>
        <v>2015</v>
      </c>
      <c r="C218" t="str">
        <f>'rockfish harvests'!C217</f>
        <v>CSEO</v>
      </c>
      <c r="D218">
        <f>'rockfish harvests'!D217</f>
        <v>80105</v>
      </c>
      <c r="E218">
        <f>[1]logbook_harvest!F349</f>
        <v>16888</v>
      </c>
      <c r="F218">
        <f>[1]logbook_harvest!G349</f>
        <v>5352</v>
      </c>
      <c r="G218" s="12"/>
      <c r="H218" s="12"/>
      <c r="I218" s="17">
        <f t="shared" si="198"/>
        <v>5352</v>
      </c>
      <c r="J218" s="8">
        <f t="shared" si="191"/>
        <v>0</v>
      </c>
      <c r="K218">
        <f t="shared" si="192"/>
        <v>0</v>
      </c>
      <c r="L218" s="9">
        <f t="shared" si="193"/>
        <v>0</v>
      </c>
      <c r="N218" s="2">
        <f>'rockfish harvests'!O217</f>
        <v>8154.5459903117735</v>
      </c>
      <c r="O218">
        <f>'rockfish harvests'!P217</f>
        <v>3137762.110543259</v>
      </c>
      <c r="P218" s="12">
        <f>IF([3]species_comp_Region1_forR!$D41&gt;49,[3]species_comp_Region1_forR!$J41,[3]species_comp_Region1_forR!$L41)</f>
        <v>0.121836926</v>
      </c>
      <c r="Q218" s="12">
        <f>IF([3]species_comp_Region1_forR!$D41&gt;49,[3]species_comp_Region1_forR!$K41,[3]species_comp_Region1_forR!$M41)</f>
        <v>1.00368E-4</v>
      </c>
      <c r="T218" s="17">
        <f t="shared" si="183"/>
        <v>993.52481638521226</v>
      </c>
      <c r="U218" s="59">
        <f t="shared" si="165"/>
        <v>52936.884845720102</v>
      </c>
      <c r="V218">
        <f t="shared" si="194"/>
        <v>230.08017047481536</v>
      </c>
      <c r="W218" s="9">
        <f t="shared" si="195"/>
        <v>450.95713413063811</v>
      </c>
      <c r="Y218" s="17">
        <f t="shared" si="189"/>
        <v>6345.524816385212</v>
      </c>
      <c r="Z218" s="58">
        <f t="shared" si="190"/>
        <v>52936.884845720102</v>
      </c>
      <c r="AA218">
        <f t="shared" si="196"/>
        <v>230.08017047481536</v>
      </c>
      <c r="AB218" s="9">
        <f t="shared" si="197"/>
        <v>450.95713413063811</v>
      </c>
      <c r="AC218" s="18">
        <f t="shared" si="140"/>
        <v>3.6258651117510358E-2</v>
      </c>
    </row>
    <row r="219" spans="1:29">
      <c r="A219" s="12" t="str">
        <f>'rockfish harvests'!A218</f>
        <v>SE</v>
      </c>
      <c r="B219" s="12">
        <f>'rockfish harvests'!B218</f>
        <v>2016</v>
      </c>
      <c r="C219" t="str">
        <f>'rockfish harvests'!C218</f>
        <v>CSEO</v>
      </c>
      <c r="D219">
        <f>'rockfish harvests'!D218</f>
        <v>54908</v>
      </c>
      <c r="E219">
        <f>[1]logbook_harvest!F350</f>
        <v>12620</v>
      </c>
      <c r="F219">
        <f>[1]logbook_harvest!G350</f>
        <v>5433</v>
      </c>
      <c r="G219" s="12"/>
      <c r="H219" s="12"/>
      <c r="I219" s="17">
        <f t="shared" si="198"/>
        <v>5433</v>
      </c>
      <c r="J219" s="8">
        <f t="shared" si="191"/>
        <v>0</v>
      </c>
      <c r="K219">
        <f t="shared" si="192"/>
        <v>0</v>
      </c>
      <c r="L219" s="9">
        <f t="shared" si="193"/>
        <v>0</v>
      </c>
      <c r="N219" s="2">
        <f>'rockfish harvests'!O218</f>
        <v>8439.7721422199611</v>
      </c>
      <c r="O219">
        <f>'rockfish harvests'!P218</f>
        <v>2423165.6191606135</v>
      </c>
      <c r="P219" s="12">
        <f>IF([3]species_comp_Region1_forR!$D42&gt;49,[3]species_comp_Region1_forR!$J42,[3]species_comp_Region1_forR!$L42)</f>
        <v>0.12372013699999999</v>
      </c>
      <c r="Q219" s="12">
        <f>IF([3]species_comp_Region1_forR!$D42&gt;49,[3]species_comp_Region1_forR!$K42,[3]species_comp_Region1_forR!$M42)</f>
        <v>9.2582000000000002E-5</v>
      </c>
      <c r="T219" s="17">
        <f t="shared" si="183"/>
        <v>1044.1697656842371</v>
      </c>
      <c r="U219" s="59">
        <f t="shared" si="165"/>
        <v>43460.853607543191</v>
      </c>
      <c r="V219">
        <f t="shared" si="194"/>
        <v>208.47266873032348</v>
      </c>
      <c r="W219" s="9">
        <f t="shared" si="195"/>
        <v>408.60643071143403</v>
      </c>
      <c r="Y219" s="17">
        <f t="shared" si="189"/>
        <v>6477.1697656842371</v>
      </c>
      <c r="Z219" s="58">
        <f t="shared" si="190"/>
        <v>43460.853607543191</v>
      </c>
      <c r="AA219">
        <f t="shared" si="196"/>
        <v>208.47266873032348</v>
      </c>
      <c r="AB219" s="9">
        <f t="shared" si="197"/>
        <v>408.60643071143403</v>
      </c>
      <c r="AC219" s="18">
        <f t="shared" si="140"/>
        <v>3.2185765739042783E-2</v>
      </c>
    </row>
    <row r="220" spans="1:29">
      <c r="A220" s="12" t="str">
        <f>'rockfish harvests'!A219</f>
        <v>SE</v>
      </c>
      <c r="B220" s="12">
        <f>'rockfish harvests'!B219</f>
        <v>2017</v>
      </c>
      <c r="C220" t="str">
        <f>'rockfish harvests'!C219</f>
        <v>CSEO</v>
      </c>
      <c r="D220">
        <f>'rockfish harvests'!D219</f>
        <v>57388</v>
      </c>
      <c r="E220">
        <f>[1]logbook_harvest!F351</f>
        <v>11329</v>
      </c>
      <c r="F220">
        <f>[1]logbook_harvest!G351</f>
        <v>4871</v>
      </c>
      <c r="G220" s="12"/>
      <c r="H220" s="12"/>
      <c r="I220" s="17">
        <f t="shared" si="198"/>
        <v>4871</v>
      </c>
      <c r="J220" s="8">
        <f t="shared" si="191"/>
        <v>0</v>
      </c>
      <c r="K220">
        <f t="shared" si="192"/>
        <v>0</v>
      </c>
      <c r="L220" s="9">
        <f t="shared" si="193"/>
        <v>0</v>
      </c>
      <c r="N220" s="2">
        <f>'rockfish harvests'!O219</f>
        <v>14552.082903438393</v>
      </c>
      <c r="O220">
        <f>'rockfish harvests'!P219</f>
        <v>13249322.287968032</v>
      </c>
      <c r="P220" s="12">
        <f>IF([3]species_comp_Region1_forR!$D43&gt;49,[3]species_comp_Region1_forR!$J43,[3]species_comp_Region1_forR!$L43)</f>
        <v>0.20811518300000001</v>
      </c>
      <c r="Q220" s="12">
        <f>IF([3]species_comp_Region1_forR!$D43&gt;49,[3]species_comp_Region1_forR!$K43,[3]species_comp_Region1_forR!$M43)</f>
        <v>2.1599400000000001E-4</v>
      </c>
      <c r="T220" s="17">
        <f t="shared" si="183"/>
        <v>3028.5093964802527</v>
      </c>
      <c r="U220" s="59">
        <f t="shared" si="165"/>
        <v>616731.50000770472</v>
      </c>
      <c r="V220">
        <f t="shared" si="194"/>
        <v>785.32254520528363</v>
      </c>
      <c r="W220" s="9">
        <f t="shared" si="195"/>
        <v>1539.2321886023558</v>
      </c>
      <c r="Y220" s="17">
        <f t="shared" si="189"/>
        <v>7899.5093964802527</v>
      </c>
      <c r="Z220" s="58">
        <f t="shared" si="190"/>
        <v>616731.50000770472</v>
      </c>
      <c r="AA220">
        <f t="shared" si="196"/>
        <v>785.32254520528363</v>
      </c>
      <c r="AB220" s="9">
        <f t="shared" si="197"/>
        <v>1539.2321886023558</v>
      </c>
      <c r="AC220" s="18">
        <f t="shared" si="140"/>
        <v>9.9414090899771088E-2</v>
      </c>
    </row>
    <row r="221" spans="1:29">
      <c r="A221" s="12" t="str">
        <f>'rockfish harvests'!A220</f>
        <v>SE</v>
      </c>
      <c r="B221" s="12">
        <f>'rockfish harvests'!B220</f>
        <v>2018</v>
      </c>
      <c r="C221" t="str">
        <f>'rockfish harvests'!C220</f>
        <v>CSEO</v>
      </c>
      <c r="D221">
        <f>'rockfish harvests'!D220</f>
        <v>55460</v>
      </c>
      <c r="E221">
        <f>[1]logbook_harvest!F352</f>
        <v>10517</v>
      </c>
      <c r="F221">
        <f>[1]logbook_harvest!G352</f>
        <v>4329</v>
      </c>
      <c r="G221" s="12"/>
      <c r="H221" s="12"/>
      <c r="I221" s="17">
        <f t="shared" si="198"/>
        <v>4329</v>
      </c>
      <c r="J221" s="8">
        <f t="shared" si="191"/>
        <v>0</v>
      </c>
      <c r="K221">
        <f t="shared" si="192"/>
        <v>0</v>
      </c>
      <c r="L221" s="9">
        <f t="shared" si="193"/>
        <v>0</v>
      </c>
      <c r="N221" s="2">
        <f>'rockfish harvests'!O220</f>
        <v>6239.0473207200412</v>
      </c>
      <c r="O221">
        <f>'rockfish harvests'!P220</f>
        <v>1305580.4963851175</v>
      </c>
      <c r="P221" s="12">
        <f>IF([3]species_comp_Region1_forR!$D44&gt;49,[3]species_comp_Region1_forR!$J44,[3]species_comp_Region1_forR!$L44)</f>
        <v>0.17302798999999999</v>
      </c>
      <c r="Q221" s="12">
        <f>IF([3]species_comp_Region1_forR!$D44&gt;49,[3]species_comp_Region1_forR!$K44,[3]species_comp_Region1_forR!$M44)</f>
        <v>1.8227900000000001E-4</v>
      </c>
      <c r="T221" s="17">
        <f t="shared" si="183"/>
        <v>1079.5298174190741</v>
      </c>
      <c r="U221" s="59">
        <f t="shared" si="165"/>
        <v>45944.723499467829</v>
      </c>
      <c r="V221">
        <f t="shared" si="194"/>
        <v>214.34720315289357</v>
      </c>
      <c r="W221" s="9">
        <f t="shared" si="195"/>
        <v>420.12051817967136</v>
      </c>
      <c r="Y221" s="17">
        <f t="shared" si="189"/>
        <v>5408.5298174190739</v>
      </c>
      <c r="Z221" s="58">
        <f t="shared" si="190"/>
        <v>45944.723499467829</v>
      </c>
      <c r="AA221">
        <f t="shared" si="196"/>
        <v>214.34720315289357</v>
      </c>
      <c r="AB221" s="9">
        <f t="shared" si="197"/>
        <v>420.12051817967136</v>
      </c>
      <c r="AC221" s="18">
        <f t="shared" si="140"/>
        <v>3.9631325034495068E-2</v>
      </c>
    </row>
    <row r="222" spans="1:29">
      <c r="A222" s="12" t="str">
        <f>'rockfish harvests'!A221</f>
        <v>SE</v>
      </c>
      <c r="B222" s="12">
        <f>'rockfish harvests'!B221</f>
        <v>2019</v>
      </c>
      <c r="C222" t="str">
        <f>'rockfish harvests'!C221</f>
        <v>CSEO</v>
      </c>
      <c r="D222">
        <f>'rockfish harvests'!D221</f>
        <v>59842</v>
      </c>
      <c r="E222">
        <f>[1]logbook_harvest!F353</f>
        <v>8780</v>
      </c>
      <c r="F222">
        <f>[1]logbook_harvest!G353</f>
        <v>3968</v>
      </c>
      <c r="G222" s="12"/>
      <c r="H222" s="12"/>
      <c r="I222" s="17">
        <f t="shared" ref="I222" si="199">F222</f>
        <v>3968</v>
      </c>
      <c r="J222" s="8">
        <f t="shared" ref="J222" si="200">(E222^2)*H222</f>
        <v>0</v>
      </c>
      <c r="K222">
        <f t="shared" ref="K222" si="201">SQRT(J222)</f>
        <v>0</v>
      </c>
      <c r="L222" s="9">
        <f t="shared" ref="L222" si="202">(1.96*K222)</f>
        <v>0</v>
      </c>
      <c r="N222" s="2">
        <f>'rockfish harvests'!O221</f>
        <v>9834.2503043694014</v>
      </c>
      <c r="O222">
        <f>'rockfish harvests'!P221</f>
        <v>3923387.5515685715</v>
      </c>
      <c r="P222" s="12">
        <v>0.18926174496644296</v>
      </c>
      <c r="Q222" s="12">
        <v>2.0623889362728502E-4</v>
      </c>
      <c r="T222" s="17">
        <f t="shared" ref="T222" si="203">N222*P222</f>
        <v>1861.2473730417257</v>
      </c>
      <c r="U222" s="59">
        <f t="shared" ref="U222" si="204">(N222^2)*Q222+(P222^2)*O222-(Q222*O222)</f>
        <v>159672.49347811282</v>
      </c>
      <c r="V222">
        <f t="shared" ref="V222" si="205">SQRT(U222)</f>
        <v>399.59040713975207</v>
      </c>
      <c r="W222" s="9">
        <f t="shared" ref="W222" si="206">(1.96*V222)</f>
        <v>783.19719799391407</v>
      </c>
      <c r="Y222" s="17">
        <f t="shared" ref="Y222" si="207">T222+I222</f>
        <v>5829.247373041726</v>
      </c>
      <c r="Z222" s="58">
        <f t="shared" ref="Z222" si="208">U222+J222</f>
        <v>159672.49347811282</v>
      </c>
      <c r="AA222">
        <f t="shared" ref="AA222" si="209">SQRT(Z222)</f>
        <v>399.59040713975207</v>
      </c>
      <c r="AB222" s="9">
        <f t="shared" ref="AB222" si="210">(1.96*AA222)</f>
        <v>783.19719799391407</v>
      </c>
      <c r="AC222" s="18">
        <f t="shared" ref="AC222" si="211">AA222/Y222</f>
        <v>6.8549227982281372E-2</v>
      </c>
    </row>
    <row r="223" spans="1:29">
      <c r="A223" s="12" t="str">
        <f>'rockfish harvests'!A222</f>
        <v>SE</v>
      </c>
      <c r="B223">
        <f>'rockfish harvests'!B222</f>
        <v>1998</v>
      </c>
      <c r="C223" t="str">
        <f>'rockfish harvests'!C222</f>
        <v>EWYKT</v>
      </c>
      <c r="D223">
        <f>'rockfish harvests'!D222</f>
        <v>1305</v>
      </c>
      <c r="E223">
        <f>[1]logbook_harvest!F552</f>
        <v>606</v>
      </c>
      <c r="F223" t="str">
        <f>[4]logbook_harvest_forR!$G527</f>
        <v>NA</v>
      </c>
      <c r="G223" s="42">
        <v>0.19165747799999999</v>
      </c>
      <c r="H223" s="42">
        <v>1.9487E-3</v>
      </c>
      <c r="I223" s="17">
        <f t="shared" ref="I223:I230" si="212">E223*G223</f>
        <v>116.144431668</v>
      </c>
      <c r="J223" s="8">
        <f t="shared" si="191"/>
        <v>715.63279320000004</v>
      </c>
      <c r="K223">
        <f t="shared" si="192"/>
        <v>26.751313859322874</v>
      </c>
      <c r="L223" s="9">
        <f t="shared" si="193"/>
        <v>52.432575164272833</v>
      </c>
      <c r="N223" s="2">
        <f>'rockfish harvests'!O222</f>
        <v>340.03895326402039</v>
      </c>
      <c r="O223">
        <f>'rockfish harvests'!P222</f>
        <v>27091.93854220381</v>
      </c>
      <c r="P223" s="42">
        <v>1.5299544999999999E-2</v>
      </c>
      <c r="Q223" s="42">
        <v>2.3553699999999999E-4</v>
      </c>
      <c r="T223" s="17">
        <f t="shared" si="183"/>
        <v>5.2024412672157769</v>
      </c>
      <c r="U223" s="59">
        <f t="shared" si="165"/>
        <v>27.194737282635828</v>
      </c>
      <c r="V223">
        <f t="shared" si="194"/>
        <v>5.2148573597593089</v>
      </c>
      <c r="W223" s="9">
        <f t="shared" si="195"/>
        <v>10.221120425128245</v>
      </c>
      <c r="Y223" s="17">
        <f t="shared" si="189"/>
        <v>121.34687293521577</v>
      </c>
      <c r="Z223" s="58">
        <f t="shared" si="190"/>
        <v>742.82753048263589</v>
      </c>
      <c r="AA223">
        <f t="shared" si="196"/>
        <v>27.25486251080045</v>
      </c>
      <c r="AB223" s="9">
        <f t="shared" si="197"/>
        <v>53.41953052116888</v>
      </c>
      <c r="AC223" s="18">
        <f t="shared" si="140"/>
        <v>0.22460292425789313</v>
      </c>
    </row>
    <row r="224" spans="1:29">
      <c r="A224" s="12" t="str">
        <f>'rockfish harvests'!A223</f>
        <v>SE</v>
      </c>
      <c r="B224">
        <f>'rockfish harvests'!B223</f>
        <v>1999</v>
      </c>
      <c r="C224" t="str">
        <f>'rockfish harvests'!C223</f>
        <v>EWYKT</v>
      </c>
      <c r="D224">
        <f>'rockfish harvests'!D223</f>
        <v>663</v>
      </c>
      <c r="E224">
        <f>[1]logbook_harvest!F553</f>
        <v>116</v>
      </c>
      <c r="F224" t="str">
        <f>[4]logbook_harvest_forR!$G528</f>
        <v>NA</v>
      </c>
      <c r="G224" s="42">
        <v>0.19165747799999999</v>
      </c>
      <c r="H224" s="42">
        <v>1.9487E-3</v>
      </c>
      <c r="I224" s="17">
        <f t="shared" si="212"/>
        <v>22.232267447999998</v>
      </c>
      <c r="J224" s="8">
        <f t="shared" si="191"/>
        <v>26.221707200000001</v>
      </c>
      <c r="K224">
        <f t="shared" si="192"/>
        <v>5.120713544028801</v>
      </c>
      <c r="L224" s="9">
        <f t="shared" si="193"/>
        <v>10.03659854629645</v>
      </c>
      <c r="N224" s="2">
        <f>'rockfish harvests'!O223</f>
        <v>172.7554222329851</v>
      </c>
      <c r="O224">
        <f>'rockfish harvests'!P223</f>
        <v>6992.7196212962144</v>
      </c>
      <c r="P224" s="42">
        <v>1.5299544999999999E-2</v>
      </c>
      <c r="Q224" s="42">
        <v>2.3553699999999999E-4</v>
      </c>
      <c r="T224" s="17">
        <f t="shared" si="183"/>
        <v>2.6430793564475561</v>
      </c>
      <c r="U224" s="59">
        <f t="shared" si="165"/>
        <v>7.0192530776653035</v>
      </c>
      <c r="V224">
        <f t="shared" si="194"/>
        <v>2.6493873023145</v>
      </c>
      <c r="W224" s="9">
        <f t="shared" si="195"/>
        <v>5.1927991125364201</v>
      </c>
      <c r="Y224" s="17">
        <f t="shared" si="189"/>
        <v>24.875346804447553</v>
      </c>
      <c r="Z224" s="58">
        <f t="shared" si="190"/>
        <v>33.240960277665302</v>
      </c>
      <c r="AA224">
        <f t="shared" si="196"/>
        <v>5.7654974007162041</v>
      </c>
      <c r="AB224" s="9">
        <f t="shared" si="197"/>
        <v>11.300374905403761</v>
      </c>
      <c r="AC224" s="18">
        <f t="shared" ref="AC224:AC289" si="213">AA224/Y224</f>
        <v>0.23177555858981513</v>
      </c>
    </row>
    <row r="225" spans="1:29">
      <c r="A225" s="12" t="str">
        <f>'rockfish harvests'!A224</f>
        <v>SE</v>
      </c>
      <c r="B225">
        <f>'rockfish harvests'!B224</f>
        <v>2000</v>
      </c>
      <c r="C225" t="str">
        <f>'rockfish harvests'!C224</f>
        <v>EWYKT</v>
      </c>
      <c r="D225">
        <f>'rockfish harvests'!D224</f>
        <v>1199</v>
      </c>
      <c r="E225">
        <f>[1]logbook_harvest!F554</f>
        <v>142</v>
      </c>
      <c r="F225" t="str">
        <f>[4]logbook_harvest_forR!$G529</f>
        <v>NA</v>
      </c>
      <c r="G225" s="42">
        <v>0.19165747799999999</v>
      </c>
      <c r="H225" s="42">
        <v>1.9487E-3</v>
      </c>
      <c r="I225" s="17">
        <f t="shared" si="212"/>
        <v>27.215361875999999</v>
      </c>
      <c r="J225" s="8">
        <f t="shared" si="191"/>
        <v>39.2935868</v>
      </c>
      <c r="K225">
        <f t="shared" si="192"/>
        <v>6.26845968320767</v>
      </c>
      <c r="L225" s="9">
        <f t="shared" si="193"/>
        <v>12.286180979087034</v>
      </c>
      <c r="N225" s="2">
        <f>'rockfish harvests'!O224</f>
        <v>312.41893100655966</v>
      </c>
      <c r="O225">
        <f>'rockfish harvests'!P224</f>
        <v>22869.539754384543</v>
      </c>
      <c r="P225" s="42">
        <v>1.5299544999999999E-2</v>
      </c>
      <c r="Q225" s="42">
        <v>2.3553699999999999E-4</v>
      </c>
      <c r="T225" s="17">
        <f t="shared" si="183"/>
        <v>4.7798674937867549</v>
      </c>
      <c r="U225" s="59">
        <f t="shared" si="165"/>
        <v>22.956316855157453</v>
      </c>
      <c r="V225">
        <f t="shared" si="194"/>
        <v>4.7912750761313481</v>
      </c>
      <c r="W225" s="9">
        <f t="shared" si="195"/>
        <v>9.3908991492174412</v>
      </c>
      <c r="Y225" s="17">
        <f t="shared" si="189"/>
        <v>31.995229369786756</v>
      </c>
      <c r="Z225" s="58">
        <f t="shared" si="190"/>
        <v>62.249903655157453</v>
      </c>
      <c r="AA225">
        <f t="shared" si="196"/>
        <v>7.8898608134210741</v>
      </c>
      <c r="AB225" s="9">
        <f t="shared" si="197"/>
        <v>15.464127194305306</v>
      </c>
      <c r="AC225" s="18">
        <f t="shared" si="213"/>
        <v>0.24659491333015748</v>
      </c>
    </row>
    <row r="226" spans="1:29">
      <c r="A226" s="12" t="str">
        <f>'rockfish harvests'!A225</f>
        <v>SE</v>
      </c>
      <c r="B226">
        <f>'rockfish harvests'!B225</f>
        <v>2001</v>
      </c>
      <c r="C226" t="str">
        <f>'rockfish harvests'!C225</f>
        <v>EWYKT</v>
      </c>
      <c r="D226">
        <f>'rockfish harvests'!D225</f>
        <v>1043</v>
      </c>
      <c r="E226">
        <f>[1]logbook_harvest!F555</f>
        <v>152</v>
      </c>
      <c r="F226" t="str">
        <f>[4]logbook_harvest_forR!$G530</f>
        <v>NA</v>
      </c>
      <c r="G226" s="42">
        <v>0.19165747799999999</v>
      </c>
      <c r="H226" s="42">
        <v>1.9487E-3</v>
      </c>
      <c r="I226" s="17">
        <f t="shared" si="212"/>
        <v>29.131936656000001</v>
      </c>
      <c r="J226" s="8">
        <f t="shared" si="191"/>
        <v>45.022764800000004</v>
      </c>
      <c r="K226">
        <f t="shared" si="192"/>
        <v>6.7099005059687737</v>
      </c>
      <c r="L226" s="9">
        <f t="shared" si="193"/>
        <v>13.151404991698797</v>
      </c>
      <c r="N226" s="2">
        <f>'rockfish harvests'!O225</f>
        <v>271.77059636350441</v>
      </c>
      <c r="O226">
        <f>'rockfish harvests'!P225</f>
        <v>17305.640405277591</v>
      </c>
      <c r="P226" s="42">
        <v>1.5299544999999999E-2</v>
      </c>
      <c r="Q226" s="42">
        <v>2.3553699999999999E-4</v>
      </c>
      <c r="T226" s="17">
        <f t="shared" si="183"/>
        <v>4.1579664687402715</v>
      </c>
      <c r="U226" s="59">
        <f t="shared" si="165"/>
        <v>17.37130562274664</v>
      </c>
      <c r="V226">
        <f t="shared" si="194"/>
        <v>4.1678898285279375</v>
      </c>
      <c r="W226" s="9">
        <f t="shared" si="195"/>
        <v>8.1690640639147567</v>
      </c>
      <c r="Y226" s="17">
        <f t="shared" si="189"/>
        <v>33.28990312474027</v>
      </c>
      <c r="Z226" s="58">
        <f t="shared" si="190"/>
        <v>62.394070422746644</v>
      </c>
      <c r="AA226">
        <f t="shared" si="196"/>
        <v>7.8989917345662946</v>
      </c>
      <c r="AB226" s="9">
        <f t="shared" si="197"/>
        <v>15.482023799749937</v>
      </c>
      <c r="AC226" s="18">
        <f t="shared" si="213"/>
        <v>0.23727890420612099</v>
      </c>
    </row>
    <row r="227" spans="1:29">
      <c r="A227" s="12" t="str">
        <f>'rockfish harvests'!A226</f>
        <v>SE</v>
      </c>
      <c r="B227">
        <f>'rockfish harvests'!B226</f>
        <v>2002</v>
      </c>
      <c r="C227" t="str">
        <f>'rockfish harvests'!C226</f>
        <v>EWYKT</v>
      </c>
      <c r="D227">
        <f>'rockfish harvests'!D226</f>
        <v>893</v>
      </c>
      <c r="E227">
        <f>[1]logbook_harvest!F556</f>
        <v>102</v>
      </c>
      <c r="F227" t="str">
        <f>[4]logbook_harvest_forR!$G531</f>
        <v>NA</v>
      </c>
      <c r="G227" s="42">
        <v>0.19165747799999999</v>
      </c>
      <c r="H227" s="42">
        <v>1.9487E-3</v>
      </c>
      <c r="I227" s="17">
        <f t="shared" si="212"/>
        <v>19.549062755999998</v>
      </c>
      <c r="J227" s="8">
        <f t="shared" si="191"/>
        <v>20.274274800000001</v>
      </c>
      <c r="K227">
        <f t="shared" si="192"/>
        <v>4.5026963921632559</v>
      </c>
      <c r="L227" s="9">
        <f t="shared" si="193"/>
        <v>8.8252849286399808</v>
      </c>
      <c r="N227" s="2">
        <f>'rockfish harvests'!O226</f>
        <v>232.6856592067204</v>
      </c>
      <c r="O227">
        <f>'rockfish harvests'!P226</f>
        <v>12685.920229322461</v>
      </c>
      <c r="P227" s="42">
        <v>1.5299544999999999E-2</v>
      </c>
      <c r="Q227" s="42">
        <v>2.3553699999999999E-4</v>
      </c>
      <c r="T227" s="17">
        <f t="shared" si="183"/>
        <v>3.5599847138878831</v>
      </c>
      <c r="U227" s="59">
        <f t="shared" si="165"/>
        <v>12.734056194888886</v>
      </c>
      <c r="V227">
        <f t="shared" si="194"/>
        <v>3.5684809366015795</v>
      </c>
      <c r="W227" s="9">
        <f t="shared" si="195"/>
        <v>6.9942226357390958</v>
      </c>
      <c r="Y227" s="17">
        <f t="shared" si="189"/>
        <v>23.10904746988788</v>
      </c>
      <c r="Z227" s="58">
        <f t="shared" si="190"/>
        <v>33.008330994888887</v>
      </c>
      <c r="AA227">
        <f t="shared" si="196"/>
        <v>5.7452877208098885</v>
      </c>
      <c r="AB227" s="9">
        <f t="shared" si="197"/>
        <v>11.260763932787381</v>
      </c>
      <c r="AC227" s="18">
        <f t="shared" si="213"/>
        <v>0.24861637972297451</v>
      </c>
    </row>
    <row r="228" spans="1:29">
      <c r="A228" s="12" t="str">
        <f>'rockfish harvests'!A227</f>
        <v>SE</v>
      </c>
      <c r="B228">
        <f>'rockfish harvests'!B227</f>
        <v>2003</v>
      </c>
      <c r="C228" t="str">
        <f>'rockfish harvests'!C227</f>
        <v>EWYKT</v>
      </c>
      <c r="D228">
        <f>'rockfish harvests'!D227</f>
        <v>1627</v>
      </c>
      <c r="E228">
        <f>[1]logbook_harvest!F557</f>
        <v>443</v>
      </c>
      <c r="F228" t="str">
        <f>[4]logbook_harvest_forR!$G532</f>
        <v>NA</v>
      </c>
      <c r="G228" s="42">
        <v>0.19165747799999999</v>
      </c>
      <c r="H228" s="42">
        <v>1.9487E-3</v>
      </c>
      <c r="I228" s="17">
        <f t="shared" si="212"/>
        <v>84.904262754000001</v>
      </c>
      <c r="J228" s="8">
        <f t="shared" si="191"/>
        <v>382.43042630000002</v>
      </c>
      <c r="K228">
        <f t="shared" si="192"/>
        <v>19.555828448316888</v>
      </c>
      <c r="L228" s="9">
        <f t="shared" si="193"/>
        <v>38.329423758701097</v>
      </c>
      <c r="N228" s="2">
        <f>'rockfish harvests'!O227</f>
        <v>423.94128502725016</v>
      </c>
      <c r="O228">
        <f>'rockfish harvests'!P227</f>
        <v>42110.865184765593</v>
      </c>
      <c r="P228" s="42">
        <v>1.5299544999999999E-2</v>
      </c>
      <c r="Q228" s="42">
        <v>2.3553699999999999E-4</v>
      </c>
      <c r="T228" s="17">
        <f t="shared" si="183"/>
        <v>6.4861087676322402</v>
      </c>
      <c r="U228" s="59">
        <f t="shared" si="165"/>
        <v>42.270652344062228</v>
      </c>
      <c r="V228">
        <f t="shared" si="194"/>
        <v>6.5015884477612262</v>
      </c>
      <c r="W228" s="9">
        <f t="shared" si="195"/>
        <v>12.743113357612003</v>
      </c>
      <c r="Y228" s="17">
        <f t="shared" si="189"/>
        <v>91.390371521632247</v>
      </c>
      <c r="Z228" s="58">
        <f t="shared" si="190"/>
        <v>424.70107864406225</v>
      </c>
      <c r="AA228">
        <f t="shared" si="196"/>
        <v>20.608276945054438</v>
      </c>
      <c r="AB228" s="9">
        <f t="shared" si="197"/>
        <v>40.392222812306699</v>
      </c>
      <c r="AC228" s="18">
        <f t="shared" si="213"/>
        <v>0.22549724442444602</v>
      </c>
    </row>
    <row r="229" spans="1:29">
      <c r="A229" s="12" t="str">
        <f>'rockfish harvests'!A228</f>
        <v>SE</v>
      </c>
      <c r="B229">
        <f>'rockfish harvests'!B228</f>
        <v>2004</v>
      </c>
      <c r="C229" t="str">
        <f>'rockfish harvests'!C228</f>
        <v>EWYKT</v>
      </c>
      <c r="D229">
        <f>'rockfish harvests'!D228</f>
        <v>1501</v>
      </c>
      <c r="E229">
        <f>[1]logbook_harvest!F558</f>
        <v>378</v>
      </c>
      <c r="F229" t="str">
        <f>[4]logbook_harvest_forR!$G533</f>
        <v>NA</v>
      </c>
      <c r="G229" s="42">
        <v>0.19165747799999999</v>
      </c>
      <c r="H229" s="42">
        <v>1.9487E-3</v>
      </c>
      <c r="I229" s="17">
        <f t="shared" si="212"/>
        <v>72.446526683999991</v>
      </c>
      <c r="J229" s="8">
        <f t="shared" si="191"/>
        <v>278.43805079999998</v>
      </c>
      <c r="K229">
        <f t="shared" si="192"/>
        <v>16.686463100369711</v>
      </c>
      <c r="L229" s="9">
        <f t="shared" si="193"/>
        <v>32.705467676724631</v>
      </c>
      <c r="N229" s="2">
        <f>'rockfish harvests'!O228</f>
        <v>391.10993781555135</v>
      </c>
      <c r="O229">
        <f>'rockfish harvests'!P228</f>
        <v>35841.026777365994</v>
      </c>
      <c r="P229" s="42">
        <v>1.5299544999999999E-2</v>
      </c>
      <c r="Q229" s="42">
        <v>2.3553699999999999E-4</v>
      </c>
      <c r="T229" s="17">
        <f t="shared" si="183"/>
        <v>5.9838040935562296</v>
      </c>
      <c r="U229" s="59">
        <f t="shared" si="165"/>
        <v>35.977023409824149</v>
      </c>
      <c r="V229">
        <f t="shared" si="194"/>
        <v>5.9980849785430808</v>
      </c>
      <c r="W229" s="9">
        <f t="shared" si="195"/>
        <v>11.756246557944438</v>
      </c>
      <c r="Y229" s="17">
        <f t="shared" si="189"/>
        <v>78.430330777556222</v>
      </c>
      <c r="Z229" s="58">
        <f t="shared" si="190"/>
        <v>314.41507420982413</v>
      </c>
      <c r="AA229">
        <f t="shared" si="196"/>
        <v>17.731753275122685</v>
      </c>
      <c r="AB229" s="9">
        <f t="shared" si="197"/>
        <v>34.754236419240463</v>
      </c>
      <c r="AC229" s="18">
        <f t="shared" si="213"/>
        <v>0.22608285722284419</v>
      </c>
    </row>
    <row r="230" spans="1:29">
      <c r="A230" s="12" t="str">
        <f>'rockfish harvests'!A229</f>
        <v>SE</v>
      </c>
      <c r="B230">
        <f>'rockfish harvests'!B229</f>
        <v>2005</v>
      </c>
      <c r="C230" t="str">
        <f>'rockfish harvests'!C229</f>
        <v>EWYKT</v>
      </c>
      <c r="D230">
        <f>'rockfish harvests'!D229</f>
        <v>1676</v>
      </c>
      <c r="E230">
        <f>[1]logbook_harvest!F559</f>
        <v>284</v>
      </c>
      <c r="F230" t="str">
        <f>[4]logbook_harvest_forR!$G534</f>
        <v>NA</v>
      </c>
      <c r="G230" s="42">
        <v>0.19165747799999999</v>
      </c>
      <c r="H230" s="42">
        <v>1.9487E-3</v>
      </c>
      <c r="I230" s="17">
        <f t="shared" si="212"/>
        <v>54.430723751999999</v>
      </c>
      <c r="J230" s="8">
        <f t="shared" si="191"/>
        <v>157.1743472</v>
      </c>
      <c r="K230">
        <f t="shared" si="192"/>
        <v>12.53691936641534</v>
      </c>
      <c r="L230" s="9">
        <f t="shared" si="193"/>
        <v>24.572361958174067</v>
      </c>
      <c r="N230" s="2">
        <f>'rockfish harvests'!O229</f>
        <v>436.70903116513273</v>
      </c>
      <c r="O230">
        <f>'rockfish harvests'!P229</f>
        <v>44685.54786836687</v>
      </c>
      <c r="P230" s="42">
        <v>1.5299544999999999E-2</v>
      </c>
      <c r="Q230" s="42">
        <v>2.3553699999999999E-4</v>
      </c>
      <c r="T230" s="17">
        <f t="shared" si="183"/>
        <v>6.6814494742173505</v>
      </c>
      <c r="U230" s="59">
        <f t="shared" si="165"/>
        <v>44.855104507114852</v>
      </c>
      <c r="V230">
        <f t="shared" si="194"/>
        <v>6.6973953524571668</v>
      </c>
      <c r="W230" s="9">
        <f t="shared" si="195"/>
        <v>13.126894890816047</v>
      </c>
      <c r="Y230" s="17">
        <f t="shared" si="189"/>
        <v>61.112173226217351</v>
      </c>
      <c r="Z230" s="58">
        <f t="shared" si="190"/>
        <v>202.02945170711484</v>
      </c>
      <c r="AA230">
        <f t="shared" si="196"/>
        <v>14.213706473229101</v>
      </c>
      <c r="AB230" s="9">
        <f t="shared" si="197"/>
        <v>27.858864687529035</v>
      </c>
      <c r="AC230" s="18">
        <f t="shared" si="213"/>
        <v>0.23258388178431474</v>
      </c>
    </row>
    <row r="231" spans="1:29">
      <c r="A231" s="12" t="str">
        <f>'rockfish harvests'!A230</f>
        <v>SE</v>
      </c>
      <c r="B231">
        <f>'rockfish harvests'!B230</f>
        <v>2006</v>
      </c>
      <c r="C231" t="str">
        <f>'rockfish harvests'!C230</f>
        <v>EWYKT</v>
      </c>
      <c r="D231">
        <f>'rockfish harvests'!D230</f>
        <v>2529</v>
      </c>
      <c r="E231">
        <f>[1]logbook_harvest!F560</f>
        <v>440</v>
      </c>
      <c r="F231">
        <f>[1]logbook_harvest!G560</f>
        <v>167</v>
      </c>
      <c r="G231" s="12"/>
      <c r="H231" s="12"/>
      <c r="I231" s="17">
        <f>F231</f>
        <v>167</v>
      </c>
      <c r="J231" s="8">
        <f t="shared" si="191"/>
        <v>0</v>
      </c>
      <c r="K231">
        <f t="shared" si="192"/>
        <v>0</v>
      </c>
      <c r="L231" s="9">
        <f t="shared" si="193"/>
        <v>0</v>
      </c>
      <c r="N231" s="2">
        <f>'rockfish harvests'!O230</f>
        <v>658.97204046337765</v>
      </c>
      <c r="O231">
        <f>'rockfish harvests'!P230</f>
        <v>101745.85299552699</v>
      </c>
      <c r="P231" s="12">
        <f>IF([3]species_comp_Region1_forR!$D340&gt;49,[3]species_comp_Region1_forR!$J340,[3]species_comp_Region1_forR!$L340)</f>
        <v>0</v>
      </c>
      <c r="Q231" s="12">
        <f>IF([3]species_comp_Region1_forR!$D340&gt;49,[3]species_comp_Region1_forR!$K340,[3]species_comp_Region1_forR!$M340)</f>
        <v>0</v>
      </c>
      <c r="T231" s="17">
        <f t="shared" si="183"/>
        <v>0</v>
      </c>
      <c r="U231" s="59">
        <f t="shared" si="165"/>
        <v>0</v>
      </c>
      <c r="V231">
        <f t="shared" si="194"/>
        <v>0</v>
      </c>
      <c r="W231" s="9">
        <f t="shared" si="195"/>
        <v>0</v>
      </c>
      <c r="Y231" s="17">
        <f t="shared" si="189"/>
        <v>167</v>
      </c>
      <c r="Z231" s="58">
        <f t="shared" si="190"/>
        <v>0</v>
      </c>
      <c r="AA231">
        <f t="shared" si="196"/>
        <v>0</v>
      </c>
      <c r="AB231" s="9">
        <f t="shared" si="197"/>
        <v>0</v>
      </c>
      <c r="AC231" s="18">
        <f t="shared" si="213"/>
        <v>0</v>
      </c>
    </row>
    <row r="232" spans="1:29">
      <c r="A232" s="12" t="str">
        <f>'rockfish harvests'!A231</f>
        <v>SE</v>
      </c>
      <c r="B232">
        <f>'rockfish harvests'!B231</f>
        <v>2007</v>
      </c>
      <c r="C232" t="str">
        <f>'rockfish harvests'!C231</f>
        <v>EWYKT</v>
      </c>
      <c r="D232">
        <f>'rockfish harvests'!D231</f>
        <v>2290</v>
      </c>
      <c r="E232">
        <f>[1]logbook_harvest!F561</f>
        <v>334</v>
      </c>
      <c r="F232">
        <f>[1]logbook_harvest!G561</f>
        <v>108</v>
      </c>
      <c r="G232" s="12"/>
      <c r="H232" s="12"/>
      <c r="I232" s="17">
        <f t="shared" ref="I232:I244" si="214">F232</f>
        <v>108</v>
      </c>
      <c r="J232" s="8">
        <f t="shared" si="191"/>
        <v>0</v>
      </c>
      <c r="K232">
        <f t="shared" si="192"/>
        <v>0</v>
      </c>
      <c r="L232" s="9">
        <f t="shared" si="193"/>
        <v>0</v>
      </c>
      <c r="N232" s="2">
        <f>'rockfish harvests'!O231</f>
        <v>596.69670726023514</v>
      </c>
      <c r="O232">
        <f>'rockfish harvests'!P231</f>
        <v>83423.810519029968</v>
      </c>
      <c r="P232" s="12">
        <f>IF([3]species_comp_Region1_forR!$D341&gt;49,[3]species_comp_Region1_forR!$J341,[3]species_comp_Region1_forR!$L341)</f>
        <v>6.3694270000000004E-3</v>
      </c>
      <c r="Q232" s="12">
        <f>IF([3]species_comp_Region1_forR!$D341&gt;49,[3]species_comp_Region1_forR!$K341,[3]species_comp_Region1_forR!$M341)</f>
        <v>4.0569599999999999E-5</v>
      </c>
      <c r="T232" s="17">
        <f t="shared" si="183"/>
        <v>3.800616118034438</v>
      </c>
      <c r="U232" s="59">
        <f t="shared" si="165"/>
        <v>14.444682792605535</v>
      </c>
      <c r="V232">
        <f t="shared" si="194"/>
        <v>3.8006161069760172</v>
      </c>
      <c r="W232" s="9">
        <f t="shared" si="195"/>
        <v>7.4492075696729936</v>
      </c>
      <c r="Y232" s="17">
        <f t="shared" si="189"/>
        <v>111.80061611803444</v>
      </c>
      <c r="Z232" s="58">
        <f t="shared" si="190"/>
        <v>14.444682792605535</v>
      </c>
      <c r="AA232">
        <f t="shared" si="196"/>
        <v>3.8006161069760172</v>
      </c>
      <c r="AB232" s="9">
        <f t="shared" si="197"/>
        <v>7.4492075696729936</v>
      </c>
      <c r="AC232" s="18">
        <f t="shared" si="213"/>
        <v>3.399459000264797E-2</v>
      </c>
    </row>
    <row r="233" spans="1:29">
      <c r="A233" s="12" t="str">
        <f>'rockfish harvests'!A232</f>
        <v>SE</v>
      </c>
      <c r="B233">
        <f>'rockfish harvests'!B232</f>
        <v>2008</v>
      </c>
      <c r="C233" t="str">
        <f>'rockfish harvests'!C232</f>
        <v>EWYKT</v>
      </c>
      <c r="D233">
        <f>'rockfish harvests'!D232</f>
        <v>2857</v>
      </c>
      <c r="E233">
        <f>[1]logbook_harvest!F562</f>
        <v>401</v>
      </c>
      <c r="F233">
        <f>[1]logbook_harvest!G562</f>
        <v>161</v>
      </c>
      <c r="G233" s="12"/>
      <c r="H233" s="12"/>
      <c r="I233" s="17">
        <f t="shared" si="214"/>
        <v>161</v>
      </c>
      <c r="J233" s="8">
        <f t="shared" si="191"/>
        <v>0</v>
      </c>
      <c r="K233">
        <f t="shared" si="192"/>
        <v>0</v>
      </c>
      <c r="L233" s="9">
        <f t="shared" si="193"/>
        <v>0</v>
      </c>
      <c r="N233" s="2">
        <f>'rockfish harvests'!O232</f>
        <v>744.43776971287843</v>
      </c>
      <c r="O233">
        <f>'rockfish harvests'!P232</f>
        <v>129849.277997606</v>
      </c>
      <c r="P233" s="12">
        <f>IF([3]species_comp_Region1_forR!$D342&gt;49,[3]species_comp_Region1_forR!$J342,[3]species_comp_Region1_forR!$L342)</f>
        <v>4.4776119000000003E-2</v>
      </c>
      <c r="Q233" s="12">
        <f>IF([3]species_comp_Region1_forR!$D342&gt;49,[3]species_comp_Region1_forR!$K342,[3]species_comp_Region1_forR!$M342)</f>
        <v>6.4804900000000004E-4</v>
      </c>
      <c r="T233" s="17">
        <f t="shared" si="183"/>
        <v>33.333034164758445</v>
      </c>
      <c r="U233" s="59">
        <f t="shared" si="165"/>
        <v>535.32694626601472</v>
      </c>
      <c r="V233">
        <f t="shared" si="194"/>
        <v>23.137133492851156</v>
      </c>
      <c r="W233" s="9">
        <f t="shared" si="195"/>
        <v>45.348781645988268</v>
      </c>
      <c r="Y233" s="17">
        <f t="shared" si="189"/>
        <v>194.33303416475843</v>
      </c>
      <c r="Z233" s="58">
        <f t="shared" si="190"/>
        <v>535.32694626601472</v>
      </c>
      <c r="AA233">
        <f t="shared" si="196"/>
        <v>23.137133492851156</v>
      </c>
      <c r="AB233" s="9">
        <f t="shared" si="197"/>
        <v>45.348781645988268</v>
      </c>
      <c r="AC233" s="18">
        <f t="shared" si="213"/>
        <v>0.11905918925361475</v>
      </c>
    </row>
    <row r="234" spans="1:29">
      <c r="A234" s="12" t="str">
        <f>'rockfish harvests'!A233</f>
        <v>SE</v>
      </c>
      <c r="B234">
        <f>'rockfish harvests'!B233</f>
        <v>2009</v>
      </c>
      <c r="C234" t="str">
        <f>'rockfish harvests'!C233</f>
        <v>EWYKT</v>
      </c>
      <c r="D234">
        <f>'rockfish harvests'!D233</f>
        <v>2494</v>
      </c>
      <c r="E234">
        <f>[1]logbook_harvest!F563</f>
        <v>301</v>
      </c>
      <c r="F234">
        <f>[1]logbook_harvest!G563</f>
        <v>79</v>
      </c>
      <c r="G234" s="12"/>
      <c r="H234" s="12"/>
      <c r="I234" s="17">
        <f t="shared" si="214"/>
        <v>79</v>
      </c>
      <c r="J234" s="8">
        <f t="shared" si="191"/>
        <v>0</v>
      </c>
      <c r="K234">
        <f t="shared" si="192"/>
        <v>0</v>
      </c>
      <c r="L234" s="9">
        <f t="shared" si="193"/>
        <v>0</v>
      </c>
      <c r="N234" s="2">
        <f>'rockfish harvests'!O233</f>
        <v>649.85222179346101</v>
      </c>
      <c r="O234">
        <f>'rockfish harvests'!P233</f>
        <v>98949.124670686113</v>
      </c>
      <c r="P234" s="12">
        <f>IF([3]species_comp_Region1_forR!$D343&gt;49,[3]species_comp_Region1_forR!$J343,[3]species_comp_Region1_forR!$L343)</f>
        <v>1.5625E-2</v>
      </c>
      <c r="Q234" s="12">
        <f>IF([3]species_comp_Region1_forR!$D343&gt;49,[3]species_comp_Region1_forR!$K343,[3]species_comp_Region1_forR!$M343)</f>
        <v>8.0528100000000006E-5</v>
      </c>
      <c r="T234" s="17">
        <f t="shared" ref="T234:T245" si="215">N234*P234</f>
        <v>10.153940965522828</v>
      </c>
      <c r="U234" s="59">
        <f t="shared" si="165"/>
        <v>50.196969754863289</v>
      </c>
      <c r="V234">
        <f t="shared" si="194"/>
        <v>7.0849819869117017</v>
      </c>
      <c r="W234" s="9">
        <f t="shared" si="195"/>
        <v>13.886564694346935</v>
      </c>
      <c r="Y234" s="17">
        <f t="shared" si="189"/>
        <v>89.153940965522821</v>
      </c>
      <c r="Z234" s="58">
        <f t="shared" si="190"/>
        <v>50.196969754863289</v>
      </c>
      <c r="AA234">
        <f t="shared" si="196"/>
        <v>7.0849819869117017</v>
      </c>
      <c r="AB234" s="9">
        <f t="shared" si="197"/>
        <v>13.886564694346935</v>
      </c>
      <c r="AC234" s="18">
        <f t="shared" si="213"/>
        <v>7.9469083589379083E-2</v>
      </c>
    </row>
    <row r="235" spans="1:29">
      <c r="A235" s="12" t="str">
        <f>'rockfish harvests'!A234</f>
        <v>SE</v>
      </c>
      <c r="B235">
        <f>'rockfish harvests'!B234</f>
        <v>2010</v>
      </c>
      <c r="C235" t="str">
        <f>'rockfish harvests'!C234</f>
        <v>EWYKT</v>
      </c>
      <c r="D235">
        <f>'rockfish harvests'!D234</f>
        <v>2435</v>
      </c>
      <c r="E235">
        <f>[1]logbook_harvest!F564</f>
        <v>503</v>
      </c>
      <c r="F235">
        <f>[1]logbook_harvest!G564</f>
        <v>119</v>
      </c>
      <c r="G235" s="12"/>
      <c r="H235" s="12"/>
      <c r="I235" s="17">
        <f t="shared" si="214"/>
        <v>119</v>
      </c>
      <c r="J235" s="8">
        <f t="shared" si="191"/>
        <v>0</v>
      </c>
      <c r="K235">
        <f t="shared" si="192"/>
        <v>0</v>
      </c>
      <c r="L235" s="9">
        <f t="shared" si="193"/>
        <v>0</v>
      </c>
      <c r="N235" s="2">
        <f>'rockfish harvests'!O234</f>
        <v>634.4788131784594</v>
      </c>
      <c r="O235">
        <f>'rockfish harvests'!P234</f>
        <v>94322.866254399312</v>
      </c>
      <c r="P235" s="12">
        <f>IF([3]species_comp_Region1_forR!$D344&gt;49,[3]species_comp_Region1_forR!$J344,[3]species_comp_Region1_forR!$L344)</f>
        <v>1.4925373E-2</v>
      </c>
      <c r="Q235" s="12">
        <f>IF([3]species_comp_Region1_forR!$D344&gt;49,[3]species_comp_Region1_forR!$K344,[3]species_comp_Region1_forR!$M344)</f>
        <v>7.3512999999999999E-5</v>
      </c>
      <c r="T235" s="17">
        <f t="shared" si="215"/>
        <v>9.4698329472858216</v>
      </c>
      <c r="U235" s="59">
        <f t="shared" si="165"/>
        <v>43.671682971066836</v>
      </c>
      <c r="V235">
        <f t="shared" si="194"/>
        <v>6.6084554149261558</v>
      </c>
      <c r="W235" s="9">
        <f t="shared" si="195"/>
        <v>12.952572613255265</v>
      </c>
      <c r="Y235" s="17">
        <f t="shared" si="189"/>
        <v>128.46983294728582</v>
      </c>
      <c r="Z235" s="58">
        <f t="shared" si="190"/>
        <v>43.671682971066836</v>
      </c>
      <c r="AA235">
        <f t="shared" si="196"/>
        <v>6.6084554149261558</v>
      </c>
      <c r="AB235" s="9">
        <f t="shared" si="197"/>
        <v>12.952572613255265</v>
      </c>
      <c r="AC235" s="18">
        <f t="shared" si="213"/>
        <v>5.1439744750331855E-2</v>
      </c>
    </row>
    <row r="236" spans="1:29">
      <c r="A236" s="12" t="str">
        <f>'rockfish harvests'!A235</f>
        <v>SE</v>
      </c>
      <c r="B236">
        <f>'rockfish harvests'!B235</f>
        <v>2011</v>
      </c>
      <c r="C236" t="str">
        <f>'rockfish harvests'!C235</f>
        <v>EWYKT</v>
      </c>
      <c r="D236">
        <f>'rockfish harvests'!D235</f>
        <v>2848</v>
      </c>
      <c r="E236">
        <f>[1]logbook_harvest!F565</f>
        <v>485</v>
      </c>
      <c r="F236">
        <f>[1]logbook_harvest!G565</f>
        <v>111</v>
      </c>
      <c r="G236" s="12"/>
      <c r="H236" s="12"/>
      <c r="I236" s="17">
        <f t="shared" si="214"/>
        <v>111</v>
      </c>
      <c r="J236" s="8">
        <f t="shared" si="191"/>
        <v>0</v>
      </c>
      <c r="K236">
        <f t="shared" si="192"/>
        <v>0</v>
      </c>
      <c r="L236" s="9">
        <f t="shared" si="193"/>
        <v>0</v>
      </c>
      <c r="N236" s="2">
        <f>'rockfish harvests'!O235</f>
        <v>1436.4366812227072</v>
      </c>
      <c r="O236">
        <f>'rockfish harvests'!P235</f>
        <v>404683.38862902793</v>
      </c>
      <c r="P236" s="12">
        <f>IF([3]species_comp_Region1_forR!$D345&gt;49,[3]species_comp_Region1_forR!$J345,[3]species_comp_Region1_forR!$L345)</f>
        <v>1.8115941999999999E-2</v>
      </c>
      <c r="Q236" s="12">
        <f>IF([3]species_comp_Region1_forR!$D345&gt;49,[3]species_comp_Region1_forR!$K345,[3]species_comp_Region1_forR!$M345)</f>
        <v>6.4682699999999997E-5</v>
      </c>
      <c r="T236" s="17">
        <f t="shared" si="215"/>
        <v>26.022403603703051</v>
      </c>
      <c r="U236" s="59">
        <f t="shared" si="165"/>
        <v>240.09902750466935</v>
      </c>
      <c r="V236">
        <f t="shared" si="194"/>
        <v>15.495129154178398</v>
      </c>
      <c r="W236" s="9">
        <f t="shared" si="195"/>
        <v>30.37045314218966</v>
      </c>
      <c r="Y236" s="17">
        <f t="shared" si="189"/>
        <v>137.02240360370305</v>
      </c>
      <c r="Z236" s="58">
        <f t="shared" si="190"/>
        <v>240.09902750466935</v>
      </c>
      <c r="AA236">
        <f t="shared" si="196"/>
        <v>15.495129154178398</v>
      </c>
      <c r="AB236" s="9">
        <f t="shared" si="197"/>
        <v>30.37045314218966</v>
      </c>
      <c r="AC236" s="18">
        <f t="shared" si="213"/>
        <v>0.11308463978630455</v>
      </c>
    </row>
    <row r="237" spans="1:29">
      <c r="A237" s="12" t="str">
        <f>'rockfish harvests'!A236</f>
        <v>SE</v>
      </c>
      <c r="B237">
        <f>'rockfish harvests'!B236</f>
        <v>2012</v>
      </c>
      <c r="C237" t="str">
        <f>'rockfish harvests'!C236</f>
        <v>EWYKT</v>
      </c>
      <c r="D237">
        <f>'rockfish harvests'!D236</f>
        <v>3241</v>
      </c>
      <c r="E237">
        <f>[1]logbook_harvest!F566</f>
        <v>514</v>
      </c>
      <c r="F237">
        <f>[1]logbook_harvest!G566</f>
        <v>147</v>
      </c>
      <c r="G237" s="12"/>
      <c r="H237" s="12"/>
      <c r="I237" s="17">
        <f t="shared" si="214"/>
        <v>147</v>
      </c>
      <c r="J237" s="8">
        <f t="shared" si="191"/>
        <v>0</v>
      </c>
      <c r="K237">
        <f t="shared" si="192"/>
        <v>0</v>
      </c>
      <c r="L237" s="9">
        <f t="shared" si="193"/>
        <v>0</v>
      </c>
      <c r="N237" s="2">
        <f>'rockfish harvests'!O236</f>
        <v>535.14427701186287</v>
      </c>
      <c r="O237">
        <f>'rockfish harvests'!P236</f>
        <v>48300.340637739224</v>
      </c>
      <c r="P237" s="12">
        <f>IF([3]species_comp_Region1_forR!$D346&gt;49,[3]species_comp_Region1_forR!$J346,[3]species_comp_Region1_forR!$L346)</f>
        <v>2.2222222E-2</v>
      </c>
      <c r="Q237" s="12">
        <f>IF([3]species_comp_Region1_forR!$D346&gt;49,[3]species_comp_Region1_forR!$K346,[3]species_comp_Region1_forR!$M346)</f>
        <v>1.6215199999999999E-4</v>
      </c>
      <c r="T237" s="17">
        <f t="shared" si="215"/>
        <v>11.892094925787113</v>
      </c>
      <c r="U237" s="59">
        <f t="shared" si="165"/>
        <v>62.457014773670508</v>
      </c>
      <c r="V237">
        <f t="shared" si="194"/>
        <v>7.90297505839861</v>
      </c>
      <c r="W237" s="9">
        <f t="shared" si="195"/>
        <v>15.489831114461275</v>
      </c>
      <c r="Y237" s="17">
        <f t="shared" si="189"/>
        <v>158.89209492578712</v>
      </c>
      <c r="Z237" s="58">
        <f t="shared" si="190"/>
        <v>62.457014773670508</v>
      </c>
      <c r="AA237">
        <f t="shared" si="196"/>
        <v>7.90297505839861</v>
      </c>
      <c r="AB237" s="9">
        <f t="shared" si="197"/>
        <v>15.489831114461275</v>
      </c>
      <c r="AC237" s="18">
        <f t="shared" si="213"/>
        <v>4.9738000257909684E-2</v>
      </c>
    </row>
    <row r="238" spans="1:29">
      <c r="A238" s="12" t="str">
        <f>'rockfish harvests'!A237</f>
        <v>SE</v>
      </c>
      <c r="B238">
        <f>'rockfish harvests'!B237</f>
        <v>2013</v>
      </c>
      <c r="C238" t="str">
        <f>'rockfish harvests'!C237</f>
        <v>EWYKT</v>
      </c>
      <c r="D238">
        <f>'rockfish harvests'!D237</f>
        <v>3884</v>
      </c>
      <c r="E238">
        <f>[1]logbook_harvest!F567</f>
        <v>452</v>
      </c>
      <c r="F238">
        <f>[1]logbook_harvest!G567</f>
        <v>56</v>
      </c>
      <c r="G238" s="12"/>
      <c r="H238" s="12"/>
      <c r="I238" s="17">
        <f t="shared" si="214"/>
        <v>56</v>
      </c>
      <c r="J238" s="8">
        <f t="shared" si="191"/>
        <v>0</v>
      </c>
      <c r="K238">
        <f t="shared" si="192"/>
        <v>0</v>
      </c>
      <c r="L238" s="9">
        <f t="shared" si="193"/>
        <v>0</v>
      </c>
      <c r="N238" s="2">
        <f>'rockfish harvests'!O237</f>
        <v>591.36648814078035</v>
      </c>
      <c r="O238">
        <f>'rockfish harvests'!P237</f>
        <v>87012.297802534755</v>
      </c>
      <c r="P238" s="42">
        <v>1.5299544999999999E-2</v>
      </c>
      <c r="Q238" s="42">
        <v>2.3553699999999999E-4</v>
      </c>
      <c r="T238" s="17">
        <f t="shared" si="215"/>
        <v>9.0476381968018345</v>
      </c>
      <c r="U238" s="59">
        <f t="shared" si="165"/>
        <v>82.243544317031592</v>
      </c>
      <c r="V238">
        <f t="shared" si="194"/>
        <v>9.0688226533013427</v>
      </c>
      <c r="W238" s="9">
        <f t="shared" si="195"/>
        <v>17.77489240047063</v>
      </c>
      <c r="Y238" s="17">
        <f t="shared" si="189"/>
        <v>65.047638196801842</v>
      </c>
      <c r="Z238" s="58">
        <f t="shared" si="190"/>
        <v>82.243544317031592</v>
      </c>
      <c r="AA238">
        <f t="shared" si="196"/>
        <v>9.0688226533013427</v>
      </c>
      <c r="AB238" s="9">
        <f t="shared" si="197"/>
        <v>17.77489240047063</v>
      </c>
      <c r="AC238" s="18">
        <f t="shared" si="213"/>
        <v>0.13941816958616685</v>
      </c>
    </row>
    <row r="239" spans="1:29">
      <c r="A239" s="12" t="str">
        <f>'rockfish harvests'!A238</f>
        <v>SE</v>
      </c>
      <c r="B239">
        <f>'rockfish harvests'!B238</f>
        <v>2014</v>
      </c>
      <c r="C239" t="str">
        <f>'rockfish harvests'!C238</f>
        <v>EWYKT</v>
      </c>
      <c r="D239">
        <f>'rockfish harvests'!D238</f>
        <v>4695</v>
      </c>
      <c r="E239">
        <f>[1]logbook_harvest!F568</f>
        <v>675</v>
      </c>
      <c r="F239">
        <f>[1]logbook_harvest!G568</f>
        <v>125</v>
      </c>
      <c r="G239" s="12"/>
      <c r="H239" s="12"/>
      <c r="I239" s="17">
        <f t="shared" si="214"/>
        <v>125</v>
      </c>
      <c r="J239" s="8">
        <f t="shared" si="191"/>
        <v>0</v>
      </c>
      <c r="K239">
        <f t="shared" si="192"/>
        <v>0</v>
      </c>
      <c r="L239" s="9">
        <f t="shared" si="193"/>
        <v>0</v>
      </c>
      <c r="N239" s="2">
        <f>'rockfish harvests'!O238</f>
        <v>1023.1397849462364</v>
      </c>
      <c r="O239">
        <f>'rockfish harvests'!P238</f>
        <v>234030.60206548884</v>
      </c>
      <c r="P239" s="42">
        <v>1.5299544999999999E-2</v>
      </c>
      <c r="Q239" s="42">
        <v>2.3553699999999999E-4</v>
      </c>
      <c r="T239" s="17">
        <f t="shared" si="215"/>
        <v>15.653573181075267</v>
      </c>
      <c r="U239" s="59">
        <f t="shared" si="165"/>
        <v>246.22176861654205</v>
      </c>
      <c r="V239">
        <f t="shared" si="194"/>
        <v>15.691455274019107</v>
      </c>
      <c r="W239" s="9">
        <f t="shared" si="195"/>
        <v>30.755252337077451</v>
      </c>
      <c r="Y239" s="17">
        <f t="shared" si="189"/>
        <v>140.65357318107527</v>
      </c>
      <c r="Z239" s="58">
        <f t="shared" si="190"/>
        <v>246.22176861654205</v>
      </c>
      <c r="AA239">
        <f t="shared" si="196"/>
        <v>15.691455274019107</v>
      </c>
      <c r="AB239" s="9">
        <f t="shared" si="197"/>
        <v>30.755252337077451</v>
      </c>
      <c r="AC239" s="18">
        <f t="shared" si="213"/>
        <v>0.1115610141934906</v>
      </c>
    </row>
    <row r="240" spans="1:29">
      <c r="A240" s="12" t="str">
        <f>'rockfish harvests'!A239</f>
        <v>SE</v>
      </c>
      <c r="B240">
        <f>'rockfish harvests'!B239</f>
        <v>2015</v>
      </c>
      <c r="C240" t="str">
        <f>'rockfish harvests'!C239</f>
        <v>EWYKT</v>
      </c>
      <c r="D240">
        <f>'rockfish harvests'!D239</f>
        <v>5729</v>
      </c>
      <c r="E240">
        <f>[1]logbook_harvest!F569</f>
        <v>1014</v>
      </c>
      <c r="F240">
        <f>[1]logbook_harvest!G569</f>
        <v>215</v>
      </c>
      <c r="G240" s="12"/>
      <c r="H240" s="12"/>
      <c r="I240" s="17">
        <f t="shared" si="214"/>
        <v>215</v>
      </c>
      <c r="J240" s="8">
        <f t="shared" si="191"/>
        <v>0</v>
      </c>
      <c r="K240">
        <f t="shared" si="192"/>
        <v>0</v>
      </c>
      <c r="L240" s="9">
        <f t="shared" si="193"/>
        <v>0</v>
      </c>
      <c r="N240" s="2">
        <f>'rockfish harvests'!O239</f>
        <v>2397.5678935972783</v>
      </c>
      <c r="O240">
        <f>'rockfish harvests'!P239</f>
        <v>1115072.9274274483</v>
      </c>
      <c r="P240" s="12">
        <f>IF([3]species_comp_Region1_forR!$D349&gt;49,[3]species_comp_Region1_forR!$J349,[3]species_comp_Region1_forR!$L349)</f>
        <v>0</v>
      </c>
      <c r="Q240" s="12">
        <f>IF([3]species_comp_Region1_forR!$D349&gt;49,[3]species_comp_Region1_forR!$K349,[3]species_comp_Region1_forR!$M349)</f>
        <v>0</v>
      </c>
      <c r="T240" s="17">
        <f t="shared" si="215"/>
        <v>0</v>
      </c>
      <c r="U240" s="59">
        <f t="shared" si="165"/>
        <v>0</v>
      </c>
      <c r="V240">
        <f t="shared" si="194"/>
        <v>0</v>
      </c>
      <c r="W240" s="9">
        <f t="shared" si="195"/>
        <v>0</v>
      </c>
      <c r="Y240" s="17">
        <f t="shared" si="189"/>
        <v>215</v>
      </c>
      <c r="Z240" s="58">
        <f t="shared" si="190"/>
        <v>0</v>
      </c>
      <c r="AA240">
        <f t="shared" si="196"/>
        <v>0</v>
      </c>
      <c r="AB240" s="9">
        <f t="shared" si="197"/>
        <v>0</v>
      </c>
      <c r="AC240" s="18">
        <f t="shared" si="213"/>
        <v>0</v>
      </c>
    </row>
    <row r="241" spans="1:29">
      <c r="A241" s="12" t="str">
        <f>'rockfish harvests'!A240</f>
        <v>SE</v>
      </c>
      <c r="B241">
        <f>'rockfish harvests'!B240</f>
        <v>2016</v>
      </c>
      <c r="C241" t="str">
        <f>'rockfish harvests'!C240</f>
        <v>EWYKT</v>
      </c>
      <c r="D241">
        <f>'rockfish harvests'!D240</f>
        <v>7499</v>
      </c>
      <c r="E241">
        <f>[1]logbook_harvest!F570</f>
        <v>1262</v>
      </c>
      <c r="F241">
        <f>[1]logbook_harvest!G570</f>
        <v>314</v>
      </c>
      <c r="G241" s="12"/>
      <c r="H241" s="12"/>
      <c r="I241" s="17">
        <f t="shared" si="214"/>
        <v>314</v>
      </c>
      <c r="J241" s="8">
        <f t="shared" si="191"/>
        <v>0</v>
      </c>
      <c r="K241">
        <f t="shared" si="192"/>
        <v>0</v>
      </c>
      <c r="L241" s="9">
        <f t="shared" si="193"/>
        <v>0</v>
      </c>
      <c r="N241" s="2">
        <f>'rockfish harvests'!O240</f>
        <v>2107.8674308497375</v>
      </c>
      <c r="O241">
        <f>'rockfish harvests'!P240</f>
        <v>521828.91183042602</v>
      </c>
      <c r="P241" s="12">
        <f>IF([3]species_comp_Region1_forR!$D350&gt;49,[3]species_comp_Region1_forR!$J350,[3]species_comp_Region1_forR!$L350)</f>
        <v>3.7499999999999999E-2</v>
      </c>
      <c r="Q241" s="12">
        <f>IF([3]species_comp_Region1_forR!$D350&gt;49,[3]species_comp_Region1_forR!$K350,[3]species_comp_Region1_forR!$M350)</f>
        <v>4.56883E-4</v>
      </c>
      <c r="T241" s="17">
        <f t="shared" si="215"/>
        <v>79.045028656865156</v>
      </c>
      <c r="U241" s="59">
        <f t="shared" si="165"/>
        <v>2525.3863386992521</v>
      </c>
      <c r="V241">
        <f t="shared" si="194"/>
        <v>50.253222172307041</v>
      </c>
      <c r="W241" s="9">
        <f t="shared" si="195"/>
        <v>98.496315457721792</v>
      </c>
      <c r="Y241" s="17">
        <f t="shared" si="189"/>
        <v>393.04502865686516</v>
      </c>
      <c r="Z241" s="58">
        <f t="shared" si="190"/>
        <v>2525.3863386992521</v>
      </c>
      <c r="AA241">
        <f t="shared" si="196"/>
        <v>50.253222172307041</v>
      </c>
      <c r="AB241" s="9">
        <f t="shared" si="197"/>
        <v>98.496315457721792</v>
      </c>
      <c r="AC241" s="18">
        <f t="shared" si="213"/>
        <v>0.12785614499192391</v>
      </c>
    </row>
    <row r="242" spans="1:29">
      <c r="A242" s="12" t="str">
        <f>'rockfish harvests'!A241</f>
        <v>SE</v>
      </c>
      <c r="B242">
        <f>'rockfish harvests'!B241</f>
        <v>2017</v>
      </c>
      <c r="C242" t="str">
        <f>'rockfish harvests'!C241</f>
        <v>EWYKT</v>
      </c>
      <c r="D242">
        <f>'rockfish harvests'!D241</f>
        <v>6324</v>
      </c>
      <c r="E242">
        <f>[1]logbook_harvest!F571</f>
        <v>797</v>
      </c>
      <c r="F242">
        <f>[1]logbook_harvest!G571</f>
        <v>230</v>
      </c>
      <c r="G242" s="12"/>
      <c r="H242" s="12"/>
      <c r="I242" s="17">
        <f t="shared" si="214"/>
        <v>230</v>
      </c>
      <c r="J242" s="8">
        <f t="shared" si="191"/>
        <v>0</v>
      </c>
      <c r="K242">
        <f t="shared" si="192"/>
        <v>0</v>
      </c>
      <c r="L242" s="9">
        <f t="shared" si="193"/>
        <v>0</v>
      </c>
      <c r="N242" s="2">
        <f>'rockfish harvests'!O241</f>
        <v>1256.0488400488402</v>
      </c>
      <c r="O242">
        <f>'rockfish harvests'!P241</f>
        <v>191271.46761998921</v>
      </c>
      <c r="P242" s="12">
        <f>IF([3]species_comp_Region1_forR!$D351&gt;49,[3]species_comp_Region1_forR!$J351,[3]species_comp_Region1_forR!$L351)</f>
        <v>0</v>
      </c>
      <c r="Q242" s="12">
        <f>IF([3]species_comp_Region1_forR!$D351&gt;49,[3]species_comp_Region1_forR!$K351,[3]species_comp_Region1_forR!$M351)</f>
        <v>0</v>
      </c>
      <c r="T242" s="17">
        <f t="shared" si="215"/>
        <v>0</v>
      </c>
      <c r="U242" s="59">
        <f t="shared" si="165"/>
        <v>0</v>
      </c>
      <c r="V242">
        <f t="shared" si="194"/>
        <v>0</v>
      </c>
      <c r="W242" s="9">
        <f t="shared" si="195"/>
        <v>0</v>
      </c>
      <c r="Y242" s="17">
        <f t="shared" si="189"/>
        <v>230</v>
      </c>
      <c r="Z242" s="58">
        <f t="shared" si="190"/>
        <v>0</v>
      </c>
      <c r="AA242">
        <f t="shared" si="196"/>
        <v>0</v>
      </c>
      <c r="AB242" s="9">
        <f t="shared" si="197"/>
        <v>0</v>
      </c>
      <c r="AC242" s="18">
        <f t="shared" si="213"/>
        <v>0</v>
      </c>
    </row>
    <row r="243" spans="1:29">
      <c r="A243" s="12" t="str">
        <f>'rockfish harvests'!A242</f>
        <v>SE</v>
      </c>
      <c r="B243">
        <f>'rockfish harvests'!B242</f>
        <v>2018</v>
      </c>
      <c r="C243" t="str">
        <f>'rockfish harvests'!C242</f>
        <v>EWYKT</v>
      </c>
      <c r="D243">
        <f>'rockfish harvests'!D242</f>
        <v>8659</v>
      </c>
      <c r="E243">
        <f>[1]logbook_harvest!F572</f>
        <v>977</v>
      </c>
      <c r="F243">
        <f>[1]logbook_harvest!G572</f>
        <v>286</v>
      </c>
      <c r="G243" s="12"/>
      <c r="H243" s="12"/>
      <c r="I243" s="17">
        <f t="shared" si="214"/>
        <v>286</v>
      </c>
      <c r="J243" s="8">
        <f t="shared" si="191"/>
        <v>0</v>
      </c>
      <c r="K243">
        <f t="shared" si="192"/>
        <v>0</v>
      </c>
      <c r="L243" s="9">
        <f t="shared" si="193"/>
        <v>0</v>
      </c>
      <c r="N243" s="2">
        <f>'rockfish harvests'!O242</f>
        <v>1971.3795063043872</v>
      </c>
      <c r="O243">
        <f>'rockfish harvests'!P242</f>
        <v>502872.73387700756</v>
      </c>
      <c r="P243" s="12">
        <f>IF([3]species_comp_Region1_forR!$D352&gt;49,[3]species_comp_Region1_forR!$J352,[3]species_comp_Region1_forR!$L352)</f>
        <v>2.0576132E-2</v>
      </c>
      <c r="Q243" s="12">
        <f>IF([3]species_comp_Region1_forR!$D352&gt;49,[3]species_comp_Region1_forR!$K352,[3]species_comp_Region1_forR!$M352)</f>
        <v>8.3275800000000007E-5</v>
      </c>
      <c r="T243" s="17">
        <f t="shared" si="215"/>
        <v>40.563364943813902</v>
      </c>
      <c r="U243" s="59">
        <f t="shared" si="165"/>
        <v>494.66556076925315</v>
      </c>
      <c r="V243">
        <f t="shared" si="194"/>
        <v>22.241078228567364</v>
      </c>
      <c r="W243" s="9">
        <f t="shared" si="195"/>
        <v>43.59251332799203</v>
      </c>
      <c r="Y243" s="17">
        <f t="shared" si="189"/>
        <v>326.56336494381389</v>
      </c>
      <c r="Z243" s="58">
        <f t="shared" si="190"/>
        <v>494.66556076925315</v>
      </c>
      <c r="AA243">
        <f t="shared" si="196"/>
        <v>22.241078228567364</v>
      </c>
      <c r="AB243" s="9">
        <f t="shared" si="197"/>
        <v>43.59251332799203</v>
      </c>
      <c r="AC243" s="18">
        <f t="shared" si="213"/>
        <v>6.8106470645885223E-2</v>
      </c>
    </row>
    <row r="244" spans="1:29">
      <c r="A244" s="12" t="str">
        <f>'rockfish harvests'!A243</f>
        <v>SE</v>
      </c>
      <c r="B244">
        <f>'rockfish harvests'!B243</f>
        <v>2019</v>
      </c>
      <c r="C244" t="str">
        <f>'rockfish harvests'!C243</f>
        <v>EWYKT</v>
      </c>
      <c r="D244">
        <f>'rockfish harvests'!D243</f>
        <v>7908</v>
      </c>
      <c r="E244">
        <f>[1]logbook_harvest!F573</f>
        <v>739</v>
      </c>
      <c r="F244">
        <f>[1]logbook_harvest!G573</f>
        <v>154</v>
      </c>
      <c r="G244" s="12"/>
      <c r="H244" s="12"/>
      <c r="I244" s="17">
        <f t="shared" si="214"/>
        <v>154</v>
      </c>
      <c r="L244" s="9"/>
      <c r="N244" s="2">
        <f>'rockfish harvests'!O243</f>
        <v>3002.4944735311237</v>
      </c>
      <c r="O244">
        <f>'rockfish harvests'!P243</f>
        <v>1226769.4446075337</v>
      </c>
      <c r="P244" s="12">
        <v>2.2075055187637969E-3</v>
      </c>
      <c r="Q244" s="12">
        <v>4.8730806153726196E-6</v>
      </c>
      <c r="T244" s="17">
        <f t="shared" ref="T244" si="216">N244*P244</f>
        <v>6.6280231203777564</v>
      </c>
      <c r="U244" s="59">
        <f t="shared" ref="U244" si="217">(N244^2)*Q244+(P244^2)*O244-(Q244*O244)</f>
        <v>43.930690484262094</v>
      </c>
      <c r="V244">
        <f t="shared" ref="V244" si="218">SQRT(U244)</f>
        <v>6.6280231203777564</v>
      </c>
      <c r="W244" s="9">
        <f t="shared" ref="W244" si="219">(1.96*V244)</f>
        <v>12.990925315940402</v>
      </c>
      <c r="Y244" s="17">
        <f t="shared" ref="Y244" si="220">T244+I244</f>
        <v>160.62802312037775</v>
      </c>
      <c r="Z244" s="58">
        <f t="shared" ref="Z244" si="221">U244+J244</f>
        <v>43.930690484262094</v>
      </c>
      <c r="AA244">
        <f t="shared" ref="AA244" si="222">SQRT(Z244)</f>
        <v>6.6280231203777564</v>
      </c>
      <c r="AB244" s="9">
        <f t="shared" ref="AB244" si="223">(1.96*AA244)</f>
        <v>12.990925315940402</v>
      </c>
      <c r="AC244" s="18">
        <f t="shared" si="213"/>
        <v>4.1263180556051465E-2</v>
      </c>
    </row>
    <row r="245" spans="1:29">
      <c r="A245" s="12" t="str">
        <f>'rockfish harvests'!A244</f>
        <v>SE</v>
      </c>
      <c r="B245">
        <f>'rockfish harvests'!B244</f>
        <v>1998</v>
      </c>
      <c r="C245" t="str">
        <f>'rockfish harvests'!C244</f>
        <v>NSEI</v>
      </c>
      <c r="D245">
        <f>'rockfish harvests'!D244</f>
        <v>5285</v>
      </c>
      <c r="E245">
        <f>[1]logbook_harvest!F398</f>
        <v>2741</v>
      </c>
      <c r="F245" t="str">
        <f>[4]logbook_harvest_forR!$G380</f>
        <v>NA</v>
      </c>
      <c r="G245" s="42">
        <v>0.30371494999999998</v>
      </c>
      <c r="H245" s="42">
        <v>1.6418268E-2</v>
      </c>
      <c r="I245" s="17">
        <f t="shared" ref="I245:I252" si="224">E245*G245</f>
        <v>832.48267794999992</v>
      </c>
      <c r="J245" s="8">
        <f t="shared" si="191"/>
        <v>123351.777363708</v>
      </c>
      <c r="K245">
        <f t="shared" si="192"/>
        <v>351.21471689510395</v>
      </c>
      <c r="L245" s="9">
        <f t="shared" si="193"/>
        <v>688.38084511440377</v>
      </c>
      <c r="N245" s="2">
        <f>'rockfish harvests'!O244</f>
        <v>3144.4015142904627</v>
      </c>
      <c r="O245">
        <f>'rockfish harvests'!P244</f>
        <v>781648.06612226402</v>
      </c>
      <c r="P245" s="42">
        <v>0.12447847099999999</v>
      </c>
      <c r="Q245" s="42">
        <v>4.2601679999999999E-3</v>
      </c>
      <c r="T245" s="17">
        <f t="shared" si="215"/>
        <v>391.41029270896144</v>
      </c>
      <c r="U245" s="59">
        <f t="shared" si="165"/>
        <v>50902.99094516092</v>
      </c>
      <c r="V245">
        <f t="shared" si="194"/>
        <v>225.61691192187016</v>
      </c>
      <c r="W245" s="9">
        <f t="shared" si="195"/>
        <v>442.20914736686552</v>
      </c>
      <c r="Y245" s="17">
        <f t="shared" si="189"/>
        <v>1223.8929706589613</v>
      </c>
      <c r="Z245" s="58">
        <f t="shared" si="190"/>
        <v>174254.76830886892</v>
      </c>
      <c r="AA245">
        <f t="shared" si="196"/>
        <v>417.43834072694966</v>
      </c>
      <c r="AB245" s="9">
        <f t="shared" si="197"/>
        <v>818.17914782482137</v>
      </c>
      <c r="AC245" s="18">
        <f t="shared" si="213"/>
        <v>0.3410742203235263</v>
      </c>
    </row>
    <row r="246" spans="1:29">
      <c r="A246" s="12" t="str">
        <f>'rockfish harvests'!A245</f>
        <v>SE</v>
      </c>
      <c r="B246">
        <f>'rockfish harvests'!B245</f>
        <v>1999</v>
      </c>
      <c r="C246" t="str">
        <f>'rockfish harvests'!C245</f>
        <v>NSEI</v>
      </c>
      <c r="D246">
        <f>'rockfish harvests'!D245</f>
        <v>6363</v>
      </c>
      <c r="E246">
        <f>[1]logbook_harvest!F399</f>
        <v>2506</v>
      </c>
      <c r="F246" t="str">
        <f>[4]logbook_harvest_forR!$G381</f>
        <v>NA</v>
      </c>
      <c r="G246" s="42">
        <v>0.30371494999999998</v>
      </c>
      <c r="H246" s="42">
        <v>1.6418268E-2</v>
      </c>
      <c r="I246" s="17">
        <f t="shared" si="224"/>
        <v>761.10966469999994</v>
      </c>
      <c r="J246" s="8">
        <f t="shared" si="191"/>
        <v>103107.31409764799</v>
      </c>
      <c r="K246">
        <f t="shared" si="192"/>
        <v>321.10327637326901</v>
      </c>
      <c r="L246" s="9">
        <f t="shared" si="193"/>
        <v>629.36242169160721</v>
      </c>
      <c r="N246" s="2">
        <f>'rockfish harvests'!O245</f>
        <v>3785.7761278013659</v>
      </c>
      <c r="O246">
        <f>'rockfish harvests'!P245</f>
        <v>1133039.6837394333</v>
      </c>
      <c r="P246" s="42">
        <v>0.12447847099999999</v>
      </c>
      <c r="Q246" s="42">
        <v>4.2601679999999999E-3</v>
      </c>
      <c r="T246" s="17">
        <f t="shared" ref="T246:T278" si="225">N246*P246</f>
        <v>471.24762393701457</v>
      </c>
      <c r="U246" s="59">
        <f t="shared" si="165"/>
        <v>73786.54315364857</v>
      </c>
      <c r="V246">
        <f t="shared" si="194"/>
        <v>271.63678534699341</v>
      </c>
      <c r="W246" s="9">
        <f t="shared" si="195"/>
        <v>532.40809928010708</v>
      </c>
      <c r="Y246" s="17">
        <f t="shared" si="189"/>
        <v>1232.3572886370146</v>
      </c>
      <c r="Z246" s="58">
        <f t="shared" si="190"/>
        <v>176893.85725129658</v>
      </c>
      <c r="AA246">
        <f t="shared" si="196"/>
        <v>420.58751437875156</v>
      </c>
      <c r="AB246" s="9">
        <f t="shared" si="197"/>
        <v>824.35152818235304</v>
      </c>
      <c r="AC246" s="18">
        <f t="shared" si="213"/>
        <v>0.34128699384244382</v>
      </c>
    </row>
    <row r="247" spans="1:29">
      <c r="A247" s="12" t="str">
        <f>'rockfish harvests'!A246</f>
        <v>SE</v>
      </c>
      <c r="B247">
        <f>'rockfish harvests'!B246</f>
        <v>2000</v>
      </c>
      <c r="C247" t="str">
        <f>'rockfish harvests'!C246</f>
        <v>NSEI</v>
      </c>
      <c r="D247">
        <f>'rockfish harvests'!D246</f>
        <v>9746</v>
      </c>
      <c r="E247">
        <f>[1]logbook_harvest!F400</f>
        <v>4164</v>
      </c>
      <c r="F247" t="str">
        <f>[4]logbook_harvest_forR!$G382</f>
        <v>NA</v>
      </c>
      <c r="G247" s="42">
        <v>0.30371494999999998</v>
      </c>
      <c r="H247" s="42">
        <v>1.6418268E-2</v>
      </c>
      <c r="I247" s="17">
        <f t="shared" si="224"/>
        <v>1264.6690518</v>
      </c>
      <c r="J247" s="8">
        <f t="shared" si="191"/>
        <v>284674.641352128</v>
      </c>
      <c r="K247">
        <f t="shared" si="192"/>
        <v>533.54909928902327</v>
      </c>
      <c r="L247" s="9">
        <f t="shared" si="193"/>
        <v>1045.7562346064856</v>
      </c>
      <c r="N247" s="2">
        <f>'rockfish harvests'!O246</f>
        <v>5798.550077251628</v>
      </c>
      <c r="O247">
        <f>'rockfish harvests'!P246</f>
        <v>2658116.9727772144</v>
      </c>
      <c r="P247" s="42">
        <v>0.12447847099999999</v>
      </c>
      <c r="Q247" s="42">
        <v>4.2601679999999999E-3</v>
      </c>
      <c r="T247" s="17">
        <f t="shared" si="225"/>
        <v>721.79464763321448</v>
      </c>
      <c r="U247" s="59">
        <f t="shared" si="165"/>
        <v>173103.61281606855</v>
      </c>
      <c r="V247">
        <f t="shared" si="194"/>
        <v>416.05722300672602</v>
      </c>
      <c r="W247" s="9">
        <f t="shared" si="195"/>
        <v>815.472157093183</v>
      </c>
      <c r="Y247" s="17">
        <f t="shared" si="189"/>
        <v>1986.4636994332145</v>
      </c>
      <c r="Z247" s="58">
        <f t="shared" si="190"/>
        <v>457778.25416819658</v>
      </c>
      <c r="AA247">
        <f t="shared" si="196"/>
        <v>676.59312305712695</v>
      </c>
      <c r="AB247" s="9">
        <f t="shared" si="197"/>
        <v>1326.1225211919689</v>
      </c>
      <c r="AC247" s="18">
        <f t="shared" si="213"/>
        <v>0.34060180573658361</v>
      </c>
    </row>
    <row r="248" spans="1:29">
      <c r="A248" s="12" t="str">
        <f>'rockfish harvests'!A247</f>
        <v>SE</v>
      </c>
      <c r="B248">
        <f>'rockfish harvests'!B247</f>
        <v>2001</v>
      </c>
      <c r="C248" t="str">
        <f>'rockfish harvests'!C247</f>
        <v>NSEI</v>
      </c>
      <c r="D248">
        <f>'rockfish harvests'!D247</f>
        <v>7242</v>
      </c>
      <c r="E248">
        <f>[1]logbook_harvest!F401</f>
        <v>3333</v>
      </c>
      <c r="F248" t="str">
        <f>[4]logbook_harvest_forR!$G383</f>
        <v>NA</v>
      </c>
      <c r="G248" s="42">
        <v>0.30371494999999998</v>
      </c>
      <c r="H248" s="42">
        <v>1.6418268E-2</v>
      </c>
      <c r="I248" s="17">
        <f t="shared" si="224"/>
        <v>1012.2819283499999</v>
      </c>
      <c r="J248" s="8">
        <f t="shared" si="191"/>
        <v>182388.716784252</v>
      </c>
      <c r="K248">
        <f t="shared" si="192"/>
        <v>427.0699202522369</v>
      </c>
      <c r="L248" s="9">
        <f t="shared" si="193"/>
        <v>837.05704369438433</v>
      </c>
      <c r="N248" s="2">
        <f>'rockfish harvests'!O247</f>
        <v>4308.7522736975479</v>
      </c>
      <c r="O248">
        <f>'rockfish harvests'!P247</f>
        <v>1467703.4510787677</v>
      </c>
      <c r="P248" s="42">
        <v>0.12447847099999999</v>
      </c>
      <c r="Q248" s="42">
        <v>4.2601679999999999E-3</v>
      </c>
      <c r="T248" s="17">
        <f t="shared" si="225"/>
        <v>536.34689494764427</v>
      </c>
      <c r="U248" s="59">
        <f t="shared" ref="U248:U314" si="226">(N248^2)*Q248+(P248^2)*O248-(Q248*O248)</f>
        <v>95580.733476487512</v>
      </c>
      <c r="V248">
        <f t="shared" si="194"/>
        <v>309.16133890977943</v>
      </c>
      <c r="W248" s="9">
        <f t="shared" si="195"/>
        <v>605.95622426316766</v>
      </c>
      <c r="Y248" s="17">
        <f t="shared" si="189"/>
        <v>1548.6288232976442</v>
      </c>
      <c r="Z248" s="58">
        <f t="shared" si="190"/>
        <v>277969.45026073954</v>
      </c>
      <c r="AA248">
        <f t="shared" si="196"/>
        <v>527.22808182108395</v>
      </c>
      <c r="AB248" s="9">
        <f t="shared" si="197"/>
        <v>1033.3670403693245</v>
      </c>
      <c r="AC248" s="18">
        <f t="shared" si="213"/>
        <v>0.34044832040411499</v>
      </c>
    </row>
    <row r="249" spans="1:29">
      <c r="A249" s="12" t="str">
        <f>'rockfish harvests'!A248</f>
        <v>SE</v>
      </c>
      <c r="B249">
        <f>'rockfish harvests'!B248</f>
        <v>2002</v>
      </c>
      <c r="C249" t="str">
        <f>'rockfish harvests'!C248</f>
        <v>NSEI</v>
      </c>
      <c r="D249">
        <f>'rockfish harvests'!D248</f>
        <v>4958</v>
      </c>
      <c r="E249">
        <f>[1]logbook_harvest!F402</f>
        <v>1838</v>
      </c>
      <c r="F249" t="str">
        <f>[4]logbook_harvest_forR!$G384</f>
        <v>NA</v>
      </c>
      <c r="G249" s="42">
        <v>0.30371494999999998</v>
      </c>
      <c r="H249" s="42">
        <v>1.6418268E-2</v>
      </c>
      <c r="I249" s="17">
        <f t="shared" si="224"/>
        <v>558.22807809999995</v>
      </c>
      <c r="J249" s="8">
        <f t="shared" si="191"/>
        <v>55464.915361391999</v>
      </c>
      <c r="K249">
        <f t="shared" si="192"/>
        <v>235.5099050175852</v>
      </c>
      <c r="L249" s="9">
        <f t="shared" si="193"/>
        <v>461.59941383446699</v>
      </c>
      <c r="N249" s="2">
        <f>'rockfish harvests'!O248</f>
        <v>2949.8472484109971</v>
      </c>
      <c r="O249">
        <f>'rockfish harvests'!P248</f>
        <v>687914.27130295534</v>
      </c>
      <c r="P249" s="42">
        <v>0.12447847099999999</v>
      </c>
      <c r="Q249" s="42">
        <v>4.2601679999999999E-3</v>
      </c>
      <c r="T249" s="17">
        <f t="shared" si="225"/>
        <v>367.19247516575808</v>
      </c>
      <c r="U249" s="59">
        <f t="shared" si="226"/>
        <v>44798.798130339201</v>
      </c>
      <c r="V249">
        <f t="shared" si="194"/>
        <v>211.65726571591915</v>
      </c>
      <c r="W249" s="9">
        <f t="shared" si="195"/>
        <v>414.84824080320152</v>
      </c>
      <c r="Y249" s="17">
        <f t="shared" si="189"/>
        <v>925.42055326575803</v>
      </c>
      <c r="Z249" s="58">
        <f t="shared" si="190"/>
        <v>100263.71349173121</v>
      </c>
      <c r="AA249">
        <f t="shared" si="196"/>
        <v>316.64445912052719</v>
      </c>
      <c r="AB249" s="9">
        <f t="shared" si="197"/>
        <v>620.62313987623327</v>
      </c>
      <c r="AC249" s="18">
        <f t="shared" si="213"/>
        <v>0.3421627691357258</v>
      </c>
    </row>
    <row r="250" spans="1:29">
      <c r="A250" s="12" t="str">
        <f>'rockfish harvests'!A249</f>
        <v>SE</v>
      </c>
      <c r="B250">
        <f>'rockfish harvests'!B249</f>
        <v>2003</v>
      </c>
      <c r="C250" t="str">
        <f>'rockfish harvests'!C249</f>
        <v>NSEI</v>
      </c>
      <c r="D250">
        <f>'rockfish harvests'!D249</f>
        <v>6069</v>
      </c>
      <c r="E250">
        <f>[1]logbook_harvest!F403</f>
        <v>2518</v>
      </c>
      <c r="F250" t="str">
        <f>[4]logbook_harvest_forR!$G385</f>
        <v>NA</v>
      </c>
      <c r="G250" s="42">
        <v>0.30371494999999998</v>
      </c>
      <c r="H250" s="42">
        <v>1.6418268E-2</v>
      </c>
      <c r="I250" s="17">
        <f t="shared" si="224"/>
        <v>764.75424409999994</v>
      </c>
      <c r="J250" s="8">
        <f t="shared" si="191"/>
        <v>104097.138638832</v>
      </c>
      <c r="K250">
        <f t="shared" si="192"/>
        <v>322.64088184672443</v>
      </c>
      <c r="L250" s="9">
        <f t="shared" si="193"/>
        <v>632.37612841957991</v>
      </c>
      <c r="N250" s="2">
        <f>'rockfish harvests'!O249</f>
        <v>3610.8557786620295</v>
      </c>
      <c r="O250">
        <f>'rockfish harvests'!P249</f>
        <v>1030755.2356043656</v>
      </c>
      <c r="P250" s="42">
        <v>0.12447847099999999</v>
      </c>
      <c r="Q250" s="42">
        <v>4.2601679999999999E-3</v>
      </c>
      <c r="T250" s="17">
        <f t="shared" si="225"/>
        <v>449.47380632936381</v>
      </c>
      <c r="U250" s="59">
        <f t="shared" si="226"/>
        <v>67125.509162891263</v>
      </c>
      <c r="V250">
        <f t="shared" si="194"/>
        <v>259.08591077650527</v>
      </c>
      <c r="W250" s="9">
        <f t="shared" si="195"/>
        <v>507.80838512195032</v>
      </c>
      <c r="Y250" s="17">
        <f t="shared" si="189"/>
        <v>1214.2280504293637</v>
      </c>
      <c r="Z250" s="58">
        <f t="shared" si="190"/>
        <v>171222.64780172327</v>
      </c>
      <c r="AA250">
        <f t="shared" si="196"/>
        <v>413.79058447688641</v>
      </c>
      <c r="AB250" s="9">
        <f t="shared" si="197"/>
        <v>811.02954557469729</v>
      </c>
      <c r="AC250" s="18">
        <f t="shared" si="213"/>
        <v>0.34078489978103021</v>
      </c>
    </row>
    <row r="251" spans="1:29">
      <c r="A251" s="12" t="str">
        <f>'rockfish harvests'!A250</f>
        <v>SE</v>
      </c>
      <c r="B251">
        <f>'rockfish harvests'!B250</f>
        <v>2004</v>
      </c>
      <c r="C251" t="str">
        <f>'rockfish harvests'!C250</f>
        <v>NSEI</v>
      </c>
      <c r="D251">
        <f>'rockfish harvests'!D250</f>
        <v>6052</v>
      </c>
      <c r="E251">
        <f>[1]logbook_harvest!F404</f>
        <v>2724</v>
      </c>
      <c r="F251" t="str">
        <f>[4]logbook_harvest_forR!$G386</f>
        <v>NA</v>
      </c>
      <c r="G251" s="42">
        <v>0.30371494999999998</v>
      </c>
      <c r="H251" s="42">
        <v>1.6418268E-2</v>
      </c>
      <c r="I251" s="17">
        <f t="shared" si="224"/>
        <v>827.31952379999996</v>
      </c>
      <c r="J251" s="8">
        <f t="shared" si="191"/>
        <v>121826.438175168</v>
      </c>
      <c r="K251">
        <f t="shared" si="192"/>
        <v>349.03644247437546</v>
      </c>
      <c r="L251" s="9">
        <f t="shared" si="193"/>
        <v>684.11142724977594</v>
      </c>
      <c r="N251" s="2">
        <f>'rockfish harvests'!O250</f>
        <v>3600.7413367049921</v>
      </c>
      <c r="O251">
        <f>'rockfish harvests'!P250</f>
        <v>1024988.7840591522</v>
      </c>
      <c r="P251" s="42">
        <v>0.12447847099999999</v>
      </c>
      <c r="Q251" s="42">
        <v>4.2601679999999999E-3</v>
      </c>
      <c r="T251" s="17">
        <f t="shared" si="225"/>
        <v>448.21477605953356</v>
      </c>
      <c r="U251" s="59">
        <f t="shared" si="226"/>
        <v>66749.982575525777</v>
      </c>
      <c r="V251">
        <f t="shared" si="194"/>
        <v>258.36017993399406</v>
      </c>
      <c r="W251" s="9">
        <f t="shared" si="195"/>
        <v>506.38595267062834</v>
      </c>
      <c r="Y251" s="17">
        <f t="shared" ref="Y251:Y317" si="227">T251+I251</f>
        <v>1275.5342998595336</v>
      </c>
      <c r="Z251" s="58">
        <f t="shared" ref="Z251:Z317" si="228">U251+J251</f>
        <v>188576.42075069377</v>
      </c>
      <c r="AA251">
        <f t="shared" si="196"/>
        <v>434.25386670782075</v>
      </c>
      <c r="AB251" s="9">
        <f t="shared" si="197"/>
        <v>851.13757874732869</v>
      </c>
      <c r="AC251" s="18">
        <f t="shared" si="213"/>
        <v>0.34044860005383026</v>
      </c>
    </row>
    <row r="252" spans="1:29">
      <c r="A252" s="12" t="str">
        <f>'rockfish harvests'!A251</f>
        <v>SE</v>
      </c>
      <c r="B252">
        <f>'rockfish harvests'!B251</f>
        <v>2005</v>
      </c>
      <c r="C252" t="str">
        <f>'rockfish harvests'!C251</f>
        <v>NSEI</v>
      </c>
      <c r="D252">
        <f>'rockfish harvests'!D251</f>
        <v>7678</v>
      </c>
      <c r="E252">
        <f>[1]logbook_harvest!F405</f>
        <v>3213</v>
      </c>
      <c r="F252" t="str">
        <f>[4]logbook_harvest_forR!$G387</f>
        <v>NA</v>
      </c>
      <c r="G252" s="42">
        <v>0.30371494999999998</v>
      </c>
      <c r="H252" s="42">
        <v>1.6418268E-2</v>
      </c>
      <c r="I252" s="17">
        <f t="shared" si="224"/>
        <v>975.83613434999995</v>
      </c>
      <c r="J252" s="8">
        <f t="shared" ref="J252:J318" si="229">(E252^2)*H252</f>
        <v>169491.83890489201</v>
      </c>
      <c r="K252">
        <f t="shared" ref="K252:K318" si="230">SQRT(J252)</f>
        <v>411.69386551768292</v>
      </c>
      <c r="L252" s="9">
        <f t="shared" ref="L252:L318" si="231">(1.96*K252)</f>
        <v>806.91997641465855</v>
      </c>
      <c r="N252" s="2">
        <f>'rockfish harvests'!O251</f>
        <v>4568.1579615368355</v>
      </c>
      <c r="O252">
        <f>'rockfish harvests'!P251</f>
        <v>1649747.5421593867</v>
      </c>
      <c r="P252" s="42">
        <v>0.12447847099999999</v>
      </c>
      <c r="Q252" s="42">
        <v>4.2601679999999999E-3</v>
      </c>
      <c r="T252" s="17">
        <f t="shared" si="225"/>
        <v>568.63731833858208</v>
      </c>
      <c r="U252" s="59">
        <f t="shared" si="226"/>
        <v>107435.92652502669</v>
      </c>
      <c r="V252">
        <f t="shared" ref="V252:V318" si="232">SQRT(U252)</f>
        <v>327.77420051771418</v>
      </c>
      <c r="W252" s="9">
        <f t="shared" ref="W252:W318" si="233">(1.96*V252)</f>
        <v>642.43743301471977</v>
      </c>
      <c r="Y252" s="17">
        <f t="shared" si="227"/>
        <v>1544.473452688582</v>
      </c>
      <c r="Z252" s="58">
        <f t="shared" si="228"/>
        <v>276927.76542991871</v>
      </c>
      <c r="AA252">
        <f t="shared" ref="AA252:AA318" si="234">SQRT(Z252)</f>
        <v>526.23926633226324</v>
      </c>
      <c r="AB252" s="9">
        <f t="shared" ref="AB252:AB318" si="235">(1.96*AA252)</f>
        <v>1031.4289620112359</v>
      </c>
      <c r="AC252" s="18">
        <f t="shared" si="213"/>
        <v>0.34072406062804034</v>
      </c>
    </row>
    <row r="253" spans="1:29">
      <c r="A253" s="12" t="str">
        <f>'rockfish harvests'!A252</f>
        <v>SE</v>
      </c>
      <c r="B253">
        <f>'rockfish harvests'!B252</f>
        <v>2006</v>
      </c>
      <c r="C253" t="str">
        <f>'rockfish harvests'!C252</f>
        <v>NSEI</v>
      </c>
      <c r="D253">
        <f>'rockfish harvests'!D252</f>
        <v>6437</v>
      </c>
      <c r="E253">
        <f>[1]logbook_harvest!F406</f>
        <v>2961</v>
      </c>
      <c r="F253">
        <f>[1]logbook_harvest!G406</f>
        <v>1422</v>
      </c>
      <c r="G253" s="12"/>
      <c r="H253" s="12"/>
      <c r="I253" s="17">
        <f>F253</f>
        <v>1422</v>
      </c>
      <c r="J253" s="8">
        <f t="shared" si="229"/>
        <v>0</v>
      </c>
      <c r="K253">
        <f t="shared" si="230"/>
        <v>0</v>
      </c>
      <c r="L253" s="9">
        <f t="shared" si="231"/>
        <v>0</v>
      </c>
      <c r="N253" s="2">
        <f>'rockfish harvests'!O252</f>
        <v>3829.8036986731713</v>
      </c>
      <c r="O253">
        <f>'rockfish harvests'!P252</f>
        <v>1159546.8293526676</v>
      </c>
      <c r="P253" s="12">
        <f>IF([3]species_comp_Region1_forR!$D164&gt;49,[3]species_comp_Region1_forR!$J164,[3]species_comp_Region1_forR!$L164)</f>
        <v>0.15263157899999999</v>
      </c>
      <c r="Q253" s="12">
        <f>IF([3]species_comp_Region1_forR!$D164&gt;49,[3]species_comp_Region1_forR!$K164,[3]species_comp_Region1_forR!$M164)</f>
        <v>6.8431299999999998E-4</v>
      </c>
      <c r="T253" s="17">
        <f t="shared" si="225"/>
        <v>584.54898578852635</v>
      </c>
      <c r="U253" s="59">
        <f t="shared" si="226"/>
        <v>36256.862532107567</v>
      </c>
      <c r="V253">
        <f t="shared" si="232"/>
        <v>190.41234868597039</v>
      </c>
      <c r="W253" s="9">
        <f t="shared" si="233"/>
        <v>373.20820342450196</v>
      </c>
      <c r="Y253" s="17">
        <f t="shared" si="227"/>
        <v>2006.5489857885264</v>
      </c>
      <c r="Z253" s="58">
        <f t="shared" si="228"/>
        <v>36256.862532107567</v>
      </c>
      <c r="AA253">
        <f t="shared" si="234"/>
        <v>190.41234868597039</v>
      </c>
      <c r="AB253" s="9">
        <f t="shared" si="235"/>
        <v>373.20820342450196</v>
      </c>
      <c r="AC253" s="18">
        <f t="shared" si="213"/>
        <v>9.4895439899336839E-2</v>
      </c>
    </row>
    <row r="254" spans="1:29">
      <c r="A254" s="12" t="str">
        <f>'rockfish harvests'!A253</f>
        <v>SE</v>
      </c>
      <c r="B254">
        <f>'rockfish harvests'!B253</f>
        <v>2007</v>
      </c>
      <c r="C254" t="str">
        <f>'rockfish harvests'!C253</f>
        <v>NSEI</v>
      </c>
      <c r="D254">
        <f>'rockfish harvests'!D253</f>
        <v>7499</v>
      </c>
      <c r="E254">
        <f>[1]logbook_harvest!F407</f>
        <v>3335</v>
      </c>
      <c r="F254">
        <f>[1]logbook_harvest!G407</f>
        <v>1191</v>
      </c>
      <c r="G254" s="12"/>
      <c r="H254" s="12"/>
      <c r="I254" s="17">
        <f t="shared" ref="I254:I265" si="236">F254</f>
        <v>1191</v>
      </c>
      <c r="J254" s="8">
        <f t="shared" si="229"/>
        <v>0</v>
      </c>
      <c r="K254">
        <f t="shared" si="230"/>
        <v>0</v>
      </c>
      <c r="L254" s="9">
        <f t="shared" si="231"/>
        <v>0</v>
      </c>
      <c r="N254" s="2">
        <f>'rockfish harvests'!O253</f>
        <v>4461.6588374009807</v>
      </c>
      <c r="O254">
        <f>'rockfish harvests'!P253</f>
        <v>1573721.8750711286</v>
      </c>
      <c r="P254" s="12">
        <f>IF([3]species_comp_Region1_forR!$D165&gt;49,[3]species_comp_Region1_forR!$J165,[3]species_comp_Region1_forR!$L165)</f>
        <v>0.23444976100000001</v>
      </c>
      <c r="Q254" s="12">
        <f>IF([3]species_comp_Region1_forR!$D165&gt;49,[3]species_comp_Region1_forR!$K165,[3]species_comp_Region1_forR!$M165)</f>
        <v>8.6289899999999998E-4</v>
      </c>
      <c r="T254" s="17">
        <f t="shared" si="225"/>
        <v>1046.0348480921978</v>
      </c>
      <c r="U254" s="59">
        <f t="shared" si="226"/>
        <v>102321.53239468503</v>
      </c>
      <c r="V254">
        <f t="shared" si="232"/>
        <v>319.87737086997106</v>
      </c>
      <c r="W254" s="9">
        <f t="shared" si="233"/>
        <v>626.95964690514325</v>
      </c>
      <c r="Y254" s="17">
        <f t="shared" si="227"/>
        <v>2237.0348480921975</v>
      </c>
      <c r="Z254" s="58">
        <f t="shared" si="228"/>
        <v>102321.53239468503</v>
      </c>
      <c r="AA254">
        <f t="shared" si="234"/>
        <v>319.87737086997106</v>
      </c>
      <c r="AB254" s="9">
        <f t="shared" si="235"/>
        <v>626.95964690514325</v>
      </c>
      <c r="AC254" s="18">
        <f t="shared" si="213"/>
        <v>0.14299167987605152</v>
      </c>
    </row>
    <row r="255" spans="1:29">
      <c r="A255" s="12" t="str">
        <f>'rockfish harvests'!A254</f>
        <v>SE</v>
      </c>
      <c r="B255">
        <f>'rockfish harvests'!B254</f>
        <v>2008</v>
      </c>
      <c r="C255" t="str">
        <f>'rockfish harvests'!C254</f>
        <v>NSEI</v>
      </c>
      <c r="D255">
        <f>'rockfish harvests'!D254</f>
        <v>10923</v>
      </c>
      <c r="E255">
        <f>[1]logbook_harvest!F408</f>
        <v>4095</v>
      </c>
      <c r="F255">
        <f>[1]logbook_harvest!G408</f>
        <v>1308</v>
      </c>
      <c r="G255" s="12"/>
      <c r="H255" s="12"/>
      <c r="I255" s="17">
        <f t="shared" si="236"/>
        <v>1308</v>
      </c>
      <c r="J255" s="8">
        <f t="shared" si="229"/>
        <v>0</v>
      </c>
      <c r="K255">
        <f t="shared" si="230"/>
        <v>0</v>
      </c>
      <c r="L255" s="9">
        <f t="shared" si="231"/>
        <v>0</v>
      </c>
      <c r="N255" s="2">
        <f>'rockfish harvests'!O254</f>
        <v>6498.8264409829208</v>
      </c>
      <c r="O255">
        <f>'rockfish harvests'!P254</f>
        <v>3338913.2975072474</v>
      </c>
      <c r="P255" s="12">
        <f>IF([3]species_comp_Region1_forR!$D166&gt;49,[3]species_comp_Region1_forR!$J166,[3]species_comp_Region1_forR!$L166)</f>
        <v>0.20930232600000001</v>
      </c>
      <c r="Q255" s="12">
        <f>IF([3]species_comp_Region1_forR!$D166&gt;49,[3]species_comp_Region1_forR!$K166,[3]species_comp_Region1_forR!$M166)</f>
        <v>9.6780599999999998E-4</v>
      </c>
      <c r="T255" s="17">
        <f t="shared" si="225"/>
        <v>1360.2194903680272</v>
      </c>
      <c r="U255" s="59">
        <f t="shared" si="226"/>
        <v>183912.94237766354</v>
      </c>
      <c r="V255">
        <f t="shared" si="232"/>
        <v>428.85072272022995</v>
      </c>
      <c r="W255" s="9">
        <f t="shared" si="233"/>
        <v>840.5474165316507</v>
      </c>
      <c r="Y255" s="17">
        <f t="shared" si="227"/>
        <v>2668.2194903680274</v>
      </c>
      <c r="Z255" s="58">
        <f t="shared" si="228"/>
        <v>183912.94237766354</v>
      </c>
      <c r="AA255">
        <f t="shared" si="234"/>
        <v>428.85072272022995</v>
      </c>
      <c r="AB255" s="9">
        <f t="shared" si="235"/>
        <v>840.5474165316507</v>
      </c>
      <c r="AC255" s="18">
        <f t="shared" si="213"/>
        <v>0.16072542917414886</v>
      </c>
    </row>
    <row r="256" spans="1:29">
      <c r="A256" s="12" t="str">
        <f>'rockfish harvests'!A255</f>
        <v>SE</v>
      </c>
      <c r="B256">
        <f>'rockfish harvests'!B255</f>
        <v>2009</v>
      </c>
      <c r="C256" t="str">
        <f>'rockfish harvests'!C255</f>
        <v>NSEI</v>
      </c>
      <c r="D256">
        <f>'rockfish harvests'!D255</f>
        <v>9325</v>
      </c>
      <c r="E256">
        <f>[1]logbook_harvest!F409</f>
        <v>3331</v>
      </c>
      <c r="F256">
        <f>[1]logbook_harvest!G409</f>
        <v>955</v>
      </c>
      <c r="G256" s="12"/>
      <c r="H256" s="12"/>
      <c r="I256" s="17">
        <f t="shared" si="236"/>
        <v>955</v>
      </c>
      <c r="J256" s="8">
        <f t="shared" si="229"/>
        <v>0</v>
      </c>
      <c r="K256">
        <f t="shared" si="230"/>
        <v>0</v>
      </c>
      <c r="L256" s="9">
        <f t="shared" si="231"/>
        <v>0</v>
      </c>
      <c r="N256" s="2">
        <f>'rockfish harvests'!O255</f>
        <v>5548.0688970214906</v>
      </c>
      <c r="O256">
        <f>'rockfish harvests'!P255</f>
        <v>2433430.5466266801</v>
      </c>
      <c r="P256" s="12">
        <f>IF([3]species_comp_Region1_forR!$D167&gt;49,[3]species_comp_Region1_forR!$J167,[3]species_comp_Region1_forR!$L167)</f>
        <v>0.21719457</v>
      </c>
      <c r="Q256" s="12">
        <f>IF([3]species_comp_Region1_forR!$D167&gt;49,[3]species_comp_Region1_forR!$K167,[3]species_comp_Region1_forR!$M167)</f>
        <v>7.7282299999999996E-4</v>
      </c>
      <c r="T256" s="17">
        <f t="shared" si="225"/>
        <v>1205.0104384189569</v>
      </c>
      <c r="U256" s="59">
        <f t="shared" si="226"/>
        <v>136701.09682931178</v>
      </c>
      <c r="V256">
        <f t="shared" si="232"/>
        <v>369.73111422939752</v>
      </c>
      <c r="W256" s="9">
        <f t="shared" si="233"/>
        <v>724.6729838896191</v>
      </c>
      <c r="Y256" s="17">
        <f t="shared" si="227"/>
        <v>2160.0104384189572</v>
      </c>
      <c r="Z256" s="58">
        <f t="shared" si="228"/>
        <v>136701.09682931178</v>
      </c>
      <c r="AA256">
        <f t="shared" si="234"/>
        <v>369.73111422939752</v>
      </c>
      <c r="AB256" s="9">
        <f t="shared" si="235"/>
        <v>724.6729838896191</v>
      </c>
      <c r="AC256" s="18">
        <f t="shared" si="213"/>
        <v>0.17117098494210342</v>
      </c>
    </row>
    <row r="257" spans="1:29">
      <c r="A257" s="12" t="str">
        <f>'rockfish harvests'!A256</f>
        <v>SE</v>
      </c>
      <c r="B257">
        <f>'rockfish harvests'!B256</f>
        <v>2010</v>
      </c>
      <c r="C257" t="str">
        <f>'rockfish harvests'!C256</f>
        <v>NSEI</v>
      </c>
      <c r="D257">
        <f>'rockfish harvests'!D256</f>
        <v>11942</v>
      </c>
      <c r="E257">
        <f>[1]logbook_harvest!F410</f>
        <v>4469</v>
      </c>
      <c r="F257">
        <f>[1]logbook_harvest!G410</f>
        <v>1377</v>
      </c>
      <c r="G257" s="12"/>
      <c r="H257" s="12"/>
      <c r="I257" s="17">
        <f t="shared" si="236"/>
        <v>1377</v>
      </c>
      <c r="J257" s="8">
        <f t="shared" si="229"/>
        <v>0</v>
      </c>
      <c r="K257">
        <f t="shared" si="230"/>
        <v>0</v>
      </c>
      <c r="L257" s="9">
        <f t="shared" si="231"/>
        <v>0</v>
      </c>
      <c r="N257" s="2">
        <f>'rockfish harvests'!O256</f>
        <v>7105.0979912311668</v>
      </c>
      <c r="O257">
        <f>'rockfish harvests'!P256</f>
        <v>3990941.9253061144</v>
      </c>
      <c r="P257" s="12">
        <f>IF([3]species_comp_Region1_forR!$D168&gt;49,[3]species_comp_Region1_forR!$J168,[3]species_comp_Region1_forR!$L168)</f>
        <v>0.16136919299999999</v>
      </c>
      <c r="Q257" s="12">
        <f>IF([3]species_comp_Region1_forR!$D168&gt;49,[3]species_comp_Region1_forR!$K168,[3]species_comp_Region1_forR!$M168)</f>
        <v>3.3168899999999997E-4</v>
      </c>
      <c r="T257" s="17">
        <f t="shared" si="225"/>
        <v>1146.5439290308943</v>
      </c>
      <c r="U257" s="59">
        <f t="shared" si="226"/>
        <v>119344.90441414026</v>
      </c>
      <c r="V257">
        <f t="shared" si="232"/>
        <v>345.46331847844607</v>
      </c>
      <c r="W257" s="9">
        <f t="shared" si="233"/>
        <v>677.10810421775432</v>
      </c>
      <c r="Y257" s="17">
        <f t="shared" si="227"/>
        <v>2523.5439290308941</v>
      </c>
      <c r="Z257" s="58">
        <f t="shared" si="228"/>
        <v>119344.90441414026</v>
      </c>
      <c r="AA257">
        <f t="shared" si="234"/>
        <v>345.46331847844607</v>
      </c>
      <c r="AB257" s="9">
        <f t="shared" si="235"/>
        <v>677.10810421775432</v>
      </c>
      <c r="AC257" s="18">
        <f t="shared" si="213"/>
        <v>0.13689609857955312</v>
      </c>
    </row>
    <row r="258" spans="1:29">
      <c r="A258" s="12" t="str">
        <f>'rockfish harvests'!A257</f>
        <v>SE</v>
      </c>
      <c r="B258">
        <f>'rockfish harvests'!B257</f>
        <v>2011</v>
      </c>
      <c r="C258" t="str">
        <f>'rockfish harvests'!C257</f>
        <v>NSEI</v>
      </c>
      <c r="D258">
        <f>'rockfish harvests'!D257</f>
        <v>13281</v>
      </c>
      <c r="E258">
        <f>[1]logbook_harvest!F411</f>
        <v>4956</v>
      </c>
      <c r="F258">
        <f>[1]logbook_harvest!G411</f>
        <v>1146</v>
      </c>
      <c r="G258" s="12"/>
      <c r="H258" s="12"/>
      <c r="I258" s="17">
        <f t="shared" si="236"/>
        <v>1146</v>
      </c>
      <c r="J258" s="8">
        <f t="shared" si="229"/>
        <v>0</v>
      </c>
      <c r="K258">
        <f t="shared" si="230"/>
        <v>0</v>
      </c>
      <c r="L258" s="9">
        <f t="shared" si="231"/>
        <v>0</v>
      </c>
      <c r="N258" s="2">
        <f>'rockfish harvests'!O257</f>
        <v>7853.144125958821</v>
      </c>
      <c r="O258">
        <f>'rockfish harvests'!P257</f>
        <v>2883554.5471730651</v>
      </c>
      <c r="P258" s="12">
        <f>IF([3]species_comp_Region1_forR!$D169&gt;49,[3]species_comp_Region1_forR!$J169,[3]species_comp_Region1_forR!$L169)</f>
        <v>0.18390804599999999</v>
      </c>
      <c r="Q258" s="12">
        <f>IF([3]species_comp_Region1_forR!$D169&gt;49,[3]species_comp_Region1_forR!$K169,[3]species_comp_Region1_forR!$M169)</f>
        <v>4.3252399999999999E-4</v>
      </c>
      <c r="T258" s="17">
        <f t="shared" si="225"/>
        <v>1444.2563911614645</v>
      </c>
      <c r="U258" s="59">
        <f t="shared" si="226"/>
        <v>122955.42882592413</v>
      </c>
      <c r="V258">
        <f t="shared" si="232"/>
        <v>350.65000902028243</v>
      </c>
      <c r="W258" s="9">
        <f t="shared" si="233"/>
        <v>687.27401767975357</v>
      </c>
      <c r="Y258" s="17">
        <f t="shared" si="227"/>
        <v>2590.2563911614643</v>
      </c>
      <c r="Z258" s="58">
        <f t="shared" si="228"/>
        <v>122955.42882592413</v>
      </c>
      <c r="AA258">
        <f t="shared" si="234"/>
        <v>350.65000902028243</v>
      </c>
      <c r="AB258" s="9">
        <f t="shared" si="235"/>
        <v>687.27401767975357</v>
      </c>
      <c r="AC258" s="18">
        <f t="shared" si="213"/>
        <v>0.13537270295588455</v>
      </c>
    </row>
    <row r="259" spans="1:29">
      <c r="A259" s="12" t="str">
        <f>'rockfish harvests'!A258</f>
        <v>SE</v>
      </c>
      <c r="B259">
        <f>'rockfish harvests'!B258</f>
        <v>2012</v>
      </c>
      <c r="C259" t="str">
        <f>'rockfish harvests'!C258</f>
        <v>NSEI</v>
      </c>
      <c r="D259">
        <f>'rockfish harvests'!D258</f>
        <v>15243</v>
      </c>
      <c r="E259">
        <f>[1]logbook_harvest!F412</f>
        <v>6060</v>
      </c>
      <c r="F259">
        <f>[1]logbook_harvest!G412</f>
        <v>1252</v>
      </c>
      <c r="G259" s="12"/>
      <c r="H259" s="12"/>
      <c r="I259" s="17">
        <f t="shared" si="236"/>
        <v>1252</v>
      </c>
      <c r="J259" s="8">
        <f t="shared" si="229"/>
        <v>0</v>
      </c>
      <c r="K259">
        <f t="shared" si="230"/>
        <v>0</v>
      </c>
      <c r="L259" s="9">
        <f t="shared" si="231"/>
        <v>0</v>
      </c>
      <c r="N259" s="2">
        <f>'rockfish harvests'!O258</f>
        <v>15088.837840909095</v>
      </c>
      <c r="O259">
        <f>'rockfish harvests'!P258</f>
        <v>11116596.990618348</v>
      </c>
      <c r="P259" s="12">
        <f>IF([3]species_comp_Region1_forR!$D170&gt;49,[3]species_comp_Region1_forR!$J170,[3]species_comp_Region1_forR!$L170)</f>
        <v>6.8093385000000006E-2</v>
      </c>
      <c r="Q259" s="12">
        <f>IF([3]species_comp_Region1_forR!$D170&gt;49,[3]species_comp_Region1_forR!$K170,[3]species_comp_Region1_forR!$M170)</f>
        <v>1.2369700000000001E-4</v>
      </c>
      <c r="T259" s="17">
        <f t="shared" si="225"/>
        <v>1027.4500443035918</v>
      </c>
      <c r="U259" s="59">
        <f t="shared" si="226"/>
        <v>78331.806984549228</v>
      </c>
      <c r="V259">
        <f t="shared" si="232"/>
        <v>279.87820026673967</v>
      </c>
      <c r="W259" s="9">
        <f t="shared" si="233"/>
        <v>548.56127252280976</v>
      </c>
      <c r="Y259" s="17">
        <f t="shared" si="227"/>
        <v>2279.4500443035918</v>
      </c>
      <c r="Z259" s="58">
        <f t="shared" si="228"/>
        <v>78331.806984549228</v>
      </c>
      <c r="AA259">
        <f t="shared" si="234"/>
        <v>279.87820026673967</v>
      </c>
      <c r="AB259" s="9">
        <f t="shared" si="235"/>
        <v>548.56127252280976</v>
      </c>
      <c r="AC259" s="18">
        <f t="shared" si="213"/>
        <v>0.12278321297988652</v>
      </c>
    </row>
    <row r="260" spans="1:29">
      <c r="A260" s="12" t="str">
        <f>'rockfish harvests'!A259</f>
        <v>SE</v>
      </c>
      <c r="B260">
        <f>'rockfish harvests'!B259</f>
        <v>2013</v>
      </c>
      <c r="C260" t="str">
        <f>'rockfish harvests'!C259</f>
        <v>NSEI</v>
      </c>
      <c r="D260">
        <f>'rockfish harvests'!D259</f>
        <v>14770</v>
      </c>
      <c r="E260">
        <f>[1]logbook_harvest!F413</f>
        <v>5187</v>
      </c>
      <c r="F260">
        <f>[1]logbook_harvest!G413</f>
        <v>1159</v>
      </c>
      <c r="G260" s="12"/>
      <c r="H260" s="12"/>
      <c r="I260" s="17">
        <f t="shared" si="236"/>
        <v>1159</v>
      </c>
      <c r="J260" s="8">
        <f t="shared" si="229"/>
        <v>0</v>
      </c>
      <c r="K260">
        <f t="shared" si="230"/>
        <v>0</v>
      </c>
      <c r="L260" s="9">
        <f t="shared" si="231"/>
        <v>0</v>
      </c>
      <c r="N260" s="2">
        <f>'rockfish harvests'!O259</f>
        <v>8172.238805970148</v>
      </c>
      <c r="O260">
        <f>'rockfish harvests'!P259</f>
        <v>2814788.8573717903</v>
      </c>
      <c r="P260" s="12">
        <f>IF([3]species_comp_Region1_forR!$D171&gt;49,[3]species_comp_Region1_forR!$J171,[3]species_comp_Region1_forR!$L171)</f>
        <v>8.0366225999999999E-2</v>
      </c>
      <c r="Q260" s="12">
        <f>IF([3]species_comp_Region1_forR!$D171&gt;49,[3]species_comp_Region1_forR!$K171,[3]species_comp_Region1_forR!$M171)</f>
        <v>7.5262199999999999E-5</v>
      </c>
      <c r="T260" s="17">
        <f t="shared" si="225"/>
        <v>656.77199080656703</v>
      </c>
      <c r="U260" s="59">
        <f t="shared" si="226"/>
        <v>22994.537514500465</v>
      </c>
      <c r="V260">
        <f t="shared" si="232"/>
        <v>151.63949853023277</v>
      </c>
      <c r="W260" s="9">
        <f t="shared" si="233"/>
        <v>297.21341711925623</v>
      </c>
      <c r="Y260" s="17">
        <f t="shared" si="227"/>
        <v>1815.7719908065669</v>
      </c>
      <c r="Z260" s="58">
        <f t="shared" si="228"/>
        <v>22994.537514500465</v>
      </c>
      <c r="AA260">
        <f t="shared" si="234"/>
        <v>151.63949853023277</v>
      </c>
      <c r="AB260" s="9">
        <f t="shared" si="235"/>
        <v>297.21341711925623</v>
      </c>
      <c r="AC260" s="18">
        <f t="shared" si="213"/>
        <v>8.3512411964717231E-2</v>
      </c>
    </row>
    <row r="261" spans="1:29">
      <c r="A261" s="12" t="str">
        <f>'rockfish harvests'!A260</f>
        <v>SE</v>
      </c>
      <c r="B261">
        <f>'rockfish harvests'!B260</f>
        <v>2014</v>
      </c>
      <c r="C261" t="str">
        <f>'rockfish harvests'!C260</f>
        <v>NSEI</v>
      </c>
      <c r="D261">
        <f>'rockfish harvests'!D260</f>
        <v>19857</v>
      </c>
      <c r="E261">
        <f>[1]logbook_harvest!F414</f>
        <v>6286</v>
      </c>
      <c r="F261">
        <f>[1]logbook_harvest!G414</f>
        <v>1206</v>
      </c>
      <c r="G261" s="12"/>
      <c r="H261" s="12"/>
      <c r="I261" s="17">
        <f t="shared" si="236"/>
        <v>1206</v>
      </c>
      <c r="J261" s="8">
        <f t="shared" si="229"/>
        <v>0</v>
      </c>
      <c r="K261">
        <f t="shared" si="230"/>
        <v>0</v>
      </c>
      <c r="L261" s="9">
        <f t="shared" si="231"/>
        <v>0</v>
      </c>
      <c r="N261" s="2">
        <f>'rockfish harvests'!O260</f>
        <v>12419.119924151324</v>
      </c>
      <c r="O261">
        <f>'rockfish harvests'!P260</f>
        <v>9528568.3691134229</v>
      </c>
      <c r="P261" s="12">
        <f>IF([3]species_comp_Region1_forR!$D172&gt;49,[3]species_comp_Region1_forR!$J172,[3]species_comp_Region1_forR!$L172)</f>
        <v>6.5004452000000004E-2</v>
      </c>
      <c r="Q261" s="12">
        <f>IF([3]species_comp_Region1_forR!$D172&gt;49,[3]species_comp_Region1_forR!$K172,[3]species_comp_Region1_forR!$M172)</f>
        <v>5.4170099999999998E-5</v>
      </c>
      <c r="T261" s="17">
        <f t="shared" si="225"/>
        <v>807.29808499173839</v>
      </c>
      <c r="U261" s="59">
        <f t="shared" si="226"/>
        <v>48102.453239666713</v>
      </c>
      <c r="V261">
        <f t="shared" si="232"/>
        <v>219.32271482832488</v>
      </c>
      <c r="W261" s="9">
        <f t="shared" si="233"/>
        <v>429.87252106351673</v>
      </c>
      <c r="Y261" s="17">
        <f t="shared" si="227"/>
        <v>2013.2980849917385</v>
      </c>
      <c r="Z261" s="58">
        <f t="shared" si="228"/>
        <v>48102.453239666713</v>
      </c>
      <c r="AA261">
        <f t="shared" si="234"/>
        <v>219.32271482832488</v>
      </c>
      <c r="AB261" s="9">
        <f t="shared" si="235"/>
        <v>429.87252106351673</v>
      </c>
      <c r="AC261" s="18">
        <f t="shared" si="213"/>
        <v>0.10893703046919893</v>
      </c>
    </row>
    <row r="262" spans="1:29">
      <c r="A262" s="12" t="str">
        <f>'rockfish harvests'!A261</f>
        <v>SE</v>
      </c>
      <c r="B262">
        <f>'rockfish harvests'!B261</f>
        <v>2015</v>
      </c>
      <c r="C262" t="str">
        <f>'rockfish harvests'!C261</f>
        <v>NSEI</v>
      </c>
      <c r="D262">
        <f>'rockfish harvests'!D261</f>
        <v>22095</v>
      </c>
      <c r="E262">
        <f>[1]logbook_harvest!F415</f>
        <v>8119</v>
      </c>
      <c r="F262">
        <f>[1]logbook_harvest!G415</f>
        <v>1555</v>
      </c>
      <c r="G262" s="12"/>
      <c r="H262" s="12"/>
      <c r="I262" s="17">
        <f t="shared" si="236"/>
        <v>1555</v>
      </c>
      <c r="J262" s="8">
        <f t="shared" si="229"/>
        <v>0</v>
      </c>
      <c r="K262">
        <f t="shared" si="230"/>
        <v>0</v>
      </c>
      <c r="L262" s="9">
        <f t="shared" si="231"/>
        <v>0</v>
      </c>
      <c r="N262" s="2">
        <f>'rockfish harvests'!O261</f>
        <v>9668.8857001484394</v>
      </c>
      <c r="O262">
        <f>'rockfish harvests'!P261</f>
        <v>4304414.6066964231</v>
      </c>
      <c r="P262" s="12">
        <f>IF([3]species_comp_Region1_forR!$D173&gt;49,[3]species_comp_Region1_forR!$J173,[3]species_comp_Region1_forR!$L173)</f>
        <v>7.3190789000000006E-2</v>
      </c>
      <c r="Q262" s="12">
        <f>IF([3]species_comp_Region1_forR!$D173&gt;49,[3]species_comp_Region1_forR!$K173,[3]species_comp_Region1_forR!$M173)</f>
        <v>5.58304E-5</v>
      </c>
      <c r="T262" s="17">
        <f t="shared" si="225"/>
        <v>707.6733731446817</v>
      </c>
      <c r="U262" s="59">
        <f t="shared" si="226"/>
        <v>28037.401419896178</v>
      </c>
      <c r="V262">
        <f t="shared" si="232"/>
        <v>167.4437261287988</v>
      </c>
      <c r="W262" s="9">
        <f t="shared" si="233"/>
        <v>328.18970321244564</v>
      </c>
      <c r="Y262" s="17">
        <f t="shared" si="227"/>
        <v>2262.6733731446816</v>
      </c>
      <c r="Z262" s="58">
        <f t="shared" si="228"/>
        <v>28037.401419896178</v>
      </c>
      <c r="AA262">
        <f t="shared" si="234"/>
        <v>167.4437261287988</v>
      </c>
      <c r="AB262" s="9">
        <f t="shared" si="235"/>
        <v>328.18970321244564</v>
      </c>
      <c r="AC262" s="18">
        <f t="shared" si="213"/>
        <v>7.4002605995263107E-2</v>
      </c>
    </row>
    <row r="263" spans="1:29">
      <c r="A263" s="12" t="str">
        <f>'rockfish harvests'!A262</f>
        <v>SE</v>
      </c>
      <c r="B263">
        <f>'rockfish harvests'!B262</f>
        <v>2016</v>
      </c>
      <c r="C263" t="str">
        <f>'rockfish harvests'!C262</f>
        <v>NSEI</v>
      </c>
      <c r="D263">
        <f>'rockfish harvests'!D262</f>
        <v>25877</v>
      </c>
      <c r="E263">
        <f>[1]logbook_harvest!F416</f>
        <v>9231</v>
      </c>
      <c r="F263">
        <f>[1]logbook_harvest!G416</f>
        <v>1642</v>
      </c>
      <c r="G263" s="12"/>
      <c r="H263" s="12"/>
      <c r="I263" s="17">
        <f t="shared" si="236"/>
        <v>1642</v>
      </c>
      <c r="J263" s="8">
        <f t="shared" si="229"/>
        <v>0</v>
      </c>
      <c r="K263">
        <f t="shared" si="230"/>
        <v>0</v>
      </c>
      <c r="L263" s="9">
        <f t="shared" si="231"/>
        <v>0</v>
      </c>
      <c r="N263" s="2">
        <f>'rockfish harvests'!O262</f>
        <v>14189.291818701371</v>
      </c>
      <c r="O263">
        <f>'rockfish harvests'!P262</f>
        <v>6762576.6255513411</v>
      </c>
      <c r="P263" s="12">
        <f>IF([3]species_comp_Region1_forR!$D174&gt;49,[3]species_comp_Region1_forR!$J174,[3]species_comp_Region1_forR!$L174)</f>
        <v>6.4073226999999996E-2</v>
      </c>
      <c r="Q263" s="12">
        <f>IF([3]species_comp_Region1_forR!$D174&gt;49,[3]species_comp_Region1_forR!$K174,[3]species_comp_Region1_forR!$M174)</f>
        <v>4.5776999999999999E-5</v>
      </c>
      <c r="T263" s="17">
        <f t="shared" si="225"/>
        <v>909.15371566889576</v>
      </c>
      <c r="U263" s="59">
        <f t="shared" si="226"/>
        <v>36669.923837762319</v>
      </c>
      <c r="V263">
        <f t="shared" si="232"/>
        <v>191.49392637303754</v>
      </c>
      <c r="W263" s="9">
        <f t="shared" si="233"/>
        <v>375.32809569115358</v>
      </c>
      <c r="Y263" s="17">
        <f t="shared" si="227"/>
        <v>2551.1537156688955</v>
      </c>
      <c r="Z263" s="58">
        <f t="shared" si="228"/>
        <v>36669.923837762319</v>
      </c>
      <c r="AA263">
        <f t="shared" si="234"/>
        <v>191.49392637303754</v>
      </c>
      <c r="AB263" s="9">
        <f t="shared" si="235"/>
        <v>375.32809569115358</v>
      </c>
      <c r="AC263" s="18">
        <f t="shared" si="213"/>
        <v>7.506169667351037E-2</v>
      </c>
    </row>
    <row r="264" spans="1:29">
      <c r="A264" s="12" t="str">
        <f>'rockfish harvests'!A263</f>
        <v>SE</v>
      </c>
      <c r="B264">
        <f>'rockfish harvests'!B263</f>
        <v>2017</v>
      </c>
      <c r="C264" t="str">
        <f>'rockfish harvests'!C263</f>
        <v>NSEI</v>
      </c>
      <c r="D264">
        <f>'rockfish harvests'!D263</f>
        <v>24305</v>
      </c>
      <c r="E264">
        <f>[1]logbook_harvest!F417</f>
        <v>5102</v>
      </c>
      <c r="F264">
        <f>[1]logbook_harvest!G417</f>
        <v>1254</v>
      </c>
      <c r="G264" s="12"/>
      <c r="H264" s="12"/>
      <c r="I264" s="17">
        <f t="shared" si="236"/>
        <v>1254</v>
      </c>
      <c r="J264" s="8">
        <f t="shared" si="229"/>
        <v>0</v>
      </c>
      <c r="K264">
        <f t="shared" si="230"/>
        <v>0</v>
      </c>
      <c r="L264" s="9">
        <f t="shared" si="231"/>
        <v>0</v>
      </c>
      <c r="N264" s="2">
        <f>'rockfish harvests'!O263</f>
        <v>16806.228360636691</v>
      </c>
      <c r="O264">
        <f>'rockfish harvests'!P263</f>
        <v>14540377.874931889</v>
      </c>
      <c r="P264" s="12">
        <f>IF([3]species_comp_Region1_forR!$D175&gt;49,[3]species_comp_Region1_forR!$J175,[3]species_comp_Region1_forR!$L175)</f>
        <v>7.7260755E-2</v>
      </c>
      <c r="Q264" s="12">
        <f>IF([3]species_comp_Region1_forR!$D175&gt;49,[3]species_comp_Region1_forR!$K175,[3]species_comp_Region1_forR!$M175)</f>
        <v>6.2646300000000004E-5</v>
      </c>
      <c r="T264" s="17">
        <f t="shared" si="225"/>
        <v>1298.4618918452031</v>
      </c>
      <c r="U264" s="59">
        <f t="shared" si="226"/>
        <v>103578.27984840766</v>
      </c>
      <c r="V264">
        <f t="shared" si="232"/>
        <v>321.83579640619166</v>
      </c>
      <c r="W264" s="9">
        <f t="shared" si="233"/>
        <v>630.79816095613569</v>
      </c>
      <c r="Y264" s="17">
        <f t="shared" si="227"/>
        <v>2552.4618918452034</v>
      </c>
      <c r="Z264" s="58">
        <f t="shared" si="228"/>
        <v>103578.27984840766</v>
      </c>
      <c r="AA264">
        <f t="shared" si="234"/>
        <v>321.83579640619166</v>
      </c>
      <c r="AB264" s="9">
        <f t="shared" si="235"/>
        <v>630.79816095613569</v>
      </c>
      <c r="AC264" s="18">
        <f t="shared" si="213"/>
        <v>0.12608838448652918</v>
      </c>
    </row>
    <row r="265" spans="1:29">
      <c r="A265" s="12" t="str">
        <f>'rockfish harvests'!A264</f>
        <v>SE</v>
      </c>
      <c r="B265">
        <f>'rockfish harvests'!B264</f>
        <v>2018</v>
      </c>
      <c r="C265" t="str">
        <f>'rockfish harvests'!C264</f>
        <v>NSEI</v>
      </c>
      <c r="D265">
        <f>'rockfish harvests'!D264</f>
        <v>34673</v>
      </c>
      <c r="E265">
        <f>[1]logbook_harvest!F418</f>
        <v>6405</v>
      </c>
      <c r="F265">
        <f>[1]logbook_harvest!G418</f>
        <v>1370</v>
      </c>
      <c r="G265" s="12"/>
      <c r="H265" s="12"/>
      <c r="I265" s="17">
        <f t="shared" si="236"/>
        <v>1370</v>
      </c>
      <c r="J265" s="8">
        <f t="shared" si="229"/>
        <v>0</v>
      </c>
      <c r="K265">
        <f t="shared" si="230"/>
        <v>0</v>
      </c>
      <c r="L265" s="9">
        <f t="shared" si="231"/>
        <v>0</v>
      </c>
      <c r="N265" s="2">
        <f>'rockfish harvests'!O264</f>
        <v>15349.26901059274</v>
      </c>
      <c r="O265">
        <f>'rockfish harvests'!P264</f>
        <v>8197994.4604236083</v>
      </c>
      <c r="P265" s="12">
        <f>IF([3]species_comp_Region1_forR!$D176&gt;49,[3]species_comp_Region1_forR!$J176,[3]species_comp_Region1_forR!$L176)</f>
        <v>8.1145585000000006E-2</v>
      </c>
      <c r="Q265" s="12">
        <f>IF([3]species_comp_Region1_forR!$D176&gt;49,[3]species_comp_Region1_forR!$K176,[3]species_comp_Region1_forR!$M176)</f>
        <v>5.9363800000000002E-5</v>
      </c>
      <c r="T265" s="17">
        <f t="shared" si="225"/>
        <v>1245.5254131869192</v>
      </c>
      <c r="U265" s="59">
        <f t="shared" si="226"/>
        <v>67480.013913464078</v>
      </c>
      <c r="V265">
        <f t="shared" si="232"/>
        <v>259.76915504629119</v>
      </c>
      <c r="W265" s="9">
        <f t="shared" si="233"/>
        <v>509.14754389073073</v>
      </c>
      <c r="Y265" s="17">
        <f t="shared" si="227"/>
        <v>2615.5254131869192</v>
      </c>
      <c r="Z265" s="58">
        <f t="shared" si="228"/>
        <v>67480.013913464078</v>
      </c>
      <c r="AA265">
        <f t="shared" si="234"/>
        <v>259.76915504629119</v>
      </c>
      <c r="AB265" s="9">
        <f t="shared" si="235"/>
        <v>509.14754389073073</v>
      </c>
      <c r="AC265" s="18">
        <f t="shared" si="213"/>
        <v>9.9318153720315897E-2</v>
      </c>
    </row>
    <row r="266" spans="1:29">
      <c r="A266" s="12" t="str">
        <f>'rockfish harvests'!A265</f>
        <v>SE</v>
      </c>
      <c r="B266">
        <f>'rockfish harvests'!B265</f>
        <v>2019</v>
      </c>
      <c r="C266" t="str">
        <f>'rockfish harvests'!C265</f>
        <v>NSEI</v>
      </c>
      <c r="D266">
        <f>'rockfish harvests'!D265</f>
        <v>36293</v>
      </c>
      <c r="E266">
        <f>[1]logbook_harvest!F419</f>
        <v>6197</v>
      </c>
      <c r="F266">
        <f>[1]logbook_harvest!G419</f>
        <v>1413</v>
      </c>
      <c r="G266" s="12"/>
      <c r="H266" s="12"/>
      <c r="I266" s="17">
        <f t="shared" ref="I266" si="237">F266</f>
        <v>1413</v>
      </c>
      <c r="J266" s="8">
        <f t="shared" ref="J266" si="238">(E266^2)*H266</f>
        <v>0</v>
      </c>
      <c r="K266">
        <f t="shared" ref="K266" si="239">SQRT(J266)</f>
        <v>0</v>
      </c>
      <c r="L266" s="9">
        <f t="shared" ref="L266" si="240">(1.96*K266)</f>
        <v>0</v>
      </c>
      <c r="N266" s="2">
        <f>'rockfish harvests'!O265</f>
        <v>23183.361216730038</v>
      </c>
      <c r="O266">
        <f>'rockfish harvests'!P265</f>
        <v>24125308.819017805</v>
      </c>
      <c r="P266" s="12">
        <v>6.2632696390658174E-2</v>
      </c>
      <c r="Q266" s="12">
        <v>3.1178885678966438E-5</v>
      </c>
      <c r="T266" s="17">
        <f t="shared" ref="T266" si="241">N266*P266</f>
        <v>1452.0364244024122</v>
      </c>
      <c r="U266" s="59">
        <f t="shared" ref="U266" si="242">(N266^2)*Q266+(P266^2)*O266-(Q266*O266)</f>
        <v>110645.54053759474</v>
      </c>
      <c r="V266">
        <f t="shared" ref="V266" si="243">SQRT(U266)</f>
        <v>332.63424438502233</v>
      </c>
      <c r="W266" s="9">
        <f t="shared" ref="W266" si="244">(1.96*V266)</f>
        <v>651.96311899464376</v>
      </c>
      <c r="Y266" s="17">
        <f t="shared" ref="Y266" si="245">T266+I266</f>
        <v>2865.0364244024122</v>
      </c>
      <c r="Z266" s="58">
        <f t="shared" ref="Z266" si="246">U266+J266</f>
        <v>110645.54053759474</v>
      </c>
      <c r="AA266">
        <f t="shared" ref="AA266" si="247">SQRT(Z266)</f>
        <v>332.63424438502233</v>
      </c>
      <c r="AB266" s="9">
        <f t="shared" ref="AB266" si="248">(1.96*AA266)</f>
        <v>651.96311899464376</v>
      </c>
      <c r="AC266" s="18">
        <f t="shared" si="213"/>
        <v>0.11610122703916513</v>
      </c>
    </row>
    <row r="267" spans="1:29">
      <c r="A267" s="12" t="str">
        <f>'rockfish harvests'!A266</f>
        <v>SE</v>
      </c>
      <c r="B267">
        <f>'rockfish harvests'!B266</f>
        <v>1998</v>
      </c>
      <c r="C267" t="str">
        <f>'rockfish harvests'!C266</f>
        <v>NSEO</v>
      </c>
      <c r="D267">
        <f>'rockfish harvests'!D266</f>
        <v>1123</v>
      </c>
      <c r="E267">
        <f>[1]logbook_harvest!F420</f>
        <v>522</v>
      </c>
      <c r="F267" t="str">
        <f>[4]logbook_harvest_forR!$G401</f>
        <v>NA</v>
      </c>
      <c r="G267" s="42">
        <v>0.43998231500000001</v>
      </c>
      <c r="H267" s="42">
        <v>8.6081189999999991E-3</v>
      </c>
      <c r="I267" s="17">
        <f t="shared" ref="I267:I274" si="249">E267*G267</f>
        <v>229.67076843000001</v>
      </c>
      <c r="J267" s="8">
        <f t="shared" si="229"/>
        <v>2345.5746975959996</v>
      </c>
      <c r="K267">
        <f t="shared" si="230"/>
        <v>48.43113355679381</v>
      </c>
      <c r="L267" s="9">
        <f t="shared" si="231"/>
        <v>94.925021771315869</v>
      </c>
      <c r="N267" s="2">
        <f>'rockfish harvests'!O266</f>
        <v>595.65533897155365</v>
      </c>
      <c r="O267">
        <f>'rockfish harvests'!P266</f>
        <v>93360.34279041113</v>
      </c>
      <c r="P267" s="42">
        <v>0.19025525099999999</v>
      </c>
      <c r="Q267" s="42">
        <v>1.3070167000000001E-2</v>
      </c>
      <c r="T267" s="17">
        <f t="shared" si="225"/>
        <v>113.32655602552302</v>
      </c>
      <c r="U267" s="59">
        <f t="shared" si="226"/>
        <v>6796.499007195559</v>
      </c>
      <c r="V267">
        <f t="shared" si="232"/>
        <v>82.440881892393406</v>
      </c>
      <c r="W267" s="9">
        <f t="shared" si="233"/>
        <v>161.58412850909107</v>
      </c>
      <c r="Y267" s="17">
        <f t="shared" si="227"/>
        <v>342.99732445552303</v>
      </c>
      <c r="Z267" s="58">
        <f t="shared" si="228"/>
        <v>9142.0737047915591</v>
      </c>
      <c r="AA267">
        <f t="shared" si="234"/>
        <v>95.614191963283147</v>
      </c>
      <c r="AB267" s="9">
        <f t="shared" si="235"/>
        <v>187.40381624803496</v>
      </c>
      <c r="AC267" s="18">
        <f t="shared" si="213"/>
        <v>0.27876075160370989</v>
      </c>
    </row>
    <row r="268" spans="1:29">
      <c r="A268" s="12" t="str">
        <f>'rockfish harvests'!A267</f>
        <v>SE</v>
      </c>
      <c r="B268">
        <f>'rockfish harvests'!B267</f>
        <v>1999</v>
      </c>
      <c r="C268" t="str">
        <f>'rockfish harvests'!C267</f>
        <v>NSEO</v>
      </c>
      <c r="D268">
        <f>'rockfish harvests'!D267</f>
        <v>1071</v>
      </c>
      <c r="E268">
        <f>[1]logbook_harvest!F421</f>
        <v>587</v>
      </c>
      <c r="F268" t="str">
        <f>[4]logbook_harvest_forR!$G402</f>
        <v>NA</v>
      </c>
      <c r="G268" s="42">
        <v>0.43998231500000001</v>
      </c>
      <c r="H268" s="42">
        <v>8.6081189999999991E-3</v>
      </c>
      <c r="I268" s="17">
        <f t="shared" si="249"/>
        <v>258.26961890500002</v>
      </c>
      <c r="J268" s="8">
        <f t="shared" si="229"/>
        <v>2966.0909557109999</v>
      </c>
      <c r="K268">
        <f t="shared" si="230"/>
        <v>54.461830264057411</v>
      </c>
      <c r="L268" s="9">
        <f t="shared" si="231"/>
        <v>106.74518731755252</v>
      </c>
      <c r="N268" s="2">
        <f>'rockfish harvests'!O267</f>
        <v>568.07379166387705</v>
      </c>
      <c r="O268">
        <f>'rockfish harvests'!P267</f>
        <v>84914.501969787365</v>
      </c>
      <c r="P268" s="42">
        <v>0.19025525099999999</v>
      </c>
      <c r="Q268" s="42">
        <v>1.3070167000000001E-2</v>
      </c>
      <c r="T268" s="17">
        <f t="shared" si="225"/>
        <v>108.07902181953263</v>
      </c>
      <c r="U268" s="59">
        <f t="shared" si="226"/>
        <v>6181.6539130514011</v>
      </c>
      <c r="V268">
        <f t="shared" si="232"/>
        <v>78.623494663181958</v>
      </c>
      <c r="W268" s="9">
        <f t="shared" si="233"/>
        <v>154.10204953983663</v>
      </c>
      <c r="Y268" s="17">
        <f t="shared" si="227"/>
        <v>366.34864072453263</v>
      </c>
      <c r="Z268" s="58">
        <f t="shared" si="228"/>
        <v>9147.7448687624019</v>
      </c>
      <c r="AA268">
        <f t="shared" si="234"/>
        <v>95.643843862333355</v>
      </c>
      <c r="AB268" s="9">
        <f t="shared" si="235"/>
        <v>187.46193397017336</v>
      </c>
      <c r="AC268" s="18">
        <f t="shared" si="213"/>
        <v>0.26107328711027078</v>
      </c>
    </row>
    <row r="269" spans="1:29">
      <c r="A269" s="12" t="str">
        <f>'rockfish harvests'!A268</f>
        <v>SE</v>
      </c>
      <c r="B269">
        <f>'rockfish harvests'!B268</f>
        <v>2000</v>
      </c>
      <c r="C269" t="str">
        <f>'rockfish harvests'!C268</f>
        <v>NSEO</v>
      </c>
      <c r="D269">
        <f>'rockfish harvests'!D268</f>
        <v>2883</v>
      </c>
      <c r="E269">
        <f>[1]logbook_harvest!F422</f>
        <v>1426</v>
      </c>
      <c r="F269" t="str">
        <f>[4]logbook_harvest_forR!$G403</f>
        <v>NA</v>
      </c>
      <c r="G269" s="42">
        <v>0.43998231500000001</v>
      </c>
      <c r="H269" s="42">
        <v>8.6081189999999991E-3</v>
      </c>
      <c r="I269" s="17">
        <f t="shared" si="249"/>
        <v>627.41478118999999</v>
      </c>
      <c r="J269" s="8">
        <f t="shared" si="229"/>
        <v>17504.403391643998</v>
      </c>
      <c r="K269">
        <f t="shared" si="230"/>
        <v>132.30420776242909</v>
      </c>
      <c r="L269" s="9">
        <f t="shared" si="231"/>
        <v>259.316247214361</v>
      </c>
      <c r="N269" s="2">
        <f>'rockfish harvests'!O268</f>
        <v>1529.1846324621447</v>
      </c>
      <c r="O269">
        <f>'rockfish harvests'!P268</f>
        <v>615307.50161743129</v>
      </c>
      <c r="P269" s="42">
        <v>0.19025525099999999</v>
      </c>
      <c r="Q269" s="42">
        <v>1.3070167000000001E-2</v>
      </c>
      <c r="T269" s="17">
        <f t="shared" si="225"/>
        <v>290.93540607442804</v>
      </c>
      <c r="U269" s="59">
        <f t="shared" si="226"/>
        <v>44793.503310619475</v>
      </c>
      <c r="V269">
        <f t="shared" si="232"/>
        <v>211.64475734262703</v>
      </c>
      <c r="W269" s="9">
        <f t="shared" si="233"/>
        <v>414.82372439154898</v>
      </c>
      <c r="Y269" s="17">
        <f t="shared" si="227"/>
        <v>918.35018726442809</v>
      </c>
      <c r="Z269" s="58">
        <f t="shared" si="228"/>
        <v>62297.90670226347</v>
      </c>
      <c r="AA269">
        <f t="shared" si="234"/>
        <v>249.59548614160366</v>
      </c>
      <c r="AB269" s="9">
        <f t="shared" si="235"/>
        <v>489.20715283754316</v>
      </c>
      <c r="AC269" s="18">
        <f t="shared" si="213"/>
        <v>0.27178682990754982</v>
      </c>
    </row>
    <row r="270" spans="1:29">
      <c r="A270" s="12" t="str">
        <f>'rockfish harvests'!A269</f>
        <v>SE</v>
      </c>
      <c r="B270">
        <f>'rockfish harvests'!B269</f>
        <v>2001</v>
      </c>
      <c r="C270" t="str">
        <f>'rockfish harvests'!C269</f>
        <v>NSEO</v>
      </c>
      <c r="D270">
        <f>'rockfish harvests'!D269</f>
        <v>2839</v>
      </c>
      <c r="E270">
        <f>[1]logbook_harvest!F423</f>
        <v>1604</v>
      </c>
      <c r="F270" t="str">
        <f>[4]logbook_harvest_forR!$G404</f>
        <v>NA</v>
      </c>
      <c r="G270" s="42">
        <v>0.43998231500000001</v>
      </c>
      <c r="H270" s="42">
        <v>8.6081189999999991E-3</v>
      </c>
      <c r="I270" s="17">
        <f t="shared" si="249"/>
        <v>705.73163325999997</v>
      </c>
      <c r="J270" s="8">
        <f t="shared" si="229"/>
        <v>22147.106293103996</v>
      </c>
      <c r="K270">
        <f t="shared" si="230"/>
        <v>148.81903874539708</v>
      </c>
      <c r="L270" s="9">
        <f t="shared" si="231"/>
        <v>291.68531594097828</v>
      </c>
      <c r="N270" s="2">
        <f>'rockfish harvests'!O269</f>
        <v>1505.8464001248803</v>
      </c>
      <c r="O270">
        <f>'rockfish harvests'!P269</f>
        <v>596669.32361688081</v>
      </c>
      <c r="P270" s="42">
        <v>0.19025525099999999</v>
      </c>
      <c r="Q270" s="42">
        <v>1.3070167000000001E-2</v>
      </c>
      <c r="T270" s="17">
        <f t="shared" si="225"/>
        <v>286.49518482320553</v>
      </c>
      <c r="U270" s="59">
        <f t="shared" si="226"/>
        <v>43436.670693144501</v>
      </c>
      <c r="V270">
        <f t="shared" si="232"/>
        <v>208.41466045637119</v>
      </c>
      <c r="W270" s="9">
        <f t="shared" si="233"/>
        <v>408.49273449448754</v>
      </c>
      <c r="Y270" s="17">
        <f t="shared" si="227"/>
        <v>992.22681808320544</v>
      </c>
      <c r="Z270" s="58">
        <f t="shared" si="228"/>
        <v>65583.7769862485</v>
      </c>
      <c r="AA270">
        <f t="shared" si="234"/>
        <v>256.09329742546663</v>
      </c>
      <c r="AB270" s="9">
        <f t="shared" si="235"/>
        <v>501.94286295391458</v>
      </c>
      <c r="AC270" s="18">
        <f t="shared" si="213"/>
        <v>0.25809955219733977</v>
      </c>
    </row>
    <row r="271" spans="1:29">
      <c r="A271" s="12" t="str">
        <f>'rockfish harvests'!A270</f>
        <v>SE</v>
      </c>
      <c r="B271">
        <f>'rockfish harvests'!B270</f>
        <v>2002</v>
      </c>
      <c r="C271" t="str">
        <f>'rockfish harvests'!C270</f>
        <v>NSEO</v>
      </c>
      <c r="D271">
        <f>'rockfish harvests'!D270</f>
        <v>2029</v>
      </c>
      <c r="E271">
        <f>[1]logbook_harvest!F424</f>
        <v>1342</v>
      </c>
      <c r="F271" t="str">
        <f>[4]logbook_harvest_forR!$G405</f>
        <v>NA</v>
      </c>
      <c r="G271" s="42">
        <v>0.43998231500000001</v>
      </c>
      <c r="H271" s="42">
        <v>8.6081189999999991E-3</v>
      </c>
      <c r="I271" s="17">
        <f t="shared" si="249"/>
        <v>590.45626673000004</v>
      </c>
      <c r="J271" s="8">
        <f t="shared" si="229"/>
        <v>15502.912426715999</v>
      </c>
      <c r="K271">
        <f t="shared" si="230"/>
        <v>124.51069201765766</v>
      </c>
      <c r="L271" s="9">
        <f t="shared" si="231"/>
        <v>244.04095635460902</v>
      </c>
      <c r="N271" s="2">
        <f>'rockfish harvests'!O270</f>
        <v>1076.2107593706878</v>
      </c>
      <c r="O271">
        <f>'rockfish harvests'!P270</f>
        <v>304766.3537779394</v>
      </c>
      <c r="P271" s="42">
        <v>0.19025525099999999</v>
      </c>
      <c r="Q271" s="42">
        <v>1.3070167000000001E-2</v>
      </c>
      <c r="T271" s="17">
        <f t="shared" si="225"/>
        <v>204.75474815297079</v>
      </c>
      <c r="U271" s="59">
        <f t="shared" si="226"/>
        <v>22186.553294137215</v>
      </c>
      <c r="V271">
        <f t="shared" si="232"/>
        <v>148.95151323211596</v>
      </c>
      <c r="W271" s="9">
        <f t="shared" si="233"/>
        <v>291.94496593494728</v>
      </c>
      <c r="Y271" s="17">
        <f t="shared" si="227"/>
        <v>795.21101488297086</v>
      </c>
      <c r="Z271" s="58">
        <f t="shared" si="228"/>
        <v>37689.465720853215</v>
      </c>
      <c r="AA271">
        <f t="shared" si="234"/>
        <v>194.13774934528632</v>
      </c>
      <c r="AB271" s="9">
        <f t="shared" si="235"/>
        <v>380.5099887167612</v>
      </c>
      <c r="AC271" s="18">
        <f t="shared" si="213"/>
        <v>0.24413362706483269</v>
      </c>
    </row>
    <row r="272" spans="1:29">
      <c r="A272" s="12" t="str">
        <f>'rockfish harvests'!A271</f>
        <v>SE</v>
      </c>
      <c r="B272">
        <f>'rockfish harvests'!B271</f>
        <v>2003</v>
      </c>
      <c r="C272" t="str">
        <f>'rockfish harvests'!C271</f>
        <v>NSEO</v>
      </c>
      <c r="D272">
        <f>'rockfish harvests'!D271</f>
        <v>3083</v>
      </c>
      <c r="E272">
        <f>[1]logbook_harvest!F425</f>
        <v>1659</v>
      </c>
      <c r="F272" t="str">
        <f>[4]logbook_harvest_forR!$G406</f>
        <v>NA</v>
      </c>
      <c r="G272" s="42">
        <v>0.43998231500000001</v>
      </c>
      <c r="H272" s="42">
        <v>8.6081189999999991E-3</v>
      </c>
      <c r="I272" s="17">
        <f t="shared" si="249"/>
        <v>729.93066058500006</v>
      </c>
      <c r="J272" s="8">
        <f t="shared" si="229"/>
        <v>23691.962369438999</v>
      </c>
      <c r="K272">
        <f t="shared" si="230"/>
        <v>153.92193595923553</v>
      </c>
      <c r="L272" s="9">
        <f t="shared" si="231"/>
        <v>301.68699448010165</v>
      </c>
      <c r="N272" s="2">
        <f>'rockfish harvests'!O271</f>
        <v>1635.26750672244</v>
      </c>
      <c r="O272">
        <f>'rockfish harvests'!P271</f>
        <v>703639.11639872531</v>
      </c>
      <c r="P272" s="42">
        <v>0.19025525099999999</v>
      </c>
      <c r="Q272" s="42">
        <v>1.3070167000000001E-2</v>
      </c>
      <c r="T272" s="17">
        <f t="shared" si="225"/>
        <v>311.118229943622</v>
      </c>
      <c r="U272" s="59">
        <f t="shared" si="226"/>
        <v>51223.918133675463</v>
      </c>
      <c r="V272">
        <f t="shared" si="232"/>
        <v>226.32701591651727</v>
      </c>
      <c r="W272" s="9">
        <f t="shared" si="233"/>
        <v>443.60095119637384</v>
      </c>
      <c r="Y272" s="17">
        <f t="shared" si="227"/>
        <v>1041.048890528622</v>
      </c>
      <c r="Z272" s="58">
        <f t="shared" si="228"/>
        <v>74915.880503114458</v>
      </c>
      <c r="AA272">
        <f t="shared" si="234"/>
        <v>273.70765517813794</v>
      </c>
      <c r="AB272" s="9">
        <f t="shared" si="235"/>
        <v>536.4670041491504</v>
      </c>
      <c r="AC272" s="18">
        <f t="shared" si="213"/>
        <v>0.26291527484281274</v>
      </c>
    </row>
    <row r="273" spans="1:29">
      <c r="A273" s="12" t="str">
        <f>'rockfish harvests'!A272</f>
        <v>SE</v>
      </c>
      <c r="B273">
        <f>'rockfish harvests'!B272</f>
        <v>2004</v>
      </c>
      <c r="C273" t="str">
        <f>'rockfish harvests'!C272</f>
        <v>NSEO</v>
      </c>
      <c r="D273">
        <f>'rockfish harvests'!D272</f>
        <v>2923</v>
      </c>
      <c r="E273">
        <f>[1]logbook_harvest!F426</f>
        <v>1924</v>
      </c>
      <c r="F273" t="str">
        <f>[4]logbook_harvest_forR!$G407</f>
        <v>NA</v>
      </c>
      <c r="G273" s="42">
        <v>0.43998231500000001</v>
      </c>
      <c r="H273" s="42">
        <v>8.6081189999999991E-3</v>
      </c>
      <c r="I273" s="17">
        <f t="shared" si="249"/>
        <v>846.52597406000007</v>
      </c>
      <c r="J273" s="8">
        <f t="shared" si="229"/>
        <v>31865.328319343997</v>
      </c>
      <c r="K273">
        <f t="shared" si="230"/>
        <v>178.50862253500247</v>
      </c>
      <c r="L273" s="9">
        <f t="shared" si="231"/>
        <v>349.87690016860483</v>
      </c>
      <c r="N273" s="2">
        <f>'rockfish harvests'!O272</f>
        <v>1550.4012073142039</v>
      </c>
      <c r="O273">
        <f>'rockfish harvests'!P272</f>
        <v>632500.03783668019</v>
      </c>
      <c r="P273" s="42">
        <v>0.19025525099999999</v>
      </c>
      <c r="Q273" s="42">
        <v>1.3070167000000001E-2</v>
      </c>
      <c r="T273" s="17">
        <f t="shared" si="225"/>
        <v>294.97197084826689</v>
      </c>
      <c r="U273" s="59">
        <f t="shared" si="226"/>
        <v>46045.095280537789</v>
      </c>
      <c r="V273">
        <f t="shared" si="232"/>
        <v>214.58120905740509</v>
      </c>
      <c r="W273" s="9">
        <f t="shared" si="233"/>
        <v>420.57916975251396</v>
      </c>
      <c r="Y273" s="17">
        <f t="shared" si="227"/>
        <v>1141.4979449082671</v>
      </c>
      <c r="Z273" s="58">
        <f t="shared" si="228"/>
        <v>77910.423599881789</v>
      </c>
      <c r="AA273">
        <f t="shared" si="234"/>
        <v>279.12438732558246</v>
      </c>
      <c r="AB273" s="9">
        <f t="shared" si="235"/>
        <v>547.08379915814157</v>
      </c>
      <c r="AC273" s="18">
        <f t="shared" si="213"/>
        <v>0.24452465163922255</v>
      </c>
    </row>
    <row r="274" spans="1:29">
      <c r="A274" s="12" t="str">
        <f>'rockfish harvests'!A273</f>
        <v>SE</v>
      </c>
      <c r="B274">
        <f>'rockfish harvests'!B273</f>
        <v>2005</v>
      </c>
      <c r="C274" t="str">
        <f>'rockfish harvests'!C273</f>
        <v>NSEO</v>
      </c>
      <c r="D274">
        <f>'rockfish harvests'!D273</f>
        <v>2796</v>
      </c>
      <c r="E274">
        <f>[1]logbook_harvest!F427</f>
        <v>1608</v>
      </c>
      <c r="F274" t="str">
        <f>[4]logbook_harvest_forR!$G408</f>
        <v>NA</v>
      </c>
      <c r="G274" s="42">
        <v>0.43998231500000001</v>
      </c>
      <c r="H274" s="42">
        <v>8.6081189999999991E-3</v>
      </c>
      <c r="I274" s="17">
        <f t="shared" si="249"/>
        <v>707.49156252</v>
      </c>
      <c r="J274" s="8">
        <f t="shared" si="229"/>
        <v>22257.703406015997</v>
      </c>
      <c r="K274">
        <f t="shared" si="230"/>
        <v>149.19015854276714</v>
      </c>
      <c r="L274" s="9">
        <f t="shared" si="231"/>
        <v>292.4127107438236</v>
      </c>
      <c r="N274" s="2">
        <f>'rockfish harvests'!O273</f>
        <v>1483.0385821589171</v>
      </c>
      <c r="O274">
        <f>'rockfish harvests'!P273</f>
        <v>578731.68372450606</v>
      </c>
      <c r="P274" s="42">
        <v>0.19025525099999999</v>
      </c>
      <c r="Q274" s="42">
        <v>1.3070167000000001E-2</v>
      </c>
      <c r="T274" s="17">
        <f t="shared" si="225"/>
        <v>282.15587769132884</v>
      </c>
      <c r="U274" s="59">
        <f t="shared" si="226"/>
        <v>42130.836244853708</v>
      </c>
      <c r="V274">
        <f t="shared" si="232"/>
        <v>205.25797486298481</v>
      </c>
      <c r="W274" s="9">
        <f t="shared" si="233"/>
        <v>402.30563073145021</v>
      </c>
      <c r="Y274" s="17">
        <f t="shared" si="227"/>
        <v>989.64744021132879</v>
      </c>
      <c r="Z274" s="58">
        <f t="shared" si="228"/>
        <v>64388.539650869701</v>
      </c>
      <c r="AA274">
        <f t="shared" si="234"/>
        <v>253.74896975331683</v>
      </c>
      <c r="AB274" s="9">
        <f t="shared" si="235"/>
        <v>497.34798071650096</v>
      </c>
      <c r="AC274" s="18">
        <f t="shared" si="213"/>
        <v>0.25640340129524453</v>
      </c>
    </row>
    <row r="275" spans="1:29">
      <c r="A275" s="12" t="str">
        <f>'rockfish harvests'!A274</f>
        <v>SE</v>
      </c>
      <c r="B275">
        <f>'rockfish harvests'!B274</f>
        <v>2006</v>
      </c>
      <c r="C275" t="str">
        <f>'rockfish harvests'!C274</f>
        <v>NSEO</v>
      </c>
      <c r="D275">
        <f>'rockfish harvests'!D274</f>
        <v>3058</v>
      </c>
      <c r="E275">
        <f>[1]logbook_harvest!F428</f>
        <v>1651</v>
      </c>
      <c r="F275">
        <f>[1]logbook_harvest!G428</f>
        <v>931</v>
      </c>
      <c r="G275" s="12"/>
      <c r="H275" s="12"/>
      <c r="I275" s="17">
        <f>F275</f>
        <v>931</v>
      </c>
      <c r="J275" s="8">
        <f t="shared" si="229"/>
        <v>0</v>
      </c>
      <c r="K275">
        <f t="shared" si="230"/>
        <v>0</v>
      </c>
      <c r="L275" s="9">
        <f t="shared" si="231"/>
        <v>0</v>
      </c>
      <c r="N275" s="2">
        <f>'rockfish harvests'!O274</f>
        <v>1622.0071474399028</v>
      </c>
      <c r="O275">
        <f>'rockfish harvests'!P274</f>
        <v>692273.78689881065</v>
      </c>
      <c r="P275" s="12">
        <f>IF([3]species_comp_Region1_forR!$D208&gt;49,[3]species_comp_Region1_forR!$J208,[3]species_comp_Region1_forR!$L208)</f>
        <v>0.393939394</v>
      </c>
      <c r="Q275" s="12">
        <f>IF([3]species_comp_Region1_forR!$D208&gt;49,[3]species_comp_Region1_forR!$K208,[3]species_comp_Region1_forR!$M208)</f>
        <v>3.6730949999999999E-3</v>
      </c>
      <c r="T275" s="17">
        <f t="shared" si="225"/>
        <v>638.97251272614392</v>
      </c>
      <c r="U275" s="59">
        <f t="shared" si="226"/>
        <v>114553.53948738723</v>
      </c>
      <c r="V275">
        <f t="shared" si="232"/>
        <v>338.45758890500184</v>
      </c>
      <c r="W275" s="9">
        <f t="shared" si="233"/>
        <v>663.37687425380363</v>
      </c>
      <c r="Y275" s="17">
        <f t="shared" si="227"/>
        <v>1569.972512726144</v>
      </c>
      <c r="Z275" s="58">
        <f t="shared" si="228"/>
        <v>114553.53948738723</v>
      </c>
      <c r="AA275">
        <f t="shared" si="234"/>
        <v>338.45758890500184</v>
      </c>
      <c r="AB275" s="9">
        <f t="shared" si="235"/>
        <v>663.37687425380363</v>
      </c>
      <c r="AC275" s="18">
        <f t="shared" si="213"/>
        <v>0.21558185647294847</v>
      </c>
    </row>
    <row r="276" spans="1:29">
      <c r="A276" s="12" t="str">
        <f>'rockfish harvests'!A275</f>
        <v>SE</v>
      </c>
      <c r="B276">
        <f>'rockfish harvests'!B275</f>
        <v>2007</v>
      </c>
      <c r="C276" t="str">
        <f>'rockfish harvests'!C275</f>
        <v>NSEO</v>
      </c>
      <c r="D276">
        <f>'rockfish harvests'!D275</f>
        <v>4266</v>
      </c>
      <c r="E276">
        <f>[1]logbook_harvest!F429</f>
        <v>1748</v>
      </c>
      <c r="F276">
        <f>[1]logbook_harvest!G429</f>
        <v>1014</v>
      </c>
      <c r="G276" s="12"/>
      <c r="H276" s="12"/>
      <c r="I276" s="17">
        <f t="shared" ref="I276:I287" si="250">F276</f>
        <v>1014</v>
      </c>
      <c r="J276" s="8">
        <f t="shared" si="229"/>
        <v>0</v>
      </c>
      <c r="K276">
        <f t="shared" si="230"/>
        <v>0</v>
      </c>
      <c r="L276" s="9">
        <f t="shared" si="231"/>
        <v>0</v>
      </c>
      <c r="N276" s="2">
        <f>'rockfish harvests'!O275</f>
        <v>2262.7477079720811</v>
      </c>
      <c r="O276">
        <f>'rockfish harvests'!P275</f>
        <v>1347238.9410750614</v>
      </c>
      <c r="P276" s="12">
        <f>IF([3]species_comp_Region1_forR!$D209&gt;49,[3]species_comp_Region1_forR!$J209,[3]species_comp_Region1_forR!$L209)</f>
        <v>0.44262295099999999</v>
      </c>
      <c r="Q276" s="12">
        <f>IF([3]species_comp_Region1_forR!$D209&gt;49,[3]species_comp_Region1_forR!$K209,[3]species_comp_Region1_forR!$M209)</f>
        <v>4.1117979999999998E-3</v>
      </c>
      <c r="T276" s="17">
        <f t="shared" si="225"/>
        <v>1001.5440678710887</v>
      </c>
      <c r="U276" s="59">
        <f t="shared" si="226"/>
        <v>279457.36372001155</v>
      </c>
      <c r="V276">
        <f t="shared" si="232"/>
        <v>528.6372704605792</v>
      </c>
      <c r="W276" s="9">
        <f t="shared" si="233"/>
        <v>1036.1290501027352</v>
      </c>
      <c r="Y276" s="17">
        <f t="shared" si="227"/>
        <v>2015.5440678710888</v>
      </c>
      <c r="Z276" s="58">
        <f t="shared" si="228"/>
        <v>279457.36372001155</v>
      </c>
      <c r="AA276">
        <f t="shared" si="234"/>
        <v>528.6372704605792</v>
      </c>
      <c r="AB276" s="9">
        <f t="shared" si="235"/>
        <v>1036.1290501027352</v>
      </c>
      <c r="AC276" s="18">
        <f t="shared" si="213"/>
        <v>0.26228018473391673</v>
      </c>
    </row>
    <row r="277" spans="1:29">
      <c r="A277" s="12" t="str">
        <f>'rockfish harvests'!A276</f>
        <v>SE</v>
      </c>
      <c r="B277">
        <f>'rockfish harvests'!B276</f>
        <v>2008</v>
      </c>
      <c r="C277" t="str">
        <f>'rockfish harvests'!C276</f>
        <v>NSEO</v>
      </c>
      <c r="D277">
        <f>'rockfish harvests'!D276</f>
        <v>5010</v>
      </c>
      <c r="E277">
        <f>[1]logbook_harvest!F430</f>
        <v>1963</v>
      </c>
      <c r="F277">
        <f>[1]logbook_harvest!G430</f>
        <v>1009</v>
      </c>
      <c r="G277" s="12"/>
      <c r="H277" s="12"/>
      <c r="I277" s="17">
        <f t="shared" si="250"/>
        <v>1009</v>
      </c>
      <c r="J277" s="8">
        <f t="shared" si="229"/>
        <v>0</v>
      </c>
      <c r="K277">
        <f t="shared" si="230"/>
        <v>0</v>
      </c>
      <c r="L277" s="9">
        <f t="shared" si="231"/>
        <v>0</v>
      </c>
      <c r="N277" s="2">
        <f>'rockfish harvests'!O276</f>
        <v>2657.3760002203771</v>
      </c>
      <c r="O277">
        <f>'rockfish harvests'!P276</f>
        <v>1858139.7621286947</v>
      </c>
      <c r="P277" s="12">
        <f>IF([3]species_comp_Region1_forR!$D210&gt;49,[3]species_comp_Region1_forR!$J210,[3]species_comp_Region1_forR!$L210)</f>
        <v>0.19801980199999999</v>
      </c>
      <c r="Q277" s="12">
        <f>IF([3]species_comp_Region1_forR!$D210&gt;49,[3]species_comp_Region1_forR!$K210,[3]species_comp_Region1_forR!$M210)</f>
        <v>1.58808E-3</v>
      </c>
      <c r="T277" s="17">
        <f t="shared" si="225"/>
        <v>526.21306940319107</v>
      </c>
      <c r="U277" s="59">
        <f t="shared" si="226"/>
        <v>81124.66883933144</v>
      </c>
      <c r="V277">
        <f t="shared" si="232"/>
        <v>284.82392603033094</v>
      </c>
      <c r="W277" s="9">
        <f t="shared" si="233"/>
        <v>558.25489501944867</v>
      </c>
      <c r="Y277" s="17">
        <f t="shared" si="227"/>
        <v>1535.2130694031912</v>
      </c>
      <c r="Z277" s="58">
        <f t="shared" si="228"/>
        <v>81124.66883933144</v>
      </c>
      <c r="AA277">
        <f t="shared" si="234"/>
        <v>284.82392603033094</v>
      </c>
      <c r="AB277" s="9">
        <f t="shared" si="235"/>
        <v>558.25489501944867</v>
      </c>
      <c r="AC277" s="18">
        <f t="shared" si="213"/>
        <v>0.18552729370722154</v>
      </c>
    </row>
    <row r="278" spans="1:29">
      <c r="A278" s="12" t="str">
        <f>'rockfish harvests'!A277</f>
        <v>SE</v>
      </c>
      <c r="B278">
        <f>'rockfish harvests'!B277</f>
        <v>2009</v>
      </c>
      <c r="C278" t="str">
        <f>'rockfish harvests'!C277</f>
        <v>NSEO</v>
      </c>
      <c r="D278">
        <f>'rockfish harvests'!D277</f>
        <v>2818</v>
      </c>
      <c r="E278">
        <f>[1]logbook_harvest!F431</f>
        <v>864</v>
      </c>
      <c r="F278">
        <f>[1]logbook_harvest!G431</f>
        <v>580</v>
      </c>
      <c r="G278" s="12"/>
      <c r="H278" s="12"/>
      <c r="I278" s="17">
        <f t="shared" si="250"/>
        <v>580</v>
      </c>
      <c r="J278" s="8">
        <f t="shared" si="229"/>
        <v>0</v>
      </c>
      <c r="K278">
        <f t="shared" si="230"/>
        <v>0</v>
      </c>
      <c r="L278" s="9">
        <f t="shared" si="231"/>
        <v>0</v>
      </c>
      <c r="N278" s="2">
        <f>'rockfish harvests'!O277</f>
        <v>1494.7076983275492</v>
      </c>
      <c r="O278">
        <f>'rockfish harvests'!P277</f>
        <v>587874.87939866644</v>
      </c>
      <c r="P278" s="12">
        <f>IF([3]species_comp_Region1_forR!$D211&gt;49,[3]species_comp_Region1_forR!$J211,[3]species_comp_Region1_forR!$L211)</f>
        <v>0.23076923099999999</v>
      </c>
      <c r="Q278" s="12">
        <f>IF([3]species_comp_Region1_forR!$D211&gt;49,[3]species_comp_Region1_forR!$K211,[3]species_comp_Region1_forR!$M211)</f>
        <v>2.3053869999999999E-3</v>
      </c>
      <c r="T278" s="17">
        <f t="shared" si="225"/>
        <v>344.9325461128285</v>
      </c>
      <c r="U278" s="59">
        <f t="shared" si="226"/>
        <v>35102.250108092703</v>
      </c>
      <c r="V278">
        <f t="shared" si="232"/>
        <v>187.3559449499607</v>
      </c>
      <c r="W278" s="9">
        <f t="shared" si="233"/>
        <v>367.21765210192297</v>
      </c>
      <c r="Y278" s="17">
        <f t="shared" si="227"/>
        <v>924.9325461128285</v>
      </c>
      <c r="Z278" s="58">
        <f t="shared" si="228"/>
        <v>35102.250108092703</v>
      </c>
      <c r="AA278">
        <f t="shared" si="234"/>
        <v>187.3559449499607</v>
      </c>
      <c r="AB278" s="9">
        <f t="shared" si="235"/>
        <v>367.21765210192297</v>
      </c>
      <c r="AC278" s="18">
        <f t="shared" si="213"/>
        <v>0.20256173894772425</v>
      </c>
    </row>
    <row r="279" spans="1:29">
      <c r="A279" s="12" t="str">
        <f>'rockfish harvests'!A278</f>
        <v>SE</v>
      </c>
      <c r="B279">
        <f>'rockfish harvests'!B278</f>
        <v>2010</v>
      </c>
      <c r="C279" t="str">
        <f>'rockfish harvests'!C278</f>
        <v>NSEO</v>
      </c>
      <c r="D279">
        <f>'rockfish harvests'!D278</f>
        <v>4613</v>
      </c>
      <c r="E279">
        <f>[1]logbook_harvest!F432</f>
        <v>1642</v>
      </c>
      <c r="F279">
        <f>[1]logbook_harvest!G432</f>
        <v>737</v>
      </c>
      <c r="G279" s="12"/>
      <c r="H279" s="12"/>
      <c r="I279" s="17">
        <f t="shared" si="250"/>
        <v>737</v>
      </c>
      <c r="J279" s="8">
        <f t="shared" si="229"/>
        <v>0</v>
      </c>
      <c r="K279">
        <f t="shared" si="230"/>
        <v>0</v>
      </c>
      <c r="L279" s="9">
        <f t="shared" si="231"/>
        <v>0</v>
      </c>
      <c r="N279" s="2">
        <f>'rockfish harvests'!O278</f>
        <v>2446.8014948136924</v>
      </c>
      <c r="O279">
        <f>'rockfish harvests'!P278</f>
        <v>1575323.7998180711</v>
      </c>
      <c r="P279" s="12">
        <f>IF([3]species_comp_Region1_forR!$D212&gt;49,[3]species_comp_Region1_forR!$J212,[3]species_comp_Region1_forR!$L212)</f>
        <v>0.27160493800000002</v>
      </c>
      <c r="Q279" s="12">
        <f>IF([3]species_comp_Region1_forR!$D212&gt;49,[3]species_comp_Region1_forR!$K212,[3]species_comp_Region1_forR!$M212)</f>
        <v>1.2287929999999999E-3</v>
      </c>
      <c r="T279" s="17">
        <f t="shared" ref="T279:T312" si="251">N279*P279</f>
        <v>664.56336829718032</v>
      </c>
      <c r="U279" s="59">
        <f t="shared" si="226"/>
        <v>121631.28038397437</v>
      </c>
      <c r="V279">
        <f t="shared" si="232"/>
        <v>348.75676392576872</v>
      </c>
      <c r="W279" s="9">
        <f t="shared" si="233"/>
        <v>683.56325729450668</v>
      </c>
      <c r="Y279" s="17">
        <f t="shared" si="227"/>
        <v>1401.5633682971802</v>
      </c>
      <c r="Z279" s="58">
        <f t="shared" si="228"/>
        <v>121631.28038397437</v>
      </c>
      <c r="AA279">
        <f t="shared" si="234"/>
        <v>348.75676392576872</v>
      </c>
      <c r="AB279" s="9">
        <f t="shared" si="235"/>
        <v>683.56325729450668</v>
      </c>
      <c r="AC279" s="18">
        <f t="shared" si="213"/>
        <v>0.24883410326961411</v>
      </c>
    </row>
    <row r="280" spans="1:29">
      <c r="A280" s="12" t="str">
        <f>'rockfish harvests'!A279</f>
        <v>SE</v>
      </c>
      <c r="B280">
        <f>'rockfish harvests'!B279</f>
        <v>2011</v>
      </c>
      <c r="C280" t="str">
        <f>'rockfish harvests'!C279</f>
        <v>NSEO</v>
      </c>
      <c r="D280">
        <f>'rockfish harvests'!D279</f>
        <v>8950</v>
      </c>
      <c r="E280">
        <f>[1]logbook_harvest!F433</f>
        <v>2118</v>
      </c>
      <c r="F280">
        <f>[1]logbook_harvest!G433</f>
        <v>831</v>
      </c>
      <c r="G280" s="12"/>
      <c r="H280" s="12"/>
      <c r="I280" s="17">
        <f t="shared" si="250"/>
        <v>831</v>
      </c>
      <c r="J280" s="8">
        <f t="shared" si="229"/>
        <v>0</v>
      </c>
      <c r="K280">
        <f t="shared" si="230"/>
        <v>0</v>
      </c>
      <c r="L280" s="9">
        <f t="shared" si="231"/>
        <v>0</v>
      </c>
      <c r="N280" s="2">
        <f>'rockfish harvests'!O279</f>
        <v>2109.8638720829731</v>
      </c>
      <c r="O280">
        <f>'rockfish harvests'!P279</f>
        <v>736850.51155388099</v>
      </c>
      <c r="P280" s="12">
        <f>IF([3]species_comp_Region1_forR!$D213&gt;49,[3]species_comp_Region1_forR!$J213,[3]species_comp_Region1_forR!$L213)</f>
        <v>0.212121212</v>
      </c>
      <c r="Q280" s="12">
        <f>IF([3]species_comp_Region1_forR!$D213&gt;49,[3]species_comp_Region1_forR!$K213,[3]species_comp_Region1_forR!$M213)</f>
        <v>1.01906E-3</v>
      </c>
      <c r="T280" s="17">
        <f t="shared" si="251"/>
        <v>447.5468817012532</v>
      </c>
      <c r="U280" s="59">
        <f t="shared" si="226"/>
        <v>36940.366583572082</v>
      </c>
      <c r="V280">
        <f t="shared" si="232"/>
        <v>192.19876842366102</v>
      </c>
      <c r="W280" s="9">
        <f t="shared" si="233"/>
        <v>376.7095861103756</v>
      </c>
      <c r="Y280" s="17">
        <f t="shared" si="227"/>
        <v>1278.5468817012531</v>
      </c>
      <c r="Z280" s="58">
        <f t="shared" si="228"/>
        <v>36940.366583572082</v>
      </c>
      <c r="AA280">
        <f t="shared" si="234"/>
        <v>192.19876842366102</v>
      </c>
      <c r="AB280" s="9">
        <f t="shared" si="235"/>
        <v>376.7095861103756</v>
      </c>
      <c r="AC280" s="18">
        <f t="shared" si="213"/>
        <v>0.15032594516042974</v>
      </c>
    </row>
    <row r="281" spans="1:29">
      <c r="A281" s="12" t="str">
        <f>'rockfish harvests'!A280</f>
        <v>SE</v>
      </c>
      <c r="B281">
        <f>'rockfish harvests'!B280</f>
        <v>2012</v>
      </c>
      <c r="C281" t="str">
        <f>'rockfish harvests'!C280</f>
        <v>NSEO</v>
      </c>
      <c r="D281">
        <f>'rockfish harvests'!D280</f>
        <v>8600</v>
      </c>
      <c r="E281">
        <f>[1]logbook_harvest!F434</f>
        <v>2133</v>
      </c>
      <c r="F281">
        <f>[1]logbook_harvest!G434</f>
        <v>737</v>
      </c>
      <c r="G281" s="12"/>
      <c r="H281" s="12"/>
      <c r="I281" s="17">
        <f t="shared" si="250"/>
        <v>737</v>
      </c>
      <c r="J281" s="8">
        <f t="shared" si="229"/>
        <v>0</v>
      </c>
      <c r="K281">
        <f t="shared" si="230"/>
        <v>0</v>
      </c>
      <c r="L281" s="9">
        <f t="shared" si="231"/>
        <v>0</v>
      </c>
      <c r="N281" s="2">
        <f>'rockfish harvests'!O280</f>
        <v>4056.1403508771928</v>
      </c>
      <c r="O281">
        <f>'rockfish harvests'!P280</f>
        <v>2425591.2838210762</v>
      </c>
      <c r="P281" s="12">
        <f>IF([3]species_comp_Region1_forR!$D214&gt;49,[3]species_comp_Region1_forR!$J214,[3]species_comp_Region1_forR!$L214)</f>
        <v>0.13618677000000001</v>
      </c>
      <c r="Q281" s="12">
        <f>IF([3]species_comp_Region1_forR!$D214&gt;49,[3]species_comp_Region1_forR!$K214,[3]species_comp_Region1_forR!$M214)</f>
        <v>4.59531E-4</v>
      </c>
      <c r="T281" s="17">
        <f t="shared" si="251"/>
        <v>552.39265305263154</v>
      </c>
      <c r="U281" s="59">
        <f t="shared" si="226"/>
        <v>51432.740313763592</v>
      </c>
      <c r="V281">
        <f t="shared" si="232"/>
        <v>226.78787514715947</v>
      </c>
      <c r="W281" s="9">
        <f t="shared" si="233"/>
        <v>444.50423528843254</v>
      </c>
      <c r="Y281" s="17">
        <f t="shared" si="227"/>
        <v>1289.3926530526314</v>
      </c>
      <c r="Z281" s="58">
        <f t="shared" si="228"/>
        <v>51432.740313763592</v>
      </c>
      <c r="AA281">
        <f t="shared" si="234"/>
        <v>226.78787514715947</v>
      </c>
      <c r="AB281" s="9">
        <f t="shared" si="235"/>
        <v>444.50423528843254</v>
      </c>
      <c r="AC281" s="18">
        <f t="shared" si="213"/>
        <v>0.1758873641867279</v>
      </c>
    </row>
    <row r="282" spans="1:29">
      <c r="A282" s="12" t="str">
        <f>'rockfish harvests'!A281</f>
        <v>SE</v>
      </c>
      <c r="B282">
        <f>'rockfish harvests'!B281</f>
        <v>2013</v>
      </c>
      <c r="C282" t="str">
        <f>'rockfish harvests'!C281</f>
        <v>NSEO</v>
      </c>
      <c r="D282">
        <f>'rockfish harvests'!D281</f>
        <v>6970</v>
      </c>
      <c r="E282">
        <f>[1]logbook_harvest!F435</f>
        <v>1675</v>
      </c>
      <c r="F282">
        <f>[1]logbook_harvest!G435</f>
        <v>713</v>
      </c>
      <c r="G282" s="12"/>
      <c r="H282" s="12"/>
      <c r="I282" s="17">
        <f t="shared" si="250"/>
        <v>713</v>
      </c>
      <c r="J282" s="8">
        <f t="shared" si="229"/>
        <v>0</v>
      </c>
      <c r="K282">
        <f t="shared" si="230"/>
        <v>0</v>
      </c>
      <c r="L282" s="9">
        <f t="shared" si="231"/>
        <v>0</v>
      </c>
      <c r="N282" s="2">
        <f>'rockfish harvests'!O281</f>
        <v>3563.4638032559742</v>
      </c>
      <c r="O282">
        <f>'rockfish harvests'!P281</f>
        <v>1983952.159720307</v>
      </c>
      <c r="P282" s="12">
        <f>IF([3]species_comp_Region1_forR!$D215&gt;49,[3]species_comp_Region1_forR!$J215,[3]species_comp_Region1_forR!$L215)</f>
        <v>0.130718954</v>
      </c>
      <c r="Q282" s="12">
        <f>IF([3]species_comp_Region1_forR!$D215&gt;49,[3]species_comp_Region1_forR!$K215,[3]species_comp_Region1_forR!$M215)</f>
        <v>3.72562E-4</v>
      </c>
      <c r="T282" s="17">
        <f t="shared" si="251"/>
        <v>465.81226097848275</v>
      </c>
      <c r="U282" s="59">
        <f t="shared" si="226"/>
        <v>37892.422559306637</v>
      </c>
      <c r="V282">
        <f t="shared" si="232"/>
        <v>194.65976101728532</v>
      </c>
      <c r="W282" s="9">
        <f t="shared" si="233"/>
        <v>381.5331315938792</v>
      </c>
      <c r="Y282" s="17">
        <f t="shared" si="227"/>
        <v>1178.8122609784828</v>
      </c>
      <c r="Z282" s="58">
        <f t="shared" si="228"/>
        <v>37892.422559306637</v>
      </c>
      <c r="AA282">
        <f t="shared" si="234"/>
        <v>194.65976101728532</v>
      </c>
      <c r="AB282" s="9">
        <f t="shared" si="235"/>
        <v>381.5331315938792</v>
      </c>
      <c r="AC282" s="18">
        <f t="shared" si="213"/>
        <v>0.16513211429927477</v>
      </c>
    </row>
    <row r="283" spans="1:29">
      <c r="A283" s="12" t="str">
        <f>'rockfish harvests'!A282</f>
        <v>SE</v>
      </c>
      <c r="B283">
        <f>'rockfish harvests'!B282</f>
        <v>2014</v>
      </c>
      <c r="C283" t="str">
        <f>'rockfish harvests'!C282</f>
        <v>NSEO</v>
      </c>
      <c r="D283">
        <f>'rockfish harvests'!D282</f>
        <v>8688</v>
      </c>
      <c r="E283">
        <f>[1]logbook_harvest!F436</f>
        <v>2260</v>
      </c>
      <c r="F283">
        <f>[1]logbook_harvest!G436</f>
        <v>820</v>
      </c>
      <c r="G283" s="12"/>
      <c r="H283" s="12"/>
      <c r="I283" s="17">
        <f t="shared" si="250"/>
        <v>820</v>
      </c>
      <c r="J283" s="8">
        <f t="shared" si="229"/>
        <v>0</v>
      </c>
      <c r="K283">
        <f t="shared" si="230"/>
        <v>0</v>
      </c>
      <c r="L283" s="9">
        <f t="shared" si="231"/>
        <v>0</v>
      </c>
      <c r="N283" s="2">
        <f>'rockfish harvests'!O282</f>
        <v>9722.2508839872025</v>
      </c>
      <c r="O283">
        <f>'rockfish harvests'!P282</f>
        <v>9687106.4801495951</v>
      </c>
      <c r="P283" s="12">
        <f>IF([3]species_comp_Region1_forR!$D216&gt;49,[3]species_comp_Region1_forR!$J216,[3]species_comp_Region1_forR!$L216)</f>
        <v>7.0754716999999995E-2</v>
      </c>
      <c r="Q283" s="12">
        <f>IF([3]species_comp_Region1_forR!$D216&gt;49,[3]species_comp_Region1_forR!$K216,[3]species_comp_Region1_forR!$M216)</f>
        <v>1.55434E-4</v>
      </c>
      <c r="T283" s="17">
        <f t="shared" si="251"/>
        <v>687.8951098995143</v>
      </c>
      <c r="U283" s="59">
        <f t="shared" si="226"/>
        <v>61682.134917297932</v>
      </c>
      <c r="V283">
        <f t="shared" si="232"/>
        <v>248.3588833065931</v>
      </c>
      <c r="W283" s="9">
        <f t="shared" si="233"/>
        <v>486.78341128092245</v>
      </c>
      <c r="Y283" s="17">
        <f t="shared" si="227"/>
        <v>1507.8951098995144</v>
      </c>
      <c r="Z283" s="58">
        <f t="shared" si="228"/>
        <v>61682.134917297932</v>
      </c>
      <c r="AA283">
        <f t="shared" si="234"/>
        <v>248.3588833065931</v>
      </c>
      <c r="AB283" s="9">
        <f t="shared" si="235"/>
        <v>486.78341128092245</v>
      </c>
      <c r="AC283" s="18">
        <f t="shared" si="213"/>
        <v>0.16470567592937127</v>
      </c>
    </row>
    <row r="284" spans="1:29">
      <c r="A284" s="12" t="str">
        <f>'rockfish harvests'!A283</f>
        <v>SE</v>
      </c>
      <c r="B284">
        <f>'rockfish harvests'!B283</f>
        <v>2015</v>
      </c>
      <c r="C284" t="str">
        <f>'rockfish harvests'!C283</f>
        <v>NSEO</v>
      </c>
      <c r="D284">
        <f>'rockfish harvests'!D283</f>
        <v>9156</v>
      </c>
      <c r="E284">
        <f>[1]logbook_harvest!F437</f>
        <v>2579</v>
      </c>
      <c r="F284">
        <f>[1]logbook_harvest!G437</f>
        <v>911</v>
      </c>
      <c r="G284" s="12"/>
      <c r="H284" s="12"/>
      <c r="I284" s="17">
        <f t="shared" si="250"/>
        <v>911</v>
      </c>
      <c r="J284" s="8">
        <f t="shared" si="229"/>
        <v>0</v>
      </c>
      <c r="K284">
        <f t="shared" si="230"/>
        <v>0</v>
      </c>
      <c r="L284" s="9">
        <f t="shared" si="231"/>
        <v>0</v>
      </c>
      <c r="N284" s="2">
        <f>'rockfish harvests'!O283</f>
        <v>4529.4803554223308</v>
      </c>
      <c r="O284">
        <f>'rockfish harvests'!P283</f>
        <v>3708908.4909766819</v>
      </c>
      <c r="P284" s="12">
        <f>IF([3]species_comp_Region1_forR!$D217&gt;49,[3]species_comp_Region1_forR!$J217,[3]species_comp_Region1_forR!$L217)</f>
        <v>0.17891373799999999</v>
      </c>
      <c r="Q284" s="12">
        <f>IF([3]species_comp_Region1_forR!$D217&gt;49,[3]species_comp_Region1_forR!$K217,[3]species_comp_Region1_forR!$M217)</f>
        <v>4.7084500000000001E-4</v>
      </c>
      <c r="T284" s="17">
        <f t="shared" si="251"/>
        <v>810.38626158617774</v>
      </c>
      <c r="U284" s="59">
        <f t="shared" si="226"/>
        <v>126636.25234288786</v>
      </c>
      <c r="V284">
        <f t="shared" si="232"/>
        <v>355.8598773996415</v>
      </c>
      <c r="W284" s="9">
        <f t="shared" si="233"/>
        <v>697.48535970329738</v>
      </c>
      <c r="Y284" s="17">
        <f t="shared" si="227"/>
        <v>1721.3862615861776</v>
      </c>
      <c r="Z284" s="58">
        <f t="shared" si="228"/>
        <v>126636.25234288786</v>
      </c>
      <c r="AA284">
        <f t="shared" si="234"/>
        <v>355.8598773996415</v>
      </c>
      <c r="AB284" s="9">
        <f t="shared" si="235"/>
        <v>697.48535970329738</v>
      </c>
      <c r="AC284" s="18">
        <f t="shared" si="213"/>
        <v>0.20672866127776177</v>
      </c>
    </row>
    <row r="285" spans="1:29">
      <c r="A285" s="12" t="str">
        <f>'rockfish harvests'!A284</f>
        <v>SE</v>
      </c>
      <c r="B285">
        <f>'rockfish harvests'!B284</f>
        <v>2016</v>
      </c>
      <c r="C285" t="str">
        <f>'rockfish harvests'!C284</f>
        <v>NSEO</v>
      </c>
      <c r="D285">
        <f>'rockfish harvests'!D284</f>
        <v>5839</v>
      </c>
      <c r="E285">
        <f>[1]logbook_harvest!F438</f>
        <v>1492</v>
      </c>
      <c r="F285">
        <f>[1]logbook_harvest!G438</f>
        <v>698</v>
      </c>
      <c r="G285" s="12"/>
      <c r="H285" s="12"/>
      <c r="I285" s="17">
        <f>F285</f>
        <v>698</v>
      </c>
      <c r="J285" s="8">
        <f t="shared" si="229"/>
        <v>0</v>
      </c>
      <c r="K285">
        <f t="shared" si="230"/>
        <v>0</v>
      </c>
      <c r="L285" s="9">
        <f t="shared" si="231"/>
        <v>0</v>
      </c>
      <c r="N285" s="2">
        <f>'rockfish harvests'!O284</f>
        <v>1660.6278507924235</v>
      </c>
      <c r="O285">
        <f>'rockfish harvests'!P284</f>
        <v>405106.18509878113</v>
      </c>
      <c r="P285" s="12">
        <f>IF([3]species_comp_Region1_forR!$D218&gt;49,[3]species_comp_Region1_forR!$J218,[3]species_comp_Region1_forR!$L218)</f>
        <v>0.109561753</v>
      </c>
      <c r="Q285" s="12">
        <f>IF([3]species_comp_Region1_forR!$D218&gt;49,[3]species_comp_Region1_forR!$K218,[3]species_comp_Region1_forR!$M218)</f>
        <v>1.9472599999999999E-4</v>
      </c>
      <c r="T285" s="70">
        <f>N285*P285</f>
        <v>181.94129841344036</v>
      </c>
      <c r="U285" s="59">
        <f t="shared" si="226"/>
        <v>5320.9128339188501</v>
      </c>
      <c r="V285">
        <f t="shared" si="232"/>
        <v>72.944587420307272</v>
      </c>
      <c r="W285" s="9">
        <f t="shared" si="233"/>
        <v>142.97139134380225</v>
      </c>
      <c r="Y285" s="17">
        <f t="shared" si="227"/>
        <v>879.94129841344034</v>
      </c>
      <c r="Z285" s="58">
        <f t="shared" si="228"/>
        <v>5320.9128339188501</v>
      </c>
      <c r="AA285">
        <f t="shared" si="234"/>
        <v>72.944587420307272</v>
      </c>
      <c r="AB285" s="9">
        <f t="shared" si="235"/>
        <v>142.97139134380225</v>
      </c>
      <c r="AC285" s="18">
        <f t="shared" si="213"/>
        <v>8.2897106377241847E-2</v>
      </c>
    </row>
    <row r="286" spans="1:29">
      <c r="A286" s="12" t="str">
        <f>'rockfish harvests'!A285</f>
        <v>SE</v>
      </c>
      <c r="B286">
        <f>'rockfish harvests'!B285</f>
        <v>2017</v>
      </c>
      <c r="C286" t="str">
        <f>'rockfish harvests'!C285</f>
        <v>NSEO</v>
      </c>
      <c r="D286">
        <f>'rockfish harvests'!D285</f>
        <v>9211</v>
      </c>
      <c r="E286">
        <f>[1]logbook_harvest!F439</f>
        <v>1716</v>
      </c>
      <c r="F286">
        <f>[1]logbook_harvest!G439</f>
        <v>756</v>
      </c>
      <c r="G286" s="12"/>
      <c r="H286" s="12"/>
      <c r="I286" s="17">
        <f t="shared" si="250"/>
        <v>756</v>
      </c>
      <c r="J286" s="8">
        <f t="shared" si="229"/>
        <v>0</v>
      </c>
      <c r="K286">
        <f t="shared" si="230"/>
        <v>0</v>
      </c>
      <c r="L286" s="9">
        <f t="shared" si="231"/>
        <v>0</v>
      </c>
      <c r="N286" s="2">
        <f>'rockfish harvests'!O285</f>
        <v>6867.0171471927151</v>
      </c>
      <c r="O286">
        <f>'rockfish harvests'!P285</f>
        <v>4662505.6656814301</v>
      </c>
      <c r="P286" s="12">
        <f>IF([3]species_comp_Region1_forR!$D219&gt;49,[3]species_comp_Region1_forR!$J219,[3]species_comp_Region1_forR!$L219)</f>
        <v>0.10331384</v>
      </c>
      <c r="Q286" s="12">
        <f>IF([3]species_comp_Region1_forR!$D219&gt;49,[3]species_comp_Region1_forR!$K219,[3]species_comp_Region1_forR!$M219)</f>
        <v>1.8093800000000001E-4</v>
      </c>
      <c r="T286" s="17">
        <f t="shared" si="251"/>
        <v>709.45791082232461</v>
      </c>
      <c r="U286" s="59">
        <f t="shared" si="226"/>
        <v>57455.091900560656</v>
      </c>
      <c r="V286">
        <f t="shared" si="232"/>
        <v>239.69791801465581</v>
      </c>
      <c r="W286" s="9">
        <f t="shared" si="233"/>
        <v>469.80791930872539</v>
      </c>
      <c r="Y286" s="17">
        <f t="shared" si="227"/>
        <v>1465.4579108223247</v>
      </c>
      <c r="Z286" s="58">
        <f t="shared" si="228"/>
        <v>57455.091900560656</v>
      </c>
      <c r="AA286">
        <f t="shared" si="234"/>
        <v>239.69791801465581</v>
      </c>
      <c r="AB286" s="9">
        <f t="shared" si="235"/>
        <v>469.80791930872539</v>
      </c>
      <c r="AC286" s="18">
        <f t="shared" si="213"/>
        <v>0.16356520118694648</v>
      </c>
    </row>
    <row r="287" spans="1:29">
      <c r="A287" s="12" t="str">
        <f>'rockfish harvests'!A286</f>
        <v>SE</v>
      </c>
      <c r="B287">
        <f>'rockfish harvests'!B286</f>
        <v>2018</v>
      </c>
      <c r="C287" t="str">
        <f>'rockfish harvests'!C286</f>
        <v>NSEO</v>
      </c>
      <c r="D287">
        <f>'rockfish harvests'!D286</f>
        <v>11024</v>
      </c>
      <c r="E287">
        <f>[1]logbook_harvest!F440</f>
        <v>1835</v>
      </c>
      <c r="F287">
        <f>[1]logbook_harvest!G440</f>
        <v>858</v>
      </c>
      <c r="G287" s="12"/>
      <c r="H287" s="12"/>
      <c r="I287" s="17">
        <f t="shared" si="250"/>
        <v>858</v>
      </c>
      <c r="J287" s="8">
        <f t="shared" si="229"/>
        <v>0</v>
      </c>
      <c r="K287">
        <f t="shared" si="230"/>
        <v>0</v>
      </c>
      <c r="L287" s="9">
        <f t="shared" si="231"/>
        <v>0</v>
      </c>
      <c r="N287" s="2">
        <f>'rockfish harvests'!O286</f>
        <v>7836.8836407058479</v>
      </c>
      <c r="O287">
        <f>'rockfish harvests'!P286</f>
        <v>7422148.5356027149</v>
      </c>
      <c r="P287" s="12">
        <f>IF([3]species_comp_Region1_forR!$D220&gt;49,[3]species_comp_Region1_forR!$J220,[3]species_comp_Region1_forR!$L220)</f>
        <v>0.10191082799999999</v>
      </c>
      <c r="Q287" s="12">
        <f>IF([3]species_comp_Region1_forR!$D220&gt;49,[3]species_comp_Region1_forR!$K220,[3]species_comp_Region1_forR!$M220)</f>
        <v>1.9473400000000001E-4</v>
      </c>
      <c r="T287" s="17">
        <f t="shared" si="251"/>
        <v>798.66330076398742</v>
      </c>
      <c r="U287" s="59">
        <f t="shared" si="226"/>
        <v>87599.659211993101</v>
      </c>
      <c r="V287">
        <f t="shared" si="232"/>
        <v>295.97239603042897</v>
      </c>
      <c r="W287" s="9">
        <f t="shared" si="233"/>
        <v>580.10589621964073</v>
      </c>
      <c r="Y287" s="17">
        <f t="shared" si="227"/>
        <v>1656.6633007639875</v>
      </c>
      <c r="Z287" s="58">
        <f t="shared" si="228"/>
        <v>87599.659211993101</v>
      </c>
      <c r="AA287">
        <f t="shared" si="234"/>
        <v>295.97239603042897</v>
      </c>
      <c r="AB287" s="9">
        <f t="shared" si="235"/>
        <v>580.10589621964073</v>
      </c>
      <c r="AC287" s="18">
        <f t="shared" si="213"/>
        <v>0.17865573281785033</v>
      </c>
    </row>
    <row r="288" spans="1:29">
      <c r="A288" s="12" t="str">
        <f>'rockfish harvests'!A287</f>
        <v>SE</v>
      </c>
      <c r="B288">
        <f>'rockfish harvests'!B287</f>
        <v>2019</v>
      </c>
      <c r="C288" t="str">
        <f>'rockfish harvests'!C287</f>
        <v>NSEO</v>
      </c>
      <c r="D288">
        <f>'rockfish harvests'!D287</f>
        <v>11553</v>
      </c>
      <c r="E288">
        <f>[1]logbook_harvest!F441</f>
        <v>1628</v>
      </c>
      <c r="F288">
        <f>[1]logbook_harvest!G441</f>
        <v>769</v>
      </c>
      <c r="G288" s="12"/>
      <c r="H288" s="12"/>
      <c r="I288" s="17">
        <f>F288</f>
        <v>769</v>
      </c>
      <c r="J288" s="8">
        <f t="shared" ref="J288" si="252">(E288^2)*H288</f>
        <v>0</v>
      </c>
      <c r="K288">
        <f t="shared" ref="K288" si="253">SQRT(J288)</f>
        <v>0</v>
      </c>
      <c r="L288" s="9">
        <f t="shared" ref="L288" si="254">(1.96*K288)</f>
        <v>0</v>
      </c>
      <c r="N288" s="2">
        <f>'rockfish harvests'!O287</f>
        <v>6640.6634516724807</v>
      </c>
      <c r="O288">
        <f>'rockfish harvests'!P287</f>
        <v>4892127.8553123055</v>
      </c>
      <c r="P288" s="12">
        <v>5.7471264367816091E-2</v>
      </c>
      <c r="Q288" s="12">
        <v>8.9092628519376119E-5</v>
      </c>
      <c r="T288" s="17">
        <f t="shared" ref="T288" si="255">N288*P288</f>
        <v>381.64732480876324</v>
      </c>
      <c r="U288" s="59">
        <f t="shared" ref="U288" si="256">(N288^2)*Q288+(P288^2)*O288-(Q288*O288)</f>
        <v>19651.426073588827</v>
      </c>
      <c r="V288">
        <f t="shared" ref="V288" si="257">SQRT(U288)</f>
        <v>140.18354423251265</v>
      </c>
      <c r="W288" s="9">
        <f t="shared" ref="W288" si="258">(1.96*V288)</f>
        <v>274.7597466957248</v>
      </c>
      <c r="Y288" s="17">
        <f t="shared" ref="Y288" si="259">T288+I288</f>
        <v>1150.6473248087632</v>
      </c>
      <c r="Z288" s="58">
        <f t="shared" ref="Z288" si="260">U288+J288</f>
        <v>19651.426073588827</v>
      </c>
      <c r="AA288">
        <f t="shared" ref="AA288" si="261">SQRT(Z288)</f>
        <v>140.18354423251265</v>
      </c>
      <c r="AB288" s="9">
        <f t="shared" ref="AB288" si="262">(1.96*AA288)</f>
        <v>274.7597466957248</v>
      </c>
      <c r="AC288" s="18">
        <f t="shared" ref="AC288" si="263">AA288/Y288</f>
        <v>0.12183015699950553</v>
      </c>
    </row>
    <row r="289" spans="1:29">
      <c r="A289" s="12" t="str">
        <f>'rockfish harvests'!A288</f>
        <v>SE</v>
      </c>
      <c r="B289">
        <f>'rockfish harvests'!B288</f>
        <v>1998</v>
      </c>
      <c r="C289" t="str">
        <f>'rockfish harvests'!C288</f>
        <v>SSEI</v>
      </c>
      <c r="D289">
        <f>'rockfish harvests'!D288</f>
        <v>6261</v>
      </c>
      <c r="E289">
        <f>[1]logbook_harvest!F442</f>
        <v>3492</v>
      </c>
      <c r="F289" t="str">
        <f>[4]logbook_harvest_forR!$G422</f>
        <v>NA</v>
      </c>
      <c r="G289" s="42">
        <v>0.26406052499999999</v>
      </c>
      <c r="H289" s="42">
        <v>2.0028440000000002E-3</v>
      </c>
      <c r="I289" s="17">
        <f>E289*G289</f>
        <v>922.09935329999996</v>
      </c>
      <c r="J289" s="8">
        <f t="shared" si="229"/>
        <v>24422.807918016002</v>
      </c>
      <c r="K289">
        <f t="shared" si="230"/>
        <v>156.27798283192678</v>
      </c>
      <c r="L289" s="9">
        <f t="shared" si="231"/>
        <v>306.3048463505765</v>
      </c>
      <c r="N289" s="2">
        <f>'rockfish harvests'!O288</f>
        <v>7422.4767633387146</v>
      </c>
      <c r="O289">
        <f>'rockfish harvests'!P288</f>
        <v>2528282.455604976</v>
      </c>
      <c r="P289" s="42">
        <v>0.22084458100000001</v>
      </c>
      <c r="Q289" s="42">
        <v>1.365163E-3</v>
      </c>
      <c r="T289" s="17">
        <f t="shared" si="251"/>
        <v>1639.2137707817747</v>
      </c>
      <c r="U289" s="59">
        <f t="shared" si="226"/>
        <v>195069.85132213845</v>
      </c>
      <c r="V289">
        <f t="shared" si="232"/>
        <v>441.66712728268385</v>
      </c>
      <c r="W289" s="9">
        <f t="shared" si="233"/>
        <v>865.66756947406031</v>
      </c>
      <c r="Y289" s="17">
        <f t="shared" si="227"/>
        <v>2561.3131240817747</v>
      </c>
      <c r="Z289" s="58">
        <f t="shared" si="228"/>
        <v>219492.65924015446</v>
      </c>
      <c r="AA289">
        <f t="shared" si="234"/>
        <v>468.50043675556424</v>
      </c>
      <c r="AB289" s="9">
        <f t="shared" si="235"/>
        <v>918.26085604090588</v>
      </c>
      <c r="AC289" s="18">
        <f t="shared" si="213"/>
        <v>0.18291415928441809</v>
      </c>
    </row>
    <row r="290" spans="1:29">
      <c r="A290" s="12" t="str">
        <f>'rockfish harvests'!A289</f>
        <v>SE</v>
      </c>
      <c r="B290">
        <f>'rockfish harvests'!B289</f>
        <v>1999</v>
      </c>
      <c r="C290" t="str">
        <f>'rockfish harvests'!C289</f>
        <v>SSEI</v>
      </c>
      <c r="D290">
        <f>'rockfish harvests'!D289</f>
        <v>7370</v>
      </c>
      <c r="E290">
        <f>[1]logbook_harvest!F443</f>
        <v>3538</v>
      </c>
      <c r="F290" t="str">
        <f>[4]logbook_harvest_forR!$G423</f>
        <v>NA</v>
      </c>
      <c r="G290" s="42">
        <v>0.26406052499999999</v>
      </c>
      <c r="H290" s="42">
        <v>2.0028440000000002E-3</v>
      </c>
      <c r="I290" s="17">
        <f t="shared" ref="I290:I296" si="264">E290*G290</f>
        <v>934.24613744999999</v>
      </c>
      <c r="J290" s="8">
        <f t="shared" si="229"/>
        <v>25070.487610736003</v>
      </c>
      <c r="K290">
        <f t="shared" si="230"/>
        <v>158.33662750840693</v>
      </c>
      <c r="L290" s="9">
        <f t="shared" si="231"/>
        <v>310.33978991647757</v>
      </c>
      <c r="N290" s="2">
        <f>'rockfish harvests'!O289</f>
        <v>8737.2071148069517</v>
      </c>
      <c r="O290">
        <f>'rockfish harvests'!P289</f>
        <v>3503266.3626943887</v>
      </c>
      <c r="P290" s="42">
        <v>0.22084458100000001</v>
      </c>
      <c r="Q290" s="42">
        <v>1.365163E-3</v>
      </c>
      <c r="T290" s="17">
        <f t="shared" si="251"/>
        <v>1929.5648443797602</v>
      </c>
      <c r="U290" s="59">
        <f t="shared" si="226"/>
        <v>270294.8189185299</v>
      </c>
      <c r="V290">
        <f t="shared" si="232"/>
        <v>519.89885450780707</v>
      </c>
      <c r="W290" s="9">
        <f t="shared" si="233"/>
        <v>1019.0017548353019</v>
      </c>
      <c r="Y290" s="17">
        <f t="shared" si="227"/>
        <v>2863.8109818297603</v>
      </c>
      <c r="Z290" s="58">
        <f t="shared" si="228"/>
        <v>295365.30652926589</v>
      </c>
      <c r="AA290">
        <f t="shared" si="234"/>
        <v>543.47521243315771</v>
      </c>
      <c r="AB290" s="9">
        <f t="shared" si="235"/>
        <v>1065.2114163689891</v>
      </c>
      <c r="AC290" s="18">
        <f t="shared" ref="AC290:AC332" si="265">AA290/Y290</f>
        <v>0.18977342285555376</v>
      </c>
    </row>
    <row r="291" spans="1:29">
      <c r="A291" s="12" t="str">
        <f>'rockfish harvests'!A290</f>
        <v>SE</v>
      </c>
      <c r="B291">
        <f>'rockfish harvests'!B290</f>
        <v>2000</v>
      </c>
      <c r="C291" t="str">
        <f>'rockfish harvests'!C290</f>
        <v>SSEI</v>
      </c>
      <c r="D291">
        <f>'rockfish harvests'!D290</f>
        <v>11989</v>
      </c>
      <c r="E291">
        <f>[1]logbook_harvest!F444</f>
        <v>6877</v>
      </c>
      <c r="F291" t="str">
        <f>[4]logbook_harvest_forR!$G424</f>
        <v>NA</v>
      </c>
      <c r="G291" s="42">
        <v>0.26406052499999999</v>
      </c>
      <c r="H291" s="42">
        <v>2.0028440000000002E-3</v>
      </c>
      <c r="I291" s="17">
        <f t="shared" si="264"/>
        <v>1815.9442304249999</v>
      </c>
      <c r="J291" s="8">
        <f t="shared" si="229"/>
        <v>94720.759658876006</v>
      </c>
      <c r="K291">
        <f t="shared" si="230"/>
        <v>307.7673791337802</v>
      </c>
      <c r="L291" s="9">
        <f t="shared" si="231"/>
        <v>603.22406310220913</v>
      </c>
      <c r="N291" s="2">
        <f>'rockfish harvests'!O290</f>
        <v>14213.076811318933</v>
      </c>
      <c r="O291">
        <f>'rockfish harvests'!P290</f>
        <v>9270520.1843895838</v>
      </c>
      <c r="P291" s="42">
        <v>0.22084458100000001</v>
      </c>
      <c r="Q291" s="42">
        <v>1.365163E-3</v>
      </c>
      <c r="T291" s="17">
        <f t="shared" si="251"/>
        <v>3138.8809931165461</v>
      </c>
      <c r="U291" s="59">
        <f t="shared" si="226"/>
        <v>715267.78585940856</v>
      </c>
      <c r="V291">
        <f t="shared" si="232"/>
        <v>845.73505653922643</v>
      </c>
      <c r="W291" s="9">
        <f t="shared" si="233"/>
        <v>1657.6407108168837</v>
      </c>
      <c r="Y291" s="17">
        <f t="shared" si="227"/>
        <v>4954.8252235415457</v>
      </c>
      <c r="Z291" s="58">
        <f t="shared" si="228"/>
        <v>809988.54551828455</v>
      </c>
      <c r="AA291">
        <f t="shared" si="234"/>
        <v>899.99363637654938</v>
      </c>
      <c r="AB291" s="9">
        <f t="shared" si="235"/>
        <v>1763.9875272980366</v>
      </c>
      <c r="AC291" s="18">
        <f t="shared" si="265"/>
        <v>0.18163983506430598</v>
      </c>
    </row>
    <row r="292" spans="1:29">
      <c r="A292" s="12" t="str">
        <f>'rockfish harvests'!A291</f>
        <v>SE</v>
      </c>
      <c r="B292">
        <f>'rockfish harvests'!B291</f>
        <v>2001</v>
      </c>
      <c r="C292" t="str">
        <f>'rockfish harvests'!C291</f>
        <v>SSEI</v>
      </c>
      <c r="D292">
        <f>'rockfish harvests'!D291</f>
        <v>9348</v>
      </c>
      <c r="E292">
        <f>[1]logbook_harvest!F445</f>
        <v>4834</v>
      </c>
      <c r="F292" t="str">
        <f>[4]logbook_harvest_forR!$G425</f>
        <v>NA</v>
      </c>
      <c r="G292" s="42">
        <v>0.26406052499999999</v>
      </c>
      <c r="H292" s="42">
        <v>2.0028440000000002E-3</v>
      </c>
      <c r="I292" s="17">
        <f t="shared" si="264"/>
        <v>1276.46857785</v>
      </c>
      <c r="J292" s="8">
        <f t="shared" si="229"/>
        <v>46801.569329264006</v>
      </c>
      <c r="K292">
        <f t="shared" si="230"/>
        <v>216.33670361097768</v>
      </c>
      <c r="L292" s="9">
        <f t="shared" si="231"/>
        <v>424.01993907751626</v>
      </c>
      <c r="N292" s="2">
        <f>'rockfish harvests'!O291</f>
        <v>11082.145469364368</v>
      </c>
      <c r="O292">
        <f>'rockfish harvests'!P291</f>
        <v>5636059.7796220118</v>
      </c>
      <c r="P292" s="42">
        <v>0.22084458100000001</v>
      </c>
      <c r="Q292" s="42">
        <v>1.365163E-3</v>
      </c>
      <c r="T292" s="17">
        <f t="shared" si="251"/>
        <v>2447.4317727628222</v>
      </c>
      <c r="U292" s="59">
        <f t="shared" si="226"/>
        <v>434850.67928870948</v>
      </c>
      <c r="V292">
        <f t="shared" si="232"/>
        <v>659.43208845847766</v>
      </c>
      <c r="W292" s="9">
        <f t="shared" si="233"/>
        <v>1292.4868933786163</v>
      </c>
      <c r="Y292" s="17">
        <f t="shared" si="227"/>
        <v>3723.900350612822</v>
      </c>
      <c r="Z292" s="58">
        <f t="shared" si="228"/>
        <v>481652.24861797347</v>
      </c>
      <c r="AA292">
        <f t="shared" si="234"/>
        <v>694.01170639836721</v>
      </c>
      <c r="AB292" s="9">
        <f t="shared" si="235"/>
        <v>1360.2629445407997</v>
      </c>
      <c r="AC292" s="18">
        <f t="shared" si="265"/>
        <v>0.18636688446406938</v>
      </c>
    </row>
    <row r="293" spans="1:29">
      <c r="A293" s="12" t="str">
        <f>'rockfish harvests'!A292</f>
        <v>SE</v>
      </c>
      <c r="B293">
        <f>'rockfish harvests'!B292</f>
        <v>2002</v>
      </c>
      <c r="C293" t="str">
        <f>'rockfish harvests'!C292</f>
        <v>SSEI</v>
      </c>
      <c r="D293">
        <f>'rockfish harvests'!D292</f>
        <v>8033</v>
      </c>
      <c r="E293">
        <f>[1]logbook_harvest!F446</f>
        <v>4064</v>
      </c>
      <c r="F293" t="str">
        <f>[4]logbook_harvest_forR!$G426</f>
        <v>NA</v>
      </c>
      <c r="G293" s="42">
        <v>0.26406052499999999</v>
      </c>
      <c r="H293" s="42">
        <v>2.0028440000000002E-3</v>
      </c>
      <c r="I293" s="17">
        <f t="shared" si="264"/>
        <v>1073.1419736</v>
      </c>
      <c r="J293" s="8">
        <f t="shared" si="229"/>
        <v>33079.163777024005</v>
      </c>
      <c r="K293">
        <f t="shared" si="230"/>
        <v>181.87678185250587</v>
      </c>
      <c r="L293" s="9">
        <f t="shared" si="231"/>
        <v>356.4784924309115</v>
      </c>
      <c r="N293" s="2">
        <f>'rockfish harvests'!O292</f>
        <v>9523.200102204104</v>
      </c>
      <c r="O293">
        <f>'rockfish harvests'!P292</f>
        <v>4161919.8980246014</v>
      </c>
      <c r="P293" s="42">
        <v>0.22084458100000001</v>
      </c>
      <c r="Q293" s="42">
        <v>1.365163E-3</v>
      </c>
      <c r="T293" s="17">
        <f t="shared" si="251"/>
        <v>2103.1471363504224</v>
      </c>
      <c r="U293" s="59">
        <f t="shared" si="226"/>
        <v>321113.28934885276</v>
      </c>
      <c r="V293">
        <f t="shared" si="232"/>
        <v>566.66858863788525</v>
      </c>
      <c r="W293" s="9">
        <f t="shared" si="233"/>
        <v>1110.6704337302551</v>
      </c>
      <c r="Y293" s="17">
        <f t="shared" si="227"/>
        <v>3176.2891099504222</v>
      </c>
      <c r="Z293" s="58">
        <f t="shared" si="228"/>
        <v>354192.45312587678</v>
      </c>
      <c r="AA293">
        <f t="shared" si="234"/>
        <v>595.14070027673017</v>
      </c>
      <c r="AB293" s="9">
        <f t="shared" si="235"/>
        <v>1166.475772542391</v>
      </c>
      <c r="AC293" s="18">
        <f t="shared" si="265"/>
        <v>0.18736981416846515</v>
      </c>
    </row>
    <row r="294" spans="1:29">
      <c r="A294" s="12" t="str">
        <f>'rockfish harvests'!A293</f>
        <v>SE</v>
      </c>
      <c r="B294">
        <f>'rockfish harvests'!B293</f>
        <v>2003</v>
      </c>
      <c r="C294" t="str">
        <f>'rockfish harvests'!C293</f>
        <v>SSEI</v>
      </c>
      <c r="D294">
        <f>'rockfish harvests'!D293</f>
        <v>11263</v>
      </c>
      <c r="E294">
        <f>[1]logbook_harvest!F447</f>
        <v>5615</v>
      </c>
      <c r="F294" t="str">
        <f>[4]logbook_harvest_forR!$G427</f>
        <v>NA</v>
      </c>
      <c r="G294" s="42">
        <v>0.26406052499999999</v>
      </c>
      <c r="H294" s="42">
        <v>2.0028440000000002E-3</v>
      </c>
      <c r="I294" s="17">
        <f t="shared" si="264"/>
        <v>1482.6998478749999</v>
      </c>
      <c r="J294" s="8">
        <f t="shared" si="229"/>
        <v>63146.116271900006</v>
      </c>
      <c r="K294">
        <f t="shared" si="230"/>
        <v>251.2889099659991</v>
      </c>
      <c r="L294" s="9">
        <f t="shared" si="231"/>
        <v>492.52626353335825</v>
      </c>
      <c r="N294" s="2">
        <f>'rockfish harvests'!O293</f>
        <v>13352.396707472279</v>
      </c>
      <c r="O294">
        <f>'rockfish harvests'!P293</f>
        <v>8181752.760036231</v>
      </c>
      <c r="P294" s="42">
        <v>0.22084458100000001</v>
      </c>
      <c r="Q294" s="42">
        <v>1.365163E-3</v>
      </c>
      <c r="T294" s="17">
        <f t="shared" si="251"/>
        <v>2948.8044562074952</v>
      </c>
      <c r="U294" s="59">
        <f t="shared" si="226"/>
        <v>631263.84115688677</v>
      </c>
      <c r="V294">
        <f t="shared" si="232"/>
        <v>794.52113952800948</v>
      </c>
      <c r="W294" s="9">
        <f t="shared" si="233"/>
        <v>1557.2614334748985</v>
      </c>
      <c r="Y294" s="17">
        <f t="shared" si="227"/>
        <v>4431.5043040824949</v>
      </c>
      <c r="Z294" s="58">
        <f t="shared" si="228"/>
        <v>694409.95742878679</v>
      </c>
      <c r="AA294">
        <f t="shared" si="234"/>
        <v>833.31264086703186</v>
      </c>
      <c r="AB294" s="9">
        <f t="shared" si="235"/>
        <v>1633.2927760993823</v>
      </c>
      <c r="AC294" s="18">
        <f t="shared" si="265"/>
        <v>0.18804283685324372</v>
      </c>
    </row>
    <row r="295" spans="1:29">
      <c r="A295" s="12" t="str">
        <f>'rockfish harvests'!A294</f>
        <v>SE</v>
      </c>
      <c r="B295">
        <f>'rockfish harvests'!B294</f>
        <v>2004</v>
      </c>
      <c r="C295" t="str">
        <f>'rockfish harvests'!C294</f>
        <v>SSEI</v>
      </c>
      <c r="D295">
        <f>'rockfish harvests'!D294</f>
        <v>13195</v>
      </c>
      <c r="E295">
        <f>[1]logbook_harvest!F448</f>
        <v>7929</v>
      </c>
      <c r="F295" t="str">
        <f>[4]logbook_harvest_forR!$G428</f>
        <v>NA</v>
      </c>
      <c r="G295" s="42">
        <v>0.26406052499999999</v>
      </c>
      <c r="H295" s="42">
        <v>2.0028440000000002E-3</v>
      </c>
      <c r="I295" s="17">
        <f t="shared" si="264"/>
        <v>2093.735902725</v>
      </c>
      <c r="J295" s="8">
        <f t="shared" si="229"/>
        <v>125916.88155260401</v>
      </c>
      <c r="K295">
        <f t="shared" si="230"/>
        <v>354.84768782197807</v>
      </c>
      <c r="L295" s="9">
        <f t="shared" si="231"/>
        <v>695.50146813107699</v>
      </c>
      <c r="N295" s="2">
        <f>'rockfish harvests'!O294</f>
        <v>15642.801611923707</v>
      </c>
      <c r="O295">
        <f>'rockfish harvests'!P294</f>
        <v>11229410.873184105</v>
      </c>
      <c r="P295" s="42">
        <v>0.22084458100000001</v>
      </c>
      <c r="Q295" s="42">
        <v>1.365163E-3</v>
      </c>
      <c r="T295" s="17">
        <f t="shared" si="251"/>
        <v>3454.6279676514159</v>
      </c>
      <c r="U295" s="59">
        <f t="shared" si="226"/>
        <v>866406.16621415946</v>
      </c>
      <c r="V295">
        <f t="shared" si="232"/>
        <v>930.80941454959486</v>
      </c>
      <c r="W295" s="9">
        <f t="shared" si="233"/>
        <v>1824.386452517206</v>
      </c>
      <c r="Y295" s="17">
        <f t="shared" si="227"/>
        <v>5548.3638703764154</v>
      </c>
      <c r="Z295" s="58">
        <f t="shared" si="228"/>
        <v>992323.04776676348</v>
      </c>
      <c r="AA295">
        <f t="shared" si="234"/>
        <v>996.15412851966005</v>
      </c>
      <c r="AB295" s="9">
        <f t="shared" si="235"/>
        <v>1952.4620918985336</v>
      </c>
      <c r="AC295" s="18">
        <f t="shared" si="265"/>
        <v>0.1795401584669461</v>
      </c>
    </row>
    <row r="296" spans="1:29">
      <c r="A296" s="12" t="str">
        <f>'rockfish harvests'!A295</f>
        <v>SE</v>
      </c>
      <c r="B296">
        <f>'rockfish harvests'!B295</f>
        <v>2005</v>
      </c>
      <c r="C296" t="str">
        <f>'rockfish harvests'!C295</f>
        <v>SSEI</v>
      </c>
      <c r="D296">
        <f>'rockfish harvests'!D295</f>
        <v>15329</v>
      </c>
      <c r="E296">
        <f>[1]logbook_harvest!F449</f>
        <v>9584</v>
      </c>
      <c r="F296" t="str">
        <f>[4]logbook_harvest_forR!$G429</f>
        <v>NA</v>
      </c>
      <c r="G296" s="42">
        <v>0.26406052499999999</v>
      </c>
      <c r="H296" s="42">
        <v>2.0028440000000002E-3</v>
      </c>
      <c r="I296" s="17">
        <f t="shared" si="264"/>
        <v>2530.7560715999998</v>
      </c>
      <c r="J296" s="8">
        <f t="shared" si="229"/>
        <v>183967.342091264</v>
      </c>
      <c r="K296">
        <f t="shared" si="230"/>
        <v>428.91414303012203</v>
      </c>
      <c r="L296" s="9">
        <f t="shared" si="231"/>
        <v>840.67172033903921</v>
      </c>
      <c r="N296" s="2">
        <f>'rockfish harvests'!O295</f>
        <v>18172.679492927513</v>
      </c>
      <c r="O296">
        <f>'rockfish harvests'!P295</f>
        <v>15155345.162562583</v>
      </c>
      <c r="P296" s="42">
        <v>0.22084458100000001</v>
      </c>
      <c r="Q296" s="42">
        <v>1.365163E-3</v>
      </c>
      <c r="T296" s="17">
        <f t="shared" si="251"/>
        <v>4013.3377882628693</v>
      </c>
      <c r="U296" s="59">
        <f t="shared" si="226"/>
        <v>1169311.9655372396</v>
      </c>
      <c r="V296">
        <f t="shared" si="232"/>
        <v>1081.3472918249897</v>
      </c>
      <c r="W296" s="9">
        <f t="shared" si="233"/>
        <v>2119.4406919769799</v>
      </c>
      <c r="Y296" s="17">
        <f t="shared" si="227"/>
        <v>6544.0938598628691</v>
      </c>
      <c r="Z296" s="58">
        <f t="shared" si="228"/>
        <v>1353279.3076285035</v>
      </c>
      <c r="AA296">
        <f t="shared" si="234"/>
        <v>1163.3053372303007</v>
      </c>
      <c r="AB296" s="9">
        <f t="shared" si="235"/>
        <v>2280.0784609713892</v>
      </c>
      <c r="AC296" s="18">
        <f t="shared" si="265"/>
        <v>0.17776415836044834</v>
      </c>
    </row>
    <row r="297" spans="1:29">
      <c r="A297" s="12" t="str">
        <f>'rockfish harvests'!A296</f>
        <v>SE</v>
      </c>
      <c r="B297">
        <f>'rockfish harvests'!B296</f>
        <v>2006</v>
      </c>
      <c r="C297" t="str">
        <f>'rockfish harvests'!C296</f>
        <v>SSEI</v>
      </c>
      <c r="D297">
        <f>'rockfish harvests'!D296</f>
        <v>17714</v>
      </c>
      <c r="E297">
        <f>[1]logbook_harvest!F450</f>
        <v>11388</v>
      </c>
      <c r="F297">
        <f>[1]logbook_harvest!G450</f>
        <v>4211</v>
      </c>
      <c r="G297" s="12"/>
      <c r="H297" s="12"/>
      <c r="I297" s="17">
        <f>F297</f>
        <v>4211</v>
      </c>
      <c r="J297" s="8">
        <f t="shared" si="229"/>
        <v>0</v>
      </c>
      <c r="K297">
        <f t="shared" si="230"/>
        <v>0</v>
      </c>
      <c r="L297" s="9">
        <f t="shared" si="231"/>
        <v>0</v>
      </c>
      <c r="N297" s="2">
        <f>'rockfish harvests'!O296</f>
        <v>21000.120329944417</v>
      </c>
      <c r="O297">
        <f>'rockfish harvests'!P296</f>
        <v>20238180.459821593</v>
      </c>
      <c r="P297" s="12">
        <f>IF([3]species_comp_Region1_forR!$D252&gt;49,[3]species_comp_Region1_forR!$J252,[3]species_comp_Region1_forR!$L252)</f>
        <v>0.246519247</v>
      </c>
      <c r="Q297" s="12">
        <f>IF([3]species_comp_Region1_forR!$D252&gt;49,[3]species_comp_Region1_forR!$K252,[3]species_comp_Region1_forR!$M252)</f>
        <v>1.5225199999999999E-4</v>
      </c>
      <c r="T297" s="17">
        <f t="shared" si="251"/>
        <v>5176.9338506472895</v>
      </c>
      <c r="U297" s="59">
        <f t="shared" si="226"/>
        <v>1293972.0216125809</v>
      </c>
      <c r="V297">
        <f t="shared" si="232"/>
        <v>1137.5289102315514</v>
      </c>
      <c r="W297" s="9">
        <f t="shared" si="233"/>
        <v>2229.5566640538409</v>
      </c>
      <c r="Y297" s="17">
        <f t="shared" si="227"/>
        <v>9387.9338506472886</v>
      </c>
      <c r="Z297" s="58">
        <f t="shared" si="228"/>
        <v>1293972.0216125809</v>
      </c>
      <c r="AA297">
        <f t="shared" si="234"/>
        <v>1137.5289102315514</v>
      </c>
      <c r="AB297" s="9">
        <f t="shared" si="235"/>
        <v>2229.5566640538409</v>
      </c>
      <c r="AC297" s="18">
        <f t="shared" si="265"/>
        <v>0.1211692506922724</v>
      </c>
    </row>
    <row r="298" spans="1:29">
      <c r="A298" s="12" t="str">
        <f>'rockfish harvests'!A297</f>
        <v>SE</v>
      </c>
      <c r="B298">
        <f>'rockfish harvests'!B297</f>
        <v>2007</v>
      </c>
      <c r="C298" t="str">
        <f>'rockfish harvests'!C297</f>
        <v>SSEI</v>
      </c>
      <c r="D298">
        <f>'rockfish harvests'!D297</f>
        <v>20368</v>
      </c>
      <c r="E298">
        <f>[1]logbook_harvest!F451</f>
        <v>12015</v>
      </c>
      <c r="F298">
        <f>[1]logbook_harvest!G451</f>
        <v>3637</v>
      </c>
      <c r="G298" s="12"/>
      <c r="H298" s="12"/>
      <c r="I298" s="17">
        <f t="shared" ref="I298:I309" si="266">F298</f>
        <v>3637</v>
      </c>
      <c r="J298" s="8">
        <f t="shared" si="229"/>
        <v>0</v>
      </c>
      <c r="K298">
        <f t="shared" si="230"/>
        <v>0</v>
      </c>
      <c r="L298" s="9">
        <f t="shared" si="231"/>
        <v>0</v>
      </c>
      <c r="N298" s="2">
        <f>'rockfish harvests'!O297</f>
        <v>24146.463299102848</v>
      </c>
      <c r="O298">
        <f>'rockfish harvests'!P297</f>
        <v>26756848.278906163</v>
      </c>
      <c r="P298" s="12">
        <f>IF([3]species_comp_Region1_forR!$D253&gt;49,[3]species_comp_Region1_forR!$J253,[3]species_comp_Region1_forR!$L253)</f>
        <v>0.233815211</v>
      </c>
      <c r="Q298" s="12">
        <f>IF([3]species_comp_Region1_forR!$D253&gt;49,[3]species_comp_Region1_forR!$K253,[3]species_comp_Region1_forR!$M253)</f>
        <v>1.1267E-4</v>
      </c>
      <c r="T298" s="17">
        <f t="shared" si="251"/>
        <v>5645.8104111834882</v>
      </c>
      <c r="U298" s="59">
        <f t="shared" si="226"/>
        <v>1525462.6720868382</v>
      </c>
      <c r="V298">
        <f t="shared" si="232"/>
        <v>1235.0962197686617</v>
      </c>
      <c r="W298" s="9">
        <f t="shared" si="233"/>
        <v>2420.788590746577</v>
      </c>
      <c r="Y298" s="17">
        <f t="shared" si="227"/>
        <v>9282.8104111834873</v>
      </c>
      <c r="Z298" s="58">
        <f t="shared" si="228"/>
        <v>1525462.6720868382</v>
      </c>
      <c r="AA298">
        <f t="shared" si="234"/>
        <v>1235.0962197686617</v>
      </c>
      <c r="AB298" s="9">
        <f t="shared" si="235"/>
        <v>2420.788590746577</v>
      </c>
      <c r="AC298" s="18">
        <f t="shared" si="265"/>
        <v>0.13305197079977812</v>
      </c>
    </row>
    <row r="299" spans="1:29">
      <c r="A299" s="12" t="str">
        <f>'rockfish harvests'!A298</f>
        <v>SE</v>
      </c>
      <c r="B299">
        <f>'rockfish harvests'!B298</f>
        <v>2008</v>
      </c>
      <c r="C299" t="str">
        <f>'rockfish harvests'!C298</f>
        <v>SSEI</v>
      </c>
      <c r="D299">
        <f>'rockfish harvests'!D298</f>
        <v>18756</v>
      </c>
      <c r="E299">
        <f>[1]logbook_harvest!F452</f>
        <v>10550</v>
      </c>
      <c r="F299">
        <f>[1]logbook_harvest!G452</f>
        <v>3569</v>
      </c>
      <c r="G299" s="12"/>
      <c r="H299" s="12"/>
      <c r="I299" s="17">
        <f t="shared" si="266"/>
        <v>3569</v>
      </c>
      <c r="J299" s="8">
        <f t="shared" si="229"/>
        <v>0</v>
      </c>
      <c r="K299">
        <f t="shared" si="230"/>
        <v>0</v>
      </c>
      <c r="L299" s="9">
        <f t="shared" si="231"/>
        <v>0</v>
      </c>
      <c r="N299" s="2">
        <f>'rockfish harvests'!O298</f>
        <v>22235.421525823498</v>
      </c>
      <c r="O299">
        <f>'rockfish harvests'!P298</f>
        <v>22689171.172948774</v>
      </c>
      <c r="P299" s="12">
        <f>IF([3]species_comp_Region1_forR!$D254&gt;49,[3]species_comp_Region1_forR!$J254,[3]species_comp_Region1_forR!$L254)</f>
        <v>0.20532003300000001</v>
      </c>
      <c r="Q299" s="12">
        <f>IF([3]species_comp_Region1_forR!$D254&gt;49,[3]species_comp_Region1_forR!$K254,[3]species_comp_Region1_forR!$M254)</f>
        <v>1.3574400000000001E-4</v>
      </c>
      <c r="T299" s="17">
        <f t="shared" si="251"/>
        <v>4565.3774814509916</v>
      </c>
      <c r="U299" s="59">
        <f t="shared" si="226"/>
        <v>1020525.6797863897</v>
      </c>
      <c r="V299">
        <f t="shared" si="232"/>
        <v>1010.2107105878405</v>
      </c>
      <c r="W299" s="9">
        <f t="shared" si="233"/>
        <v>1980.0129927521673</v>
      </c>
      <c r="Y299" s="17">
        <f t="shared" si="227"/>
        <v>8134.3774814509916</v>
      </c>
      <c r="Z299" s="58">
        <f t="shared" si="228"/>
        <v>1020525.6797863897</v>
      </c>
      <c r="AA299">
        <f t="shared" si="234"/>
        <v>1010.2107105878405</v>
      </c>
      <c r="AB299" s="9">
        <f t="shared" si="235"/>
        <v>1980.0129927521673</v>
      </c>
      <c r="AC299" s="18">
        <f t="shared" si="265"/>
        <v>0.12419029149943524</v>
      </c>
    </row>
    <row r="300" spans="1:29">
      <c r="A300" s="12" t="str">
        <f>'rockfish harvests'!A299</f>
        <v>SE</v>
      </c>
      <c r="B300">
        <f>'rockfish harvests'!B299</f>
        <v>2009</v>
      </c>
      <c r="C300" t="str">
        <f>'rockfish harvests'!C299</f>
        <v>SSEI</v>
      </c>
      <c r="D300">
        <f>'rockfish harvests'!D299</f>
        <v>14837</v>
      </c>
      <c r="E300">
        <f>[1]logbook_harvest!F453</f>
        <v>8319</v>
      </c>
      <c r="F300">
        <f>[1]logbook_harvest!G453</f>
        <v>2902</v>
      </c>
      <c r="G300" s="12"/>
      <c r="H300" s="12"/>
      <c r="I300" s="17">
        <f t="shared" si="266"/>
        <v>2902</v>
      </c>
      <c r="J300" s="8">
        <f t="shared" si="229"/>
        <v>0</v>
      </c>
      <c r="K300">
        <f t="shared" si="230"/>
        <v>0</v>
      </c>
      <c r="L300" s="9">
        <f t="shared" si="231"/>
        <v>0</v>
      </c>
      <c r="N300" s="2">
        <f>'rockfish harvests'!O299</f>
        <v>17589.408678750442</v>
      </c>
      <c r="O300">
        <f>'rockfish harvests'!P299</f>
        <v>14198104.777272861</v>
      </c>
      <c r="P300" s="12">
        <f>IF([3]species_comp_Region1_forR!$D255&gt;49,[3]species_comp_Region1_forR!$J255,[3]species_comp_Region1_forR!$L255)</f>
        <v>0.20845341000000001</v>
      </c>
      <c r="Q300" s="12">
        <f>IF([3]species_comp_Region1_forR!$D255&gt;49,[3]species_comp_Region1_forR!$K255,[3]species_comp_Region1_forR!$M255)</f>
        <v>1.5865399999999999E-4</v>
      </c>
      <c r="T300" s="17">
        <f t="shared" si="251"/>
        <v>3666.5722189691242</v>
      </c>
      <c r="U300" s="59">
        <f t="shared" si="226"/>
        <v>663780.69622595084</v>
      </c>
      <c r="V300">
        <f t="shared" si="232"/>
        <v>814.72737539986394</v>
      </c>
      <c r="W300" s="9">
        <f t="shared" si="233"/>
        <v>1596.8656557837332</v>
      </c>
      <c r="Y300" s="17">
        <f t="shared" si="227"/>
        <v>6568.5722189691242</v>
      </c>
      <c r="Z300" s="58">
        <f t="shared" si="228"/>
        <v>663780.69622595084</v>
      </c>
      <c r="AA300">
        <f t="shared" si="234"/>
        <v>814.72737539986394</v>
      </c>
      <c r="AB300" s="9">
        <f t="shared" si="235"/>
        <v>1596.8656557837332</v>
      </c>
      <c r="AC300" s="18">
        <f t="shared" si="265"/>
        <v>0.12403416575782548</v>
      </c>
    </row>
    <row r="301" spans="1:29">
      <c r="A301" s="12" t="str">
        <f>'rockfish harvests'!A300</f>
        <v>SE</v>
      </c>
      <c r="B301">
        <f>'rockfish harvests'!B300</f>
        <v>2010</v>
      </c>
      <c r="C301" t="str">
        <f>'rockfish harvests'!C300</f>
        <v>SSEI</v>
      </c>
      <c r="D301">
        <f>'rockfish harvests'!D300</f>
        <v>20015</v>
      </c>
      <c r="E301">
        <f>[1]logbook_harvest!F454</f>
        <v>11058</v>
      </c>
      <c r="F301">
        <f>[1]logbook_harvest!G454</f>
        <v>3159</v>
      </c>
      <c r="G301" s="12"/>
      <c r="H301" s="12"/>
      <c r="I301" s="17">
        <f t="shared" si="266"/>
        <v>3159</v>
      </c>
      <c r="J301" s="8">
        <f t="shared" si="229"/>
        <v>0</v>
      </c>
      <c r="K301">
        <f t="shared" si="230"/>
        <v>0</v>
      </c>
      <c r="L301" s="9">
        <f t="shared" si="231"/>
        <v>0</v>
      </c>
      <c r="N301" s="2">
        <f>'rockfish harvests'!O300</f>
        <v>23727.978345028649</v>
      </c>
      <c r="O301">
        <f>'rockfish harvests'!P300</f>
        <v>25837433.526771665</v>
      </c>
      <c r="P301" s="12">
        <f>IF([3]species_comp_Region1_forR!$D256&gt;49,[3]species_comp_Region1_forR!$J256,[3]species_comp_Region1_forR!$L256)</f>
        <v>0.28021486099999998</v>
      </c>
      <c r="Q301" s="12">
        <f>IF([3]species_comp_Region1_forR!$D256&gt;49,[3]species_comp_Region1_forR!$K256,[3]species_comp_Region1_forR!$M256)</f>
        <v>1.8073000000000001E-4</v>
      </c>
      <c r="T301" s="17">
        <f t="shared" si="251"/>
        <v>6648.9321537632122</v>
      </c>
      <c r="U301" s="59">
        <f t="shared" si="226"/>
        <v>2125849.2522596791</v>
      </c>
      <c r="V301">
        <f t="shared" si="232"/>
        <v>1458.02923573558</v>
      </c>
      <c r="W301" s="9">
        <f t="shared" si="233"/>
        <v>2857.7373020417367</v>
      </c>
      <c r="Y301" s="17">
        <f t="shared" si="227"/>
        <v>9807.9321537632131</v>
      </c>
      <c r="Z301" s="58">
        <f t="shared" si="228"/>
        <v>2125849.2522596791</v>
      </c>
      <c r="AA301">
        <f t="shared" si="234"/>
        <v>1458.02923573558</v>
      </c>
      <c r="AB301" s="9">
        <f t="shared" si="235"/>
        <v>2857.7373020417367</v>
      </c>
      <c r="AC301" s="18">
        <f t="shared" si="265"/>
        <v>0.14865816900824988</v>
      </c>
    </row>
    <row r="302" spans="1:29">
      <c r="A302" s="12" t="str">
        <f>'rockfish harvests'!A301</f>
        <v>SE</v>
      </c>
      <c r="B302">
        <f>'rockfish harvests'!B301</f>
        <v>2011</v>
      </c>
      <c r="C302" t="str">
        <f>'rockfish harvests'!C301</f>
        <v>SSEI</v>
      </c>
      <c r="D302">
        <f>'rockfish harvests'!D301</f>
        <v>17328</v>
      </c>
      <c r="E302">
        <f>[1]logbook_harvest!F455</f>
        <v>8097</v>
      </c>
      <c r="F302">
        <f>[1]logbook_harvest!G455</f>
        <v>2407</v>
      </c>
      <c r="G302" s="12"/>
      <c r="H302" s="12"/>
      <c r="I302" s="17">
        <f t="shared" si="266"/>
        <v>2407</v>
      </c>
      <c r="J302" s="8">
        <f t="shared" si="229"/>
        <v>0</v>
      </c>
      <c r="K302">
        <f t="shared" si="230"/>
        <v>0</v>
      </c>
      <c r="L302" s="9">
        <f t="shared" si="231"/>
        <v>0</v>
      </c>
      <c r="N302" s="2">
        <f>'rockfish harvests'!O301</f>
        <v>26057.656259472569</v>
      </c>
      <c r="O302">
        <f>'rockfish harvests'!P301</f>
        <v>22721971.694568597</v>
      </c>
      <c r="P302" s="12">
        <f>IF([3]species_comp_Region1_forR!$D257&gt;49,[3]species_comp_Region1_forR!$J257,[3]species_comp_Region1_forR!$L257)</f>
        <v>0.27513639899999998</v>
      </c>
      <c r="Q302" s="12">
        <f>IF([3]species_comp_Region1_forR!$D257&gt;49,[3]species_comp_Region1_forR!$K257,[3]species_comp_Region1_forR!$M257)</f>
        <v>1.5556700000000001E-4</v>
      </c>
      <c r="T302" s="17">
        <f t="shared" si="251"/>
        <v>7169.4097096110918</v>
      </c>
      <c r="U302" s="59">
        <f t="shared" si="226"/>
        <v>1822149.5515169683</v>
      </c>
      <c r="V302">
        <f t="shared" si="232"/>
        <v>1349.8701980253391</v>
      </c>
      <c r="W302" s="9">
        <f t="shared" si="233"/>
        <v>2645.7455881296646</v>
      </c>
      <c r="Y302" s="17">
        <f t="shared" si="227"/>
        <v>9576.4097096110927</v>
      </c>
      <c r="Z302" s="58">
        <f t="shared" si="228"/>
        <v>1822149.5515169683</v>
      </c>
      <c r="AA302">
        <f t="shared" si="234"/>
        <v>1349.8701980253391</v>
      </c>
      <c r="AB302" s="9">
        <f t="shared" si="235"/>
        <v>2645.7455881296646</v>
      </c>
      <c r="AC302" s="18">
        <f t="shared" si="265"/>
        <v>0.14095785779409375</v>
      </c>
    </row>
    <row r="303" spans="1:29">
      <c r="A303" s="12" t="str">
        <f>'rockfish harvests'!A302</f>
        <v>SE</v>
      </c>
      <c r="B303">
        <f>'rockfish harvests'!B302</f>
        <v>2012</v>
      </c>
      <c r="C303" t="str">
        <f>'rockfish harvests'!C302</f>
        <v>SSEI</v>
      </c>
      <c r="D303">
        <f>'rockfish harvests'!D302</f>
        <v>20908</v>
      </c>
      <c r="E303">
        <f>[1]logbook_harvest!F456</f>
        <v>11877</v>
      </c>
      <c r="F303">
        <f>[1]logbook_harvest!G456</f>
        <v>3147</v>
      </c>
      <c r="G303" s="12"/>
      <c r="H303" s="12"/>
      <c r="I303" s="17">
        <f t="shared" si="266"/>
        <v>3147</v>
      </c>
      <c r="J303" s="8">
        <f t="shared" si="229"/>
        <v>0</v>
      </c>
      <c r="K303">
        <f t="shared" si="230"/>
        <v>0</v>
      </c>
      <c r="L303" s="9">
        <f t="shared" si="231"/>
        <v>0</v>
      </c>
      <c r="N303" s="2">
        <f>'rockfish harvests'!O302</f>
        <v>30342.239687848378</v>
      </c>
      <c r="O303">
        <f>'rockfish harvests'!P302</f>
        <v>23087012.957423236</v>
      </c>
      <c r="P303" s="12">
        <f>IF([3]species_comp_Region1_forR!$D258&gt;49,[3]species_comp_Region1_forR!$J258,[3]species_comp_Region1_forR!$L258)</f>
        <v>0.26649528700000003</v>
      </c>
      <c r="Q303" s="12">
        <f>IF([3]species_comp_Region1_forR!$D258&gt;49,[3]species_comp_Region1_forR!$K258,[3]species_comp_Region1_forR!$M258)</f>
        <v>1.67646E-4</v>
      </c>
      <c r="T303" s="17">
        <f t="shared" si="251"/>
        <v>8086.0638738359448</v>
      </c>
      <c r="U303" s="59">
        <f t="shared" si="226"/>
        <v>1790106.7088317275</v>
      </c>
      <c r="V303">
        <f t="shared" si="232"/>
        <v>1337.948694394418</v>
      </c>
      <c r="W303" s="9">
        <f t="shared" si="233"/>
        <v>2622.379441013059</v>
      </c>
      <c r="Y303" s="17">
        <f t="shared" si="227"/>
        <v>11233.063873835945</v>
      </c>
      <c r="Z303" s="58">
        <f t="shared" si="228"/>
        <v>1790106.7088317275</v>
      </c>
      <c r="AA303">
        <f t="shared" si="234"/>
        <v>1337.948694394418</v>
      </c>
      <c r="AB303" s="9">
        <f t="shared" si="235"/>
        <v>2622.379441013059</v>
      </c>
      <c r="AC303" s="18">
        <f t="shared" si="265"/>
        <v>0.11910808212448327</v>
      </c>
    </row>
    <row r="304" spans="1:29">
      <c r="A304" s="12" t="str">
        <f>'rockfish harvests'!A303</f>
        <v>SE</v>
      </c>
      <c r="B304">
        <f>'rockfish harvests'!B303</f>
        <v>2013</v>
      </c>
      <c r="C304" t="str">
        <f>'rockfish harvests'!C303</f>
        <v>SSEI</v>
      </c>
      <c r="D304">
        <f>'rockfish harvests'!D303</f>
        <v>24779</v>
      </c>
      <c r="E304">
        <f>[1]logbook_harvest!F457</f>
        <v>13572</v>
      </c>
      <c r="F304">
        <f>[1]logbook_harvest!G457</f>
        <v>3164</v>
      </c>
      <c r="G304" s="12"/>
      <c r="H304" s="12"/>
      <c r="I304" s="17">
        <f t="shared" si="266"/>
        <v>3164</v>
      </c>
      <c r="J304" s="8">
        <f t="shared" si="229"/>
        <v>0</v>
      </c>
      <c r="K304">
        <f t="shared" si="230"/>
        <v>0</v>
      </c>
      <c r="L304" s="9">
        <f t="shared" si="231"/>
        <v>0</v>
      </c>
      <c r="N304" s="2">
        <f>'rockfish harvests'!O303</f>
        <v>34267.842065821518</v>
      </c>
      <c r="O304">
        <f>'rockfish harvests'!P303</f>
        <v>37595985.131994449</v>
      </c>
      <c r="P304" s="12">
        <f>IF([3]species_comp_Region1_forR!$D259&gt;49,[3]species_comp_Region1_forR!$J259,[3]species_comp_Region1_forR!$L259)</f>
        <v>0.187141948</v>
      </c>
      <c r="Q304" s="12">
        <f>IF([3]species_comp_Region1_forR!$D259&gt;49,[3]species_comp_Region1_forR!$K259,[3]species_comp_Region1_forR!$M259)</f>
        <v>9.6891600000000006E-5</v>
      </c>
      <c r="T304" s="17">
        <f t="shared" si="251"/>
        <v>6412.9507179541833</v>
      </c>
      <c r="U304" s="59">
        <f t="shared" si="226"/>
        <v>1426826.2953609792</v>
      </c>
      <c r="V304">
        <f t="shared" si="232"/>
        <v>1194.4983446455583</v>
      </c>
      <c r="W304" s="9">
        <f t="shared" si="233"/>
        <v>2341.2167555052943</v>
      </c>
      <c r="Y304" s="17">
        <f t="shared" si="227"/>
        <v>9576.9507179541833</v>
      </c>
      <c r="Z304" s="58">
        <f t="shared" si="228"/>
        <v>1426826.2953609792</v>
      </c>
      <c r="AA304">
        <f t="shared" si="234"/>
        <v>1194.4983446455583</v>
      </c>
      <c r="AB304" s="9">
        <f t="shared" si="235"/>
        <v>2341.2167555052943</v>
      </c>
      <c r="AC304" s="18">
        <f t="shared" si="265"/>
        <v>0.12472637479549707</v>
      </c>
    </row>
    <row r="305" spans="1:29">
      <c r="A305" s="12" t="str">
        <f>'rockfish harvests'!A304</f>
        <v>SE</v>
      </c>
      <c r="B305">
        <f>'rockfish harvests'!B304</f>
        <v>2014</v>
      </c>
      <c r="C305" t="str">
        <f>'rockfish harvests'!C304</f>
        <v>SSEI</v>
      </c>
      <c r="D305">
        <f>'rockfish harvests'!D304</f>
        <v>25686</v>
      </c>
      <c r="E305">
        <f>[1]logbook_harvest!F458</f>
        <v>15018</v>
      </c>
      <c r="F305">
        <f>[1]logbook_harvest!G458</f>
        <v>2923</v>
      </c>
      <c r="G305" s="12"/>
      <c r="H305" s="12"/>
      <c r="I305" s="17">
        <f t="shared" si="266"/>
        <v>2923</v>
      </c>
      <c r="J305" s="8">
        <f t="shared" si="229"/>
        <v>0</v>
      </c>
      <c r="K305">
        <f t="shared" si="230"/>
        <v>0</v>
      </c>
      <c r="L305" s="9">
        <f t="shared" si="231"/>
        <v>0</v>
      </c>
      <c r="N305" s="2">
        <f>'rockfish harvests'!O304</f>
        <v>33152.073336968373</v>
      </c>
      <c r="O305">
        <f>'rockfish harvests'!P304</f>
        <v>19566076.633357268</v>
      </c>
      <c r="P305" s="12">
        <f>IF([3]species_comp_Region1_forR!$D260&gt;49,[3]species_comp_Region1_forR!$J260,[3]species_comp_Region1_forR!$L260)</f>
        <v>0.16776149600000001</v>
      </c>
      <c r="Q305" s="12">
        <f>IF([3]species_comp_Region1_forR!$D260&gt;49,[3]species_comp_Region1_forR!$K260,[3]species_comp_Region1_forR!$M260)</f>
        <v>7.0585200000000003E-5</v>
      </c>
      <c r="T305" s="17">
        <f t="shared" si="251"/>
        <v>5561.6414185115264</v>
      </c>
      <c r="U305" s="59">
        <f t="shared" si="226"/>
        <v>626862.37860359205</v>
      </c>
      <c r="V305">
        <f t="shared" si="232"/>
        <v>791.74641054039012</v>
      </c>
      <c r="W305" s="9">
        <f t="shared" si="233"/>
        <v>1551.8229646591647</v>
      </c>
      <c r="Y305" s="17">
        <f t="shared" si="227"/>
        <v>8484.6414185115264</v>
      </c>
      <c r="Z305" s="58">
        <f t="shared" si="228"/>
        <v>626862.37860359205</v>
      </c>
      <c r="AA305">
        <f t="shared" si="234"/>
        <v>791.74641054039012</v>
      </c>
      <c r="AB305" s="9">
        <f t="shared" si="235"/>
        <v>1551.8229646591647</v>
      </c>
      <c r="AC305" s="18">
        <f t="shared" si="265"/>
        <v>9.3315247102014526E-2</v>
      </c>
    </row>
    <row r="306" spans="1:29">
      <c r="A306" s="12" t="str">
        <f>'rockfish harvests'!A305</f>
        <v>SE</v>
      </c>
      <c r="B306">
        <f>'rockfish harvests'!B305</f>
        <v>2015</v>
      </c>
      <c r="C306" t="str">
        <f>'rockfish harvests'!C305</f>
        <v>SSEI</v>
      </c>
      <c r="D306">
        <f>'rockfish harvests'!D305</f>
        <v>29160</v>
      </c>
      <c r="E306">
        <f>[1]logbook_harvest!F459</f>
        <v>17942</v>
      </c>
      <c r="F306">
        <f>[1]logbook_harvest!G459</f>
        <v>4271</v>
      </c>
      <c r="G306" s="12"/>
      <c r="H306" s="12"/>
      <c r="I306" s="17">
        <f t="shared" si="266"/>
        <v>4271</v>
      </c>
      <c r="J306" s="8">
        <f t="shared" si="229"/>
        <v>0</v>
      </c>
      <c r="K306">
        <f t="shared" si="230"/>
        <v>0</v>
      </c>
      <c r="L306" s="9">
        <f t="shared" si="231"/>
        <v>0</v>
      </c>
      <c r="N306" s="2">
        <f>'rockfish harvests'!O305</f>
        <v>31796.645359656926</v>
      </c>
      <c r="O306">
        <f>'rockfish harvests'!P305</f>
        <v>18451721.940392502</v>
      </c>
      <c r="P306" s="12">
        <f>IF([3]species_comp_Region1_forR!$D261&gt;49,[3]species_comp_Region1_forR!$J261,[3]species_comp_Region1_forR!$L261)</f>
        <v>0.17763157900000001</v>
      </c>
      <c r="Q306" s="12">
        <f>IF([3]species_comp_Region1_forR!$D261&gt;49,[3]species_comp_Region1_forR!$K261,[3]species_comp_Region1_forR!$M261)</f>
        <v>7.3963799999999998E-5</v>
      </c>
      <c r="T306" s="17">
        <f t="shared" si="251"/>
        <v>5648.0883221388831</v>
      </c>
      <c r="U306" s="59">
        <f t="shared" si="226"/>
        <v>655621.38774504093</v>
      </c>
      <c r="V306">
        <f t="shared" si="232"/>
        <v>809.70450643740458</v>
      </c>
      <c r="W306" s="9">
        <f t="shared" si="233"/>
        <v>1587.0208326173129</v>
      </c>
      <c r="Y306" s="17">
        <f t="shared" si="227"/>
        <v>9919.0883221388831</v>
      </c>
      <c r="Z306" s="58">
        <f t="shared" si="228"/>
        <v>655621.38774504093</v>
      </c>
      <c r="AA306">
        <f t="shared" si="234"/>
        <v>809.70450643740458</v>
      </c>
      <c r="AB306" s="9">
        <f t="shared" si="235"/>
        <v>1587.0208326173129</v>
      </c>
      <c r="AC306" s="18">
        <f t="shared" si="265"/>
        <v>8.1630940278068373E-2</v>
      </c>
    </row>
    <row r="307" spans="1:29">
      <c r="A307" s="12" t="str">
        <f>'rockfish harvests'!A306</f>
        <v>SE</v>
      </c>
      <c r="B307">
        <f>'rockfish harvests'!B306</f>
        <v>2016</v>
      </c>
      <c r="C307" t="str">
        <f>'rockfish harvests'!C306</f>
        <v>SSEI</v>
      </c>
      <c r="D307">
        <f>'rockfish harvests'!D306</f>
        <v>32540</v>
      </c>
      <c r="E307">
        <f>[1]logbook_harvest!F460</f>
        <v>19167</v>
      </c>
      <c r="F307">
        <f>[1]logbook_harvest!G460</f>
        <v>4529</v>
      </c>
      <c r="G307" s="12"/>
      <c r="H307" s="12"/>
      <c r="I307" s="17">
        <f t="shared" si="266"/>
        <v>4529</v>
      </c>
      <c r="J307" s="8">
        <f t="shared" si="229"/>
        <v>0</v>
      </c>
      <c r="K307">
        <f t="shared" si="230"/>
        <v>0</v>
      </c>
      <c r="L307" s="9">
        <f t="shared" si="231"/>
        <v>0</v>
      </c>
      <c r="N307" s="2">
        <f>'rockfish harvests'!O306</f>
        <v>33865.532446281708</v>
      </c>
      <c r="O307">
        <f>'rockfish harvests'!P306</f>
        <v>23923054.468410891</v>
      </c>
      <c r="P307" s="12">
        <f>IF([3]species_comp_Region1_forR!$D262&gt;49,[3]species_comp_Region1_forR!$J262,[3]species_comp_Region1_forR!$L262)</f>
        <v>0.17826740099999999</v>
      </c>
      <c r="Q307" s="12">
        <f>IF([3]species_comp_Region1_forR!$D262&gt;49,[3]species_comp_Region1_forR!$K262,[3]species_comp_Region1_forR!$M262)</f>
        <v>7.3390800000000002E-5</v>
      </c>
      <c r="T307" s="17">
        <f t="shared" si="251"/>
        <v>6037.1204526798119</v>
      </c>
      <c r="U307" s="59">
        <f t="shared" si="226"/>
        <v>842671.40706758294</v>
      </c>
      <c r="V307">
        <f t="shared" si="232"/>
        <v>917.97135416503215</v>
      </c>
      <c r="W307" s="9">
        <f t="shared" si="233"/>
        <v>1799.2238541634629</v>
      </c>
      <c r="Y307" s="17">
        <f t="shared" si="227"/>
        <v>10566.120452679812</v>
      </c>
      <c r="Z307" s="58">
        <f t="shared" si="228"/>
        <v>842671.40706758294</v>
      </c>
      <c r="AA307">
        <f t="shared" si="234"/>
        <v>917.97135416503215</v>
      </c>
      <c r="AB307" s="9">
        <f t="shared" si="235"/>
        <v>1799.2238541634629</v>
      </c>
      <c r="AC307" s="18">
        <f t="shared" si="265"/>
        <v>8.6878751598200216E-2</v>
      </c>
    </row>
    <row r="308" spans="1:29">
      <c r="A308" s="12" t="str">
        <f>'rockfish harvests'!A307</f>
        <v>SE</v>
      </c>
      <c r="B308">
        <f>'rockfish harvests'!B307</f>
        <v>2017</v>
      </c>
      <c r="C308" t="str">
        <f>'rockfish harvests'!C307</f>
        <v>SSEI</v>
      </c>
      <c r="D308">
        <f>'rockfish harvests'!D307</f>
        <v>30249</v>
      </c>
      <c r="E308">
        <f>[1]logbook_harvest!F461</f>
        <v>13768</v>
      </c>
      <c r="F308">
        <f>[1]logbook_harvest!G461</f>
        <v>3574</v>
      </c>
      <c r="G308" s="12"/>
      <c r="H308" s="12"/>
      <c r="I308" s="17">
        <f t="shared" si="266"/>
        <v>3574</v>
      </c>
      <c r="J308" s="8">
        <f t="shared" si="229"/>
        <v>0</v>
      </c>
      <c r="K308">
        <f t="shared" si="230"/>
        <v>0</v>
      </c>
      <c r="L308" s="9">
        <f t="shared" si="231"/>
        <v>0</v>
      </c>
      <c r="N308" s="2">
        <f>'rockfish harvests'!O307</f>
        <v>32660.834871736792</v>
      </c>
      <c r="O308">
        <f>'rockfish harvests'!P307</f>
        <v>21220862.426665116</v>
      </c>
      <c r="P308" s="12">
        <f>IF([3]species_comp_Region1_forR!$D263&gt;49,[3]species_comp_Region1_forR!$J263,[3]species_comp_Region1_forR!$L263)</f>
        <v>0.228940217</v>
      </c>
      <c r="Q308" s="12">
        <f>IF([3]species_comp_Region1_forR!$D263&gt;49,[3]species_comp_Region1_forR!$K263,[3]species_comp_Region1_forR!$M263)</f>
        <v>1.20004E-4</v>
      </c>
      <c r="T308" s="17">
        <f t="shared" si="251"/>
        <v>7477.3786229365887</v>
      </c>
      <c r="U308" s="59">
        <f t="shared" si="226"/>
        <v>1237727.5768055581</v>
      </c>
      <c r="V308">
        <f t="shared" si="232"/>
        <v>1112.5320565294098</v>
      </c>
      <c r="W308" s="9">
        <f t="shared" si="233"/>
        <v>2180.5628307976431</v>
      </c>
      <c r="Y308" s="17">
        <f t="shared" si="227"/>
        <v>11051.378622936589</v>
      </c>
      <c r="Z308" s="58">
        <f t="shared" si="228"/>
        <v>1237727.5768055581</v>
      </c>
      <c r="AA308">
        <f t="shared" si="234"/>
        <v>1112.5320565294098</v>
      </c>
      <c r="AB308" s="9">
        <f t="shared" si="235"/>
        <v>2180.5628307976431</v>
      </c>
      <c r="AC308" s="18">
        <f t="shared" si="265"/>
        <v>0.10066907437416041</v>
      </c>
    </row>
    <row r="309" spans="1:29">
      <c r="A309" s="12" t="str">
        <f>'rockfish harvests'!A308</f>
        <v>SE</v>
      </c>
      <c r="B309">
        <f>'rockfish harvests'!B308</f>
        <v>2018</v>
      </c>
      <c r="C309" t="str">
        <f>'rockfish harvests'!C308</f>
        <v>SSEI</v>
      </c>
      <c r="D309">
        <f>'rockfish harvests'!D308</f>
        <v>42049</v>
      </c>
      <c r="E309">
        <f>[1]logbook_harvest!F462</f>
        <v>16630</v>
      </c>
      <c r="F309">
        <f>[1]logbook_harvest!G462</f>
        <v>3678</v>
      </c>
      <c r="G309" s="12"/>
      <c r="H309" s="12"/>
      <c r="I309" s="17">
        <f t="shared" si="266"/>
        <v>3678</v>
      </c>
      <c r="J309" s="8">
        <f t="shared" si="229"/>
        <v>0</v>
      </c>
      <c r="K309">
        <f t="shared" si="230"/>
        <v>0</v>
      </c>
      <c r="L309" s="9">
        <f t="shared" si="231"/>
        <v>0</v>
      </c>
      <c r="N309" s="2">
        <f>'rockfish harvests'!O308</f>
        <v>34725.8595505618</v>
      </c>
      <c r="O309">
        <f>'rockfish harvests'!P308</f>
        <v>18537755.684375577</v>
      </c>
      <c r="P309" s="12">
        <f>IF([3]species_comp_Region1_forR!$D264&gt;49,[3]species_comp_Region1_forR!$J264,[3]species_comp_Region1_forR!$L264)</f>
        <v>0.21062160499999999</v>
      </c>
      <c r="Q309" s="12">
        <f>IF([3]species_comp_Region1_forR!$D264&gt;49,[3]species_comp_Region1_forR!$K264,[3]species_comp_Region1_forR!$M264)</f>
        <v>1.00399E-4</v>
      </c>
      <c r="T309" s="17">
        <f t="shared" si="251"/>
        <v>7314.0162735439044</v>
      </c>
      <c r="U309" s="59">
        <f t="shared" si="226"/>
        <v>941570.42468002858</v>
      </c>
      <c r="V309">
        <f t="shared" si="232"/>
        <v>970.34551819443607</v>
      </c>
      <c r="W309" s="9">
        <f t="shared" si="233"/>
        <v>1901.8772156610946</v>
      </c>
      <c r="Y309" s="17">
        <f t="shared" si="227"/>
        <v>10992.016273543904</v>
      </c>
      <c r="Z309" s="58">
        <f t="shared" si="228"/>
        <v>941570.42468002858</v>
      </c>
      <c r="AA309">
        <f t="shared" si="234"/>
        <v>970.34551819443607</v>
      </c>
      <c r="AB309" s="9">
        <f t="shared" si="235"/>
        <v>1901.8772156610946</v>
      </c>
      <c r="AC309" s="18">
        <f t="shared" si="265"/>
        <v>8.8277300000902365E-2</v>
      </c>
    </row>
    <row r="310" spans="1:29">
      <c r="A310" s="12" t="str">
        <f>'rockfish harvests'!A309</f>
        <v>SE</v>
      </c>
      <c r="B310">
        <f>'rockfish harvests'!B309</f>
        <v>2019</v>
      </c>
      <c r="C310" t="str">
        <f>'rockfish harvests'!C309</f>
        <v>SSEI</v>
      </c>
      <c r="D310">
        <f>'rockfish harvests'!D309</f>
        <v>35867</v>
      </c>
      <c r="E310">
        <f>[1]logbook_harvest!F463</f>
        <v>14851</v>
      </c>
      <c r="F310">
        <f>[1]logbook_harvest!G463</f>
        <v>3091</v>
      </c>
      <c r="G310" s="12"/>
      <c r="H310" s="12"/>
      <c r="I310" s="17">
        <f t="shared" ref="I310" si="267">F310</f>
        <v>3091</v>
      </c>
      <c r="J310" s="8">
        <f t="shared" ref="J310" si="268">(E310^2)*H310</f>
        <v>0</v>
      </c>
      <c r="K310">
        <f t="shared" ref="K310" si="269">SQRT(J310)</f>
        <v>0</v>
      </c>
      <c r="L310" s="9">
        <f t="shared" ref="L310" si="270">(1.96*K310)</f>
        <v>0</v>
      </c>
      <c r="N310" s="2">
        <f>'rockfish harvests'!O309</f>
        <v>69950.34860446323</v>
      </c>
      <c r="O310">
        <f>'rockfish harvests'!P309</f>
        <v>111154603.32156514</v>
      </c>
      <c r="P310" s="12">
        <v>0.19235225955967555</v>
      </c>
      <c r="Q310" s="12">
        <v>1.8022374454984078E-4</v>
      </c>
      <c r="T310" s="17">
        <f t="shared" ref="T310" si="271">N310*P310</f>
        <v>13455.1076110555</v>
      </c>
      <c r="U310" s="59">
        <f t="shared" ref="U310" si="272">(N310^2)*Q310+(P310^2)*O310-(Q310*O310)</f>
        <v>4974464.0372663839</v>
      </c>
      <c r="V310">
        <f t="shared" ref="V310" si="273">SQRT(U310)</f>
        <v>2230.350653432411</v>
      </c>
      <c r="W310" s="9">
        <f t="shared" ref="W310" si="274">(1.96*V310)</f>
        <v>4371.4872807275251</v>
      </c>
      <c r="Y310" s="17">
        <f t="shared" ref="Y310" si="275">T310+I310</f>
        <v>16546.1076110555</v>
      </c>
      <c r="Z310" s="58">
        <f t="shared" ref="Z310" si="276">U310+J310</f>
        <v>4974464.0372663839</v>
      </c>
      <c r="AA310">
        <f t="shared" ref="AA310" si="277">SQRT(Z310)</f>
        <v>2230.350653432411</v>
      </c>
      <c r="AB310" s="9">
        <f t="shared" ref="AB310" si="278">(1.96*AA310)</f>
        <v>4371.4872807275251</v>
      </c>
      <c r="AC310" s="18">
        <f t="shared" si="265"/>
        <v>0.13479609258325945</v>
      </c>
    </row>
    <row r="311" spans="1:29">
      <c r="A311" s="12" t="str">
        <f>'rockfish harvests'!A310</f>
        <v>SE</v>
      </c>
      <c r="B311">
        <f>'rockfish harvests'!B310</f>
        <v>1998</v>
      </c>
      <c r="C311" t="str">
        <f>'rockfish harvests'!C310</f>
        <v>SSEO</v>
      </c>
      <c r="D311">
        <f>'rockfish harvests'!D310</f>
        <v>3185</v>
      </c>
      <c r="E311">
        <f>[1]logbook_harvest!F464</f>
        <v>1723</v>
      </c>
      <c r="F311" t="str">
        <f>[4]logbook_harvest_forR!$G443</f>
        <v>NA</v>
      </c>
      <c r="G311" s="42">
        <v>0.357901688</v>
      </c>
      <c r="H311" s="42">
        <v>1.1641748E-2</v>
      </c>
      <c r="I311" s="17">
        <f t="shared" ref="I311:I318" si="279">E311*G311</f>
        <v>616.66460842399999</v>
      </c>
      <c r="J311" s="8">
        <f t="shared" si="229"/>
        <v>34561.194898292</v>
      </c>
      <c r="K311">
        <f t="shared" si="230"/>
        <v>185.90641435488988</v>
      </c>
      <c r="L311" s="9">
        <f t="shared" si="231"/>
        <v>364.37657213558413</v>
      </c>
      <c r="N311" s="2">
        <f>'rockfish harvests'!O310</f>
        <v>1543.4215757484271</v>
      </c>
      <c r="O311">
        <f>'rockfish harvests'!P310</f>
        <v>277633.92962977174</v>
      </c>
      <c r="P311" s="42">
        <v>0.14601389000000001</v>
      </c>
      <c r="Q311" s="42">
        <v>1.586648E-3</v>
      </c>
      <c r="T311" s="17">
        <f t="shared" si="251"/>
        <v>225.36098818495751</v>
      </c>
      <c r="U311" s="59">
        <f t="shared" si="226"/>
        <v>9258.2974161104084</v>
      </c>
      <c r="V311">
        <f t="shared" si="232"/>
        <v>96.220046851528863</v>
      </c>
      <c r="W311" s="9">
        <f t="shared" si="233"/>
        <v>188.59129182899656</v>
      </c>
      <c r="Y311" s="17">
        <f t="shared" si="227"/>
        <v>842.02559660895747</v>
      </c>
      <c r="Z311" s="58">
        <f t="shared" si="228"/>
        <v>43819.492314402407</v>
      </c>
      <c r="AA311">
        <f t="shared" si="234"/>
        <v>209.33105912501949</v>
      </c>
      <c r="AB311" s="9">
        <f t="shared" si="235"/>
        <v>410.28887588503818</v>
      </c>
      <c r="AC311" s="18">
        <f t="shared" si="265"/>
        <v>0.24860415166480299</v>
      </c>
    </row>
    <row r="312" spans="1:29">
      <c r="A312" s="12" t="str">
        <f>'rockfish harvests'!A311</f>
        <v>SE</v>
      </c>
      <c r="B312">
        <f>'rockfish harvests'!B311</f>
        <v>1999</v>
      </c>
      <c r="C312" t="str">
        <f>'rockfish harvests'!C311</f>
        <v>SSEO</v>
      </c>
      <c r="D312">
        <f>'rockfish harvests'!D311</f>
        <v>4616</v>
      </c>
      <c r="E312">
        <f>[1]logbook_harvest!F465</f>
        <v>3048</v>
      </c>
      <c r="F312" t="str">
        <f>[4]logbook_harvest_forR!$G444</f>
        <v>NA</v>
      </c>
      <c r="G312" s="42">
        <v>0.357901688</v>
      </c>
      <c r="H312" s="42">
        <v>1.1641748E-2</v>
      </c>
      <c r="I312" s="17">
        <f t="shared" si="279"/>
        <v>1090.8843450239999</v>
      </c>
      <c r="J312" s="8">
        <f t="shared" si="229"/>
        <v>108155.37801139201</v>
      </c>
      <c r="K312">
        <f t="shared" si="230"/>
        <v>328.86984965392008</v>
      </c>
      <c r="L312" s="9">
        <f t="shared" si="231"/>
        <v>644.58490532168332</v>
      </c>
      <c r="N312" s="2">
        <f>'rockfish harvests'!O311</f>
        <v>2236.8709556215817</v>
      </c>
      <c r="O312">
        <f>'rockfish harvests'!P311</f>
        <v>583156.69651387446</v>
      </c>
      <c r="P312" s="42">
        <v>0.14601389000000001</v>
      </c>
      <c r="Q312" s="42">
        <v>1.586648E-3</v>
      </c>
      <c r="T312" s="17">
        <f t="shared" si="251"/>
        <v>326.61422965832452</v>
      </c>
      <c r="U312" s="59">
        <f t="shared" si="226"/>
        <v>19446.607782130835</v>
      </c>
      <c r="V312">
        <f t="shared" si="232"/>
        <v>139.45109458921732</v>
      </c>
      <c r="W312" s="9">
        <f t="shared" si="233"/>
        <v>273.32414539486592</v>
      </c>
      <c r="Y312" s="17">
        <f t="shared" si="227"/>
        <v>1417.4985746823245</v>
      </c>
      <c r="Z312" s="58">
        <f t="shared" si="228"/>
        <v>127601.98579352285</v>
      </c>
      <c r="AA312">
        <f t="shared" si="234"/>
        <v>357.21420155632512</v>
      </c>
      <c r="AB312" s="9">
        <f t="shared" si="235"/>
        <v>700.13983505039721</v>
      </c>
      <c r="AC312" s="18">
        <f t="shared" si="265"/>
        <v>0.25200321745394372</v>
      </c>
    </row>
    <row r="313" spans="1:29">
      <c r="A313" s="12" t="str">
        <f>'rockfish harvests'!A312</f>
        <v>SE</v>
      </c>
      <c r="B313">
        <f>'rockfish harvests'!B312</f>
        <v>2000</v>
      </c>
      <c r="C313" t="str">
        <f>'rockfish harvests'!C312</f>
        <v>SSEO</v>
      </c>
      <c r="D313">
        <f>'rockfish harvests'!D312</f>
        <v>6910</v>
      </c>
      <c r="E313">
        <f>[1]logbook_harvest!F466</f>
        <v>4760</v>
      </c>
      <c r="F313" t="str">
        <f>[4]logbook_harvest_forR!$G445</f>
        <v>NA</v>
      </c>
      <c r="G313" s="42">
        <v>0.357901688</v>
      </c>
      <c r="H313" s="42">
        <v>1.1641748E-2</v>
      </c>
      <c r="I313" s="17">
        <f t="shared" si="279"/>
        <v>1703.61203488</v>
      </c>
      <c r="J313" s="8">
        <f t="shared" si="229"/>
        <v>263774.06948479998</v>
      </c>
      <c r="K313">
        <f t="shared" si="230"/>
        <v>513.58939775349722</v>
      </c>
      <c r="L313" s="9">
        <f t="shared" si="231"/>
        <v>1006.6352195968545</v>
      </c>
      <c r="N313" s="2">
        <f>'rockfish harvests'!O312</f>
        <v>3348.5221627697429</v>
      </c>
      <c r="O313">
        <f>'rockfish harvests'!P312</f>
        <v>1306801.9129460659</v>
      </c>
      <c r="P313" s="42">
        <v>0.14601389000000001</v>
      </c>
      <c r="Q313" s="42">
        <v>1.586648E-3</v>
      </c>
      <c r="T313" s="17">
        <f t="shared" ref="T313:T330" si="280">N313*P313</f>
        <v>488.93074673722333</v>
      </c>
      <c r="U313" s="59">
        <f t="shared" si="226"/>
        <v>43578.105853742527</v>
      </c>
      <c r="V313">
        <f t="shared" si="232"/>
        <v>208.75369662294014</v>
      </c>
      <c r="W313" s="9">
        <f t="shared" si="233"/>
        <v>409.15724538096265</v>
      </c>
      <c r="Y313" s="17">
        <f t="shared" si="227"/>
        <v>2192.5427816172232</v>
      </c>
      <c r="Z313" s="58">
        <f t="shared" si="228"/>
        <v>307352.1753385425</v>
      </c>
      <c r="AA313">
        <f t="shared" si="234"/>
        <v>554.39352028910162</v>
      </c>
      <c r="AB313" s="9">
        <f t="shared" si="235"/>
        <v>1086.6112997666391</v>
      </c>
      <c r="AC313" s="18">
        <f t="shared" si="265"/>
        <v>0.25285414037858822</v>
      </c>
    </row>
    <row r="314" spans="1:29">
      <c r="A314" s="12" t="str">
        <f>'rockfish harvests'!A313</f>
        <v>SE</v>
      </c>
      <c r="B314">
        <f>'rockfish harvests'!B313</f>
        <v>2001</v>
      </c>
      <c r="C314" t="str">
        <f>'rockfish harvests'!C313</f>
        <v>SSEO</v>
      </c>
      <c r="D314">
        <f>'rockfish harvests'!D313</f>
        <v>5756</v>
      </c>
      <c r="E314">
        <f>[1]logbook_harvest!F467</f>
        <v>3877</v>
      </c>
      <c r="F314" t="str">
        <f>[4]logbook_harvest_forR!$G446</f>
        <v>NA</v>
      </c>
      <c r="G314" s="42">
        <v>0.357901688</v>
      </c>
      <c r="H314" s="42">
        <v>1.1641748E-2</v>
      </c>
      <c r="I314" s="17">
        <f t="shared" si="279"/>
        <v>1387.5848443760001</v>
      </c>
      <c r="J314" s="8">
        <f t="shared" si="229"/>
        <v>174988.61597349201</v>
      </c>
      <c r="K314">
        <f t="shared" si="230"/>
        <v>418.31640653157751</v>
      </c>
      <c r="L314" s="9">
        <f t="shared" si="231"/>
        <v>819.90015680189197</v>
      </c>
      <c r="N314" s="2">
        <f>'rockfish harvests'!O313</f>
        <v>2789.304423864347</v>
      </c>
      <c r="O314">
        <f>'rockfish harvests'!P313</f>
        <v>906766.02050430153</v>
      </c>
      <c r="P314" s="42">
        <v>0.14601389000000001</v>
      </c>
      <c r="Q314" s="42">
        <v>1.586648E-3</v>
      </c>
      <c r="T314" s="17">
        <f t="shared" si="280"/>
        <v>407.27718932264213</v>
      </c>
      <c r="U314" s="59">
        <f t="shared" si="226"/>
        <v>30238.053093318504</v>
      </c>
      <c r="V314">
        <f t="shared" si="232"/>
        <v>173.89092297563582</v>
      </c>
      <c r="W314" s="9">
        <f t="shared" si="233"/>
        <v>340.8262090322462</v>
      </c>
      <c r="Y314" s="17">
        <f t="shared" si="227"/>
        <v>1794.8620336986423</v>
      </c>
      <c r="Z314" s="58">
        <f t="shared" si="228"/>
        <v>205226.66906681051</v>
      </c>
      <c r="AA314">
        <f t="shared" si="234"/>
        <v>453.0195018614657</v>
      </c>
      <c r="AB314" s="9">
        <f t="shared" si="235"/>
        <v>887.9182236484728</v>
      </c>
      <c r="AC314" s="18">
        <f t="shared" si="265"/>
        <v>0.25239795224145223</v>
      </c>
    </row>
    <row r="315" spans="1:29">
      <c r="A315" s="12" t="str">
        <f>'rockfish harvests'!A314</f>
        <v>SE</v>
      </c>
      <c r="B315">
        <f>'rockfish harvests'!B314</f>
        <v>2002</v>
      </c>
      <c r="C315" t="str">
        <f>'rockfish harvests'!C314</f>
        <v>SSEO</v>
      </c>
      <c r="D315">
        <f>'rockfish harvests'!D314</f>
        <v>7617</v>
      </c>
      <c r="E315">
        <f>[1]logbook_harvest!F468</f>
        <v>4125</v>
      </c>
      <c r="F315" t="str">
        <f>[4]logbook_harvest_forR!$G447</f>
        <v>NA</v>
      </c>
      <c r="G315" s="42">
        <v>0.357901688</v>
      </c>
      <c r="H315" s="42">
        <v>1.1641748E-2</v>
      </c>
      <c r="I315" s="17">
        <f t="shared" si="279"/>
        <v>1476.3444629999999</v>
      </c>
      <c r="J315" s="8">
        <f t="shared" si="229"/>
        <v>198091.61831250001</v>
      </c>
      <c r="K315">
        <f t="shared" si="230"/>
        <v>445.0748457422639</v>
      </c>
      <c r="L315" s="9">
        <f t="shared" si="231"/>
        <v>872.34669765483727</v>
      </c>
      <c r="N315" s="2">
        <f>'rockfish harvests'!O314</f>
        <v>3691.1278312325794</v>
      </c>
      <c r="O315">
        <f>'rockfish harvests'!P314</f>
        <v>1587894.256982432</v>
      </c>
      <c r="P315" s="42">
        <v>0.14601389000000001</v>
      </c>
      <c r="Q315" s="42">
        <v>1.586648E-3</v>
      </c>
      <c r="T315" s="17">
        <f t="shared" si="280"/>
        <v>538.9559331255324</v>
      </c>
      <c r="U315" s="59">
        <f t="shared" ref="U315:U331" si="281">(N315^2)*Q315+(P315^2)*O315-(Q315*O315)</f>
        <v>52951.731497952096</v>
      </c>
      <c r="V315">
        <f t="shared" si="232"/>
        <v>230.11243229767507</v>
      </c>
      <c r="W315" s="9">
        <f t="shared" si="233"/>
        <v>451.02036730344315</v>
      </c>
      <c r="Y315" s="17">
        <f t="shared" si="227"/>
        <v>2015.3003961255322</v>
      </c>
      <c r="Z315" s="58">
        <f t="shared" si="228"/>
        <v>251043.34981045211</v>
      </c>
      <c r="AA315">
        <f t="shared" si="234"/>
        <v>501.0422634972544</v>
      </c>
      <c r="AB315" s="9">
        <f t="shared" si="235"/>
        <v>982.04283645461862</v>
      </c>
      <c r="AC315" s="18">
        <f t="shared" si="265"/>
        <v>0.2486191460392313</v>
      </c>
    </row>
    <row r="316" spans="1:29">
      <c r="A316" s="12" t="str">
        <f>'rockfish harvests'!A315</f>
        <v>SE</v>
      </c>
      <c r="B316">
        <f>'rockfish harvests'!B315</f>
        <v>2003</v>
      </c>
      <c r="C316" t="str">
        <f>'rockfish harvests'!C315</f>
        <v>SSEO</v>
      </c>
      <c r="D316">
        <f>'rockfish harvests'!D315</f>
        <v>6896</v>
      </c>
      <c r="E316">
        <f>[1]logbook_harvest!F469</f>
        <v>4090</v>
      </c>
      <c r="F316" t="str">
        <f>[4]logbook_harvest_forR!$G448</f>
        <v>NA</v>
      </c>
      <c r="G316" s="42">
        <v>0.357901688</v>
      </c>
      <c r="H316" s="42">
        <v>1.1641748E-2</v>
      </c>
      <c r="I316" s="17">
        <f t="shared" si="279"/>
        <v>1463.8179039199999</v>
      </c>
      <c r="J316" s="8">
        <f t="shared" si="229"/>
        <v>194744.3247188</v>
      </c>
      <c r="K316">
        <f t="shared" si="230"/>
        <v>441.29845311172346</v>
      </c>
      <c r="L316" s="9">
        <f t="shared" si="231"/>
        <v>864.94496809897794</v>
      </c>
      <c r="N316" s="2">
        <f>'rockfish harvests'!O315</f>
        <v>3341.7378921071122</v>
      </c>
      <c r="O316">
        <f>'rockfish harvests'!P315</f>
        <v>1301511.9872539048</v>
      </c>
      <c r="P316" s="42">
        <v>0.14601389000000001</v>
      </c>
      <c r="Q316" s="42">
        <v>1.586648E-3</v>
      </c>
      <c r="T316" s="17">
        <f t="shared" si="280"/>
        <v>487.9401489869598</v>
      </c>
      <c r="U316" s="59">
        <f t="shared" si="281"/>
        <v>43401.701963078085</v>
      </c>
      <c r="V316">
        <f t="shared" si="232"/>
        <v>208.33075136205429</v>
      </c>
      <c r="W316" s="9">
        <f t="shared" si="233"/>
        <v>408.32827266962641</v>
      </c>
      <c r="Y316" s="17">
        <f t="shared" si="227"/>
        <v>1951.7580529069596</v>
      </c>
      <c r="Z316" s="58">
        <f t="shared" si="228"/>
        <v>238146.02668187808</v>
      </c>
      <c r="AA316">
        <f t="shared" si="234"/>
        <v>488.00207651389974</v>
      </c>
      <c r="AB316" s="9">
        <f t="shared" si="235"/>
        <v>956.4840699672435</v>
      </c>
      <c r="AC316" s="18">
        <f t="shared" si="265"/>
        <v>0.25003205483746649</v>
      </c>
    </row>
    <row r="317" spans="1:29">
      <c r="A317" s="12" t="str">
        <f>'rockfish harvests'!A316</f>
        <v>SE</v>
      </c>
      <c r="B317">
        <f>'rockfish harvests'!B316</f>
        <v>2004</v>
      </c>
      <c r="C317" t="str">
        <f>'rockfish harvests'!C316</f>
        <v>SSEO</v>
      </c>
      <c r="D317">
        <f>'rockfish harvests'!D316</f>
        <v>10061</v>
      </c>
      <c r="E317">
        <f>[1]logbook_harvest!F470</f>
        <v>5918</v>
      </c>
      <c r="F317" t="str">
        <f>[4]logbook_harvest_forR!$G449</f>
        <v>NA</v>
      </c>
      <c r="G317" s="42">
        <v>0.357901688</v>
      </c>
      <c r="H317" s="42">
        <v>1.1641748E-2</v>
      </c>
      <c r="I317" s="17">
        <f t="shared" si="279"/>
        <v>2118.062189584</v>
      </c>
      <c r="J317" s="8">
        <f t="shared" si="229"/>
        <v>407725.72708155203</v>
      </c>
      <c r="K317">
        <f t="shared" si="230"/>
        <v>638.53404535823461</v>
      </c>
      <c r="L317" s="9">
        <f t="shared" si="231"/>
        <v>1251.5267289021399</v>
      </c>
      <c r="N317" s="2">
        <f>'rockfish harvests'!O316</f>
        <v>4875.4676526232088</v>
      </c>
      <c r="O317">
        <f>'rockfish harvests'!P316</f>
        <v>2770358.4485732173</v>
      </c>
      <c r="P317" s="42">
        <v>0.14601389000000001</v>
      </c>
      <c r="Q317" s="42">
        <v>1.586648E-3</v>
      </c>
      <c r="T317" s="17">
        <f t="shared" si="280"/>
        <v>711.88599752868345</v>
      </c>
      <c r="U317" s="59">
        <f t="shared" si="281"/>
        <v>92383.529996956931</v>
      </c>
      <c r="V317">
        <f t="shared" si="232"/>
        <v>303.94659069803191</v>
      </c>
      <c r="W317" s="9">
        <f t="shared" si="233"/>
        <v>595.73531776814252</v>
      </c>
      <c r="Y317" s="17">
        <f t="shared" si="227"/>
        <v>2829.9481871126836</v>
      </c>
      <c r="Z317" s="58">
        <f t="shared" si="228"/>
        <v>500109.25707850896</v>
      </c>
      <c r="AA317">
        <f t="shared" si="234"/>
        <v>707.18403338770941</v>
      </c>
      <c r="AB317" s="9">
        <f t="shared" si="235"/>
        <v>1386.0807054399104</v>
      </c>
      <c r="AC317" s="18">
        <f t="shared" si="265"/>
        <v>0.2498929261702241</v>
      </c>
    </row>
    <row r="318" spans="1:29">
      <c r="A318" s="12" t="str">
        <f>'rockfish harvests'!A317</f>
        <v>SE</v>
      </c>
      <c r="B318">
        <f>'rockfish harvests'!B317</f>
        <v>2005</v>
      </c>
      <c r="C318" t="str">
        <f>'rockfish harvests'!C317</f>
        <v>SSEO</v>
      </c>
      <c r="D318">
        <f>'rockfish harvests'!D317</f>
        <v>12666</v>
      </c>
      <c r="E318">
        <f>[1]logbook_harvest!F471</f>
        <v>7243</v>
      </c>
      <c r="F318" t="str">
        <f>[4]logbook_harvest_forR!$G450</f>
        <v>NA</v>
      </c>
      <c r="G318" s="42">
        <v>0.357901688</v>
      </c>
      <c r="H318" s="42">
        <v>1.1641748E-2</v>
      </c>
      <c r="I318" s="17">
        <f t="shared" si="279"/>
        <v>2592.281926184</v>
      </c>
      <c r="J318" s="8">
        <f t="shared" si="229"/>
        <v>610738.31227365206</v>
      </c>
      <c r="K318">
        <f t="shared" si="230"/>
        <v>781.49748065726487</v>
      </c>
      <c r="L318" s="9">
        <f t="shared" si="231"/>
        <v>1531.7350620882391</v>
      </c>
      <c r="N318" s="2">
        <f>'rockfish harvests'!O317</f>
        <v>6137.826586634088</v>
      </c>
      <c r="O318">
        <f>'rockfish harvests'!P317</f>
        <v>4390688.5733686173</v>
      </c>
      <c r="P318" s="42">
        <v>0.14601389000000001</v>
      </c>
      <c r="Q318" s="42">
        <v>1.586648E-3</v>
      </c>
      <c r="T318" s="17">
        <f t="shared" si="280"/>
        <v>896.20793605986523</v>
      </c>
      <c r="U318" s="59">
        <f t="shared" si="281"/>
        <v>146416.90490773882</v>
      </c>
      <c r="V318">
        <f t="shared" si="232"/>
        <v>382.64461959857584</v>
      </c>
      <c r="W318" s="9">
        <f t="shared" si="233"/>
        <v>749.98345441320862</v>
      </c>
      <c r="Y318" s="17">
        <f t="shared" ref="Y318:Y330" si="282">T318+I318</f>
        <v>3488.489862243865</v>
      </c>
      <c r="Z318" s="58">
        <f t="shared" ref="Z318:Z331" si="283">U318+J318</f>
        <v>757155.21718139085</v>
      </c>
      <c r="AA318">
        <f t="shared" si="234"/>
        <v>870.14666417874116</v>
      </c>
      <c r="AB318" s="9">
        <f t="shared" si="235"/>
        <v>1705.4874617903326</v>
      </c>
      <c r="AC318" s="18">
        <f t="shared" si="265"/>
        <v>0.24943362272494773</v>
      </c>
    </row>
    <row r="319" spans="1:29">
      <c r="A319" s="12" t="str">
        <f>'rockfish harvests'!A318</f>
        <v>SE</v>
      </c>
      <c r="B319">
        <f>'rockfish harvests'!B318</f>
        <v>2006</v>
      </c>
      <c r="C319" t="str">
        <f>'rockfish harvests'!C318</f>
        <v>SSEO</v>
      </c>
      <c r="D319">
        <f>'rockfish harvests'!D318</f>
        <v>12007</v>
      </c>
      <c r="E319">
        <f>[1]logbook_harvest!F472</f>
        <v>7233</v>
      </c>
      <c r="F319">
        <f>[1]logbook_harvest!G472</f>
        <v>4257</v>
      </c>
      <c r="G319" s="12"/>
      <c r="H319" s="12"/>
      <c r="I319" s="17">
        <f>F319</f>
        <v>4257</v>
      </c>
      <c r="J319" s="8">
        <f t="shared" ref="J319:J331" si="284">(E319^2)*H319</f>
        <v>0</v>
      </c>
      <c r="K319">
        <f t="shared" ref="K319:K331" si="285">SQRT(J319)</f>
        <v>0</v>
      </c>
      <c r="L319" s="9">
        <f t="shared" ref="L319:L331" si="286">(1.96*K319)</f>
        <v>0</v>
      </c>
      <c r="N319" s="2">
        <f>'rockfish harvests'!O318</f>
        <v>5818.4812747288415</v>
      </c>
      <c r="O319">
        <f>'rockfish harvests'!P318</f>
        <v>3945687.5188521035</v>
      </c>
      <c r="P319" s="12">
        <f>IF([3]species_comp_Region1_forR!$D296&gt;49,[3]species_comp_Region1_forR!$J296,[3]species_comp_Region1_forR!$L296)</f>
        <v>0.20588235299999999</v>
      </c>
      <c r="Q319" s="12">
        <f>IF([3]species_comp_Region1_forR!$D296&gt;49,[3]species_comp_Region1_forR!$K296,[3]species_comp_Region1_forR!$M296)</f>
        <v>1.211073E-3</v>
      </c>
      <c r="T319" s="17">
        <f t="shared" si="280"/>
        <v>1197.9226157276132</v>
      </c>
      <c r="U319" s="59">
        <f t="shared" si="281"/>
        <v>203470.02741752932</v>
      </c>
      <c r="V319">
        <f t="shared" ref="V319:V331" si="287">SQRT(U319)</f>
        <v>451.07652057885844</v>
      </c>
      <c r="W319" s="9">
        <f t="shared" ref="W319:W331" si="288">(1.96*V319)</f>
        <v>884.10998033456247</v>
      </c>
      <c r="Y319" s="17">
        <f t="shared" si="282"/>
        <v>5454.9226157276134</v>
      </c>
      <c r="Z319" s="58">
        <f t="shared" si="283"/>
        <v>203470.02741752932</v>
      </c>
      <c r="AA319">
        <f t="shared" ref="AA319:AA331" si="289">SQRT(Z319)</f>
        <v>451.07652057885844</v>
      </c>
      <c r="AB319" s="9">
        <f t="shared" ref="AB319:AB331" si="290">(1.96*AA319)</f>
        <v>884.10998033456247</v>
      </c>
      <c r="AC319" s="18">
        <f t="shared" si="265"/>
        <v>8.2691644291766161E-2</v>
      </c>
    </row>
    <row r="320" spans="1:29">
      <c r="A320" s="12" t="str">
        <f>'rockfish harvests'!A319</f>
        <v>SE</v>
      </c>
      <c r="B320">
        <f>'rockfish harvests'!B319</f>
        <v>2007</v>
      </c>
      <c r="C320" t="str">
        <f>'rockfish harvests'!C319</f>
        <v>SSEO</v>
      </c>
      <c r="D320">
        <f>'rockfish harvests'!D319</f>
        <v>12018</v>
      </c>
      <c r="E320">
        <f>[1]logbook_harvest!F473</f>
        <v>6094</v>
      </c>
      <c r="F320">
        <f>[1]logbook_harvest!G473</f>
        <v>3554</v>
      </c>
      <c r="G320" s="12"/>
      <c r="H320" s="12"/>
      <c r="I320" s="17">
        <f t="shared" ref="I320:I330" si="291">F320</f>
        <v>3554</v>
      </c>
      <c r="J320" s="8">
        <f t="shared" si="284"/>
        <v>0</v>
      </c>
      <c r="K320">
        <f t="shared" si="285"/>
        <v>0</v>
      </c>
      <c r="L320" s="9">
        <f t="shared" si="286"/>
        <v>0</v>
      </c>
      <c r="N320" s="2">
        <f>'rockfish harvests'!O319</f>
        <v>5823.8117731066231</v>
      </c>
      <c r="O320">
        <f>'rockfish harvests'!P319</f>
        <v>3952920.3736786586</v>
      </c>
      <c r="P320" s="12">
        <f>IF([3]species_comp_Region1_forR!$D297&gt;49,[3]species_comp_Region1_forR!$J297,[3]species_comp_Region1_forR!$L297)</f>
        <v>0.15094339600000001</v>
      </c>
      <c r="Q320" s="12">
        <f>IF([3]species_comp_Region1_forR!$D297&gt;49,[3]species_comp_Region1_forR!$K297,[3]species_comp_Region1_forR!$M297)</f>
        <v>3.4637699999999998E-4</v>
      </c>
      <c r="T320" s="17">
        <f t="shared" si="280"/>
        <v>879.06592669749523</v>
      </c>
      <c r="U320" s="59">
        <f t="shared" si="281"/>
        <v>100441.77031365418</v>
      </c>
      <c r="V320">
        <f t="shared" si="287"/>
        <v>316.92549647141703</v>
      </c>
      <c r="W320" s="9">
        <f t="shared" si="288"/>
        <v>621.17397308397733</v>
      </c>
      <c r="Y320" s="17">
        <f t="shared" si="282"/>
        <v>4433.0659266974953</v>
      </c>
      <c r="Z320" s="58">
        <f t="shared" si="283"/>
        <v>100441.77031365418</v>
      </c>
      <c r="AA320">
        <f t="shared" si="289"/>
        <v>316.92549647141703</v>
      </c>
      <c r="AB320" s="9">
        <f t="shared" si="290"/>
        <v>621.17397308397733</v>
      </c>
      <c r="AC320" s="18">
        <f t="shared" si="265"/>
        <v>7.1491266250469976E-2</v>
      </c>
    </row>
    <row r="321" spans="1:29">
      <c r="A321" s="12" t="str">
        <f>'rockfish harvests'!A320</f>
        <v>SE</v>
      </c>
      <c r="B321">
        <f>'rockfish harvests'!B320</f>
        <v>2008</v>
      </c>
      <c r="C321" t="str">
        <f>'rockfish harvests'!C320</f>
        <v>SSEO</v>
      </c>
      <c r="D321">
        <f>'rockfish harvests'!D320</f>
        <v>17754</v>
      </c>
      <c r="E321">
        <f>[1]logbook_harvest!F474</f>
        <v>6953</v>
      </c>
      <c r="F321">
        <f>[1]logbook_harvest!G474</f>
        <v>3418</v>
      </c>
      <c r="G321" s="12"/>
      <c r="H321" s="12"/>
      <c r="I321" s="17">
        <f t="shared" si="291"/>
        <v>3418</v>
      </c>
      <c r="J321" s="8">
        <f t="shared" si="284"/>
        <v>0</v>
      </c>
      <c r="K321">
        <f t="shared" si="285"/>
        <v>0</v>
      </c>
      <c r="L321" s="9">
        <f t="shared" si="286"/>
        <v>0</v>
      </c>
      <c r="N321" s="2">
        <f>'rockfish harvests'!O320</f>
        <v>8603.4243817386414</v>
      </c>
      <c r="O321">
        <f>'rockfish harvests'!P320</f>
        <v>8626727.8588684946</v>
      </c>
      <c r="P321" s="12">
        <f>IF([3]species_comp_Region1_forR!$D298&gt;49,[3]species_comp_Region1_forR!$J298,[3]species_comp_Region1_forR!$L298)</f>
        <v>0.12593984999999999</v>
      </c>
      <c r="Q321" s="12">
        <f>IF([3]species_comp_Region1_forR!$D298&gt;49,[3]species_comp_Region1_forR!$K298,[3]species_comp_Region1_forR!$M298)</f>
        <v>2.0730499999999999E-4</v>
      </c>
      <c r="T321" s="17">
        <f t="shared" si="280"/>
        <v>1083.5139761225071</v>
      </c>
      <c r="U321" s="59">
        <f t="shared" si="281"/>
        <v>150383.32702875804</v>
      </c>
      <c r="V321">
        <f t="shared" si="287"/>
        <v>387.79289192655148</v>
      </c>
      <c r="W321" s="9">
        <f t="shared" si="288"/>
        <v>760.0740681760409</v>
      </c>
      <c r="Y321" s="17">
        <f t="shared" si="282"/>
        <v>4501.5139761225073</v>
      </c>
      <c r="Z321" s="58">
        <f t="shared" si="283"/>
        <v>150383.32702875804</v>
      </c>
      <c r="AA321">
        <f t="shared" si="289"/>
        <v>387.79289192655148</v>
      </c>
      <c r="AB321" s="9">
        <f t="shared" si="290"/>
        <v>760.0740681760409</v>
      </c>
      <c r="AC321" s="18">
        <f t="shared" si="265"/>
        <v>8.6147214911145673E-2</v>
      </c>
    </row>
    <row r="322" spans="1:29">
      <c r="A322" s="12" t="str">
        <f>'rockfish harvests'!A321</f>
        <v>SE</v>
      </c>
      <c r="B322">
        <f>'rockfish harvests'!B321</f>
        <v>2009</v>
      </c>
      <c r="C322" t="str">
        <f>'rockfish harvests'!C321</f>
        <v>SSEO</v>
      </c>
      <c r="D322">
        <f>'rockfish harvests'!D321</f>
        <v>9645</v>
      </c>
      <c r="E322">
        <f>[1]logbook_harvest!F475</f>
        <v>3692</v>
      </c>
      <c r="F322">
        <f>[1]logbook_harvest!G475</f>
        <v>1788</v>
      </c>
      <c r="G322" s="12"/>
      <c r="H322" s="12"/>
      <c r="I322" s="17">
        <f t="shared" si="291"/>
        <v>1788</v>
      </c>
      <c r="J322" s="8">
        <f t="shared" si="284"/>
        <v>0</v>
      </c>
      <c r="K322">
        <f t="shared" si="285"/>
        <v>0</v>
      </c>
      <c r="L322" s="9">
        <f t="shared" si="286"/>
        <v>0</v>
      </c>
      <c r="N322" s="2">
        <f>'rockfish harvests'!O321</f>
        <v>4673.8778957907616</v>
      </c>
      <c r="O322">
        <f>'rockfish harvests'!P321</f>
        <v>2545998.4255660125</v>
      </c>
      <c r="P322" s="12">
        <f>IF([3]species_comp_Region1_forR!$D299&gt;49,[3]species_comp_Region1_forR!$J299,[3]species_comp_Region1_forR!$L299)</f>
        <v>0.120795107</v>
      </c>
      <c r="Q322" s="12">
        <f>IF([3]species_comp_Region1_forR!$D299&gt;49,[3]species_comp_Region1_forR!$K299,[3]species_comp_Region1_forR!$M299)</f>
        <v>1.6264E-4</v>
      </c>
      <c r="T322" s="17">
        <f t="shared" si="280"/>
        <v>564.58158052697991</v>
      </c>
      <c r="U322" s="59">
        <f t="shared" si="281"/>
        <v>40288.64028175448</v>
      </c>
      <c r="V322">
        <f t="shared" si="287"/>
        <v>200.7203036111556</v>
      </c>
      <c r="W322" s="9">
        <f t="shared" si="288"/>
        <v>393.41179507786495</v>
      </c>
      <c r="Y322" s="17">
        <f t="shared" si="282"/>
        <v>2352.5815805269799</v>
      </c>
      <c r="Z322" s="58">
        <f t="shared" si="283"/>
        <v>40288.64028175448</v>
      </c>
      <c r="AA322">
        <f t="shared" si="289"/>
        <v>200.7203036111556</v>
      </c>
      <c r="AB322" s="9">
        <f t="shared" si="290"/>
        <v>393.41179507786495</v>
      </c>
      <c r="AC322" s="18">
        <f t="shared" si="265"/>
        <v>8.5319168216132224E-2</v>
      </c>
    </row>
    <row r="323" spans="1:29">
      <c r="A323" s="12" t="str">
        <f>'rockfish harvests'!A322</f>
        <v>SE</v>
      </c>
      <c r="B323">
        <f>'rockfish harvests'!B322</f>
        <v>2010</v>
      </c>
      <c r="C323" t="str">
        <f>'rockfish harvests'!C322</f>
        <v>SSEO</v>
      </c>
      <c r="D323">
        <f>'rockfish harvests'!D322</f>
        <v>12415</v>
      </c>
      <c r="E323">
        <f>[1]logbook_harvest!F476</f>
        <v>4993</v>
      </c>
      <c r="F323">
        <f>[1]logbook_harvest!G476</f>
        <v>2393</v>
      </c>
      <c r="G323" s="12"/>
      <c r="H323" s="12"/>
      <c r="I323" s="17">
        <f t="shared" si="291"/>
        <v>2393</v>
      </c>
      <c r="J323" s="8">
        <f t="shared" si="284"/>
        <v>0</v>
      </c>
      <c r="K323">
        <f t="shared" si="285"/>
        <v>0</v>
      </c>
      <c r="L323" s="9">
        <f t="shared" si="286"/>
        <v>0</v>
      </c>
      <c r="N323" s="2">
        <f>'rockfish harvests'!O322</f>
        <v>6016.1943054683579</v>
      </c>
      <c r="O323">
        <f>'rockfish harvests'!P322</f>
        <v>4218393.7471152442</v>
      </c>
      <c r="P323" s="12">
        <f>IF([3]species_comp_Region1_forR!$D300&gt;49,[3]species_comp_Region1_forR!$J300,[3]species_comp_Region1_forR!$L300)</f>
        <v>0.185185185</v>
      </c>
      <c r="Q323" s="12">
        <f>IF([3]species_comp_Region1_forR!$D300&gt;49,[3]species_comp_Region1_forR!$K300,[3]species_comp_Region1_forR!$M300)</f>
        <v>1.9295599999999999E-4</v>
      </c>
      <c r="T323" s="17">
        <f t="shared" si="280"/>
        <v>1114.1100554541044</v>
      </c>
      <c r="U323" s="59">
        <f t="shared" si="281"/>
        <v>150833.7081402617</v>
      </c>
      <c r="V323">
        <f t="shared" si="287"/>
        <v>388.37315579254664</v>
      </c>
      <c r="W323" s="9">
        <f t="shared" si="288"/>
        <v>761.21138535339139</v>
      </c>
      <c r="Y323" s="17">
        <f t="shared" si="282"/>
        <v>3507.1100554541044</v>
      </c>
      <c r="Z323" s="58">
        <f t="shared" si="283"/>
        <v>150833.7081402617</v>
      </c>
      <c r="AA323">
        <f t="shared" si="289"/>
        <v>388.37315579254664</v>
      </c>
      <c r="AB323" s="9">
        <f t="shared" si="290"/>
        <v>761.21138535339139</v>
      </c>
      <c r="AC323" s="18">
        <f t="shared" si="265"/>
        <v>0.11073879908289894</v>
      </c>
    </row>
    <row r="324" spans="1:29">
      <c r="A324" s="12" t="str">
        <f>'rockfish harvests'!A323</f>
        <v>SE</v>
      </c>
      <c r="B324">
        <f>'rockfish harvests'!B323</f>
        <v>2011</v>
      </c>
      <c r="C324" t="str">
        <f>'rockfish harvests'!C323</f>
        <v>SSEO</v>
      </c>
      <c r="D324">
        <f>'rockfish harvests'!D323</f>
        <v>11926</v>
      </c>
      <c r="E324">
        <f>[1]logbook_harvest!F477</f>
        <v>3783</v>
      </c>
      <c r="F324">
        <f>[1]logbook_harvest!G477</f>
        <v>1424</v>
      </c>
      <c r="G324" s="12"/>
      <c r="H324" s="12"/>
      <c r="I324" s="17">
        <f t="shared" si="291"/>
        <v>1424</v>
      </c>
      <c r="J324" s="8">
        <f t="shared" si="284"/>
        <v>0</v>
      </c>
      <c r="K324">
        <f t="shared" si="285"/>
        <v>0</v>
      </c>
      <c r="L324" s="9">
        <f t="shared" si="286"/>
        <v>0</v>
      </c>
      <c r="N324" s="2">
        <f>'rockfish harvests'!O323</f>
        <v>5499.8326454033777</v>
      </c>
      <c r="O324">
        <f>'rockfish harvests'!P323</f>
        <v>3434887.6393615259</v>
      </c>
      <c r="P324" s="12">
        <f>IF([3]species_comp_Region1_forR!$D301&gt;49,[3]species_comp_Region1_forR!$J301,[3]species_comp_Region1_forR!$L301)</f>
        <v>0.121330724</v>
      </c>
      <c r="Q324" s="12">
        <f>IF([3]species_comp_Region1_forR!$D301&gt;49,[3]species_comp_Region1_forR!$K301,[3]species_comp_Region1_forR!$M301)</f>
        <v>2.0903800000000001E-4</v>
      </c>
      <c r="T324" s="17">
        <f t="shared" si="280"/>
        <v>667.29867674562706</v>
      </c>
      <c r="U324" s="59">
        <f t="shared" si="281"/>
        <v>56170.470222282085</v>
      </c>
      <c r="V324">
        <f t="shared" si="287"/>
        <v>237.00310171447563</v>
      </c>
      <c r="W324" s="9">
        <f t="shared" si="288"/>
        <v>464.52607936037225</v>
      </c>
      <c r="Y324" s="17">
        <f t="shared" si="282"/>
        <v>2091.2986767456268</v>
      </c>
      <c r="Z324" s="58">
        <f t="shared" si="283"/>
        <v>56170.470222282085</v>
      </c>
      <c r="AA324">
        <f t="shared" si="289"/>
        <v>237.00310171447563</v>
      </c>
      <c r="AB324" s="9">
        <f t="shared" si="290"/>
        <v>464.52607936037225</v>
      </c>
      <c r="AC324" s="18">
        <f t="shared" si="265"/>
        <v>0.11332819379166245</v>
      </c>
    </row>
    <row r="325" spans="1:29">
      <c r="A325" s="12" t="str">
        <f>'rockfish harvests'!A324</f>
        <v>SE</v>
      </c>
      <c r="B325">
        <f>'rockfish harvests'!B324</f>
        <v>2012</v>
      </c>
      <c r="C325" t="str">
        <f>'rockfish harvests'!C324</f>
        <v>SSEO</v>
      </c>
      <c r="D325">
        <f>'rockfish harvests'!D324</f>
        <v>14290</v>
      </c>
      <c r="E325">
        <f>[1]logbook_harvest!F478</f>
        <v>4684</v>
      </c>
      <c r="F325">
        <f>[1]logbook_harvest!G478</f>
        <v>1749</v>
      </c>
      <c r="G325" s="12"/>
      <c r="H325" s="12"/>
      <c r="I325" s="17">
        <f t="shared" si="291"/>
        <v>1749</v>
      </c>
      <c r="J325" s="8">
        <f t="shared" si="284"/>
        <v>0</v>
      </c>
      <c r="K325">
        <f t="shared" si="285"/>
        <v>0</v>
      </c>
      <c r="L325" s="9">
        <f t="shared" si="286"/>
        <v>0</v>
      </c>
      <c r="N325" s="2">
        <f>'rockfish harvests'!O324</f>
        <v>7211.4840486137473</v>
      </c>
      <c r="O325">
        <f>'rockfish harvests'!P324</f>
        <v>3512142.9566568048</v>
      </c>
      <c r="P325" s="12">
        <f>IF([3]species_comp_Region1_forR!$D302&gt;49,[3]species_comp_Region1_forR!$J302,[3]species_comp_Region1_forR!$L302)</f>
        <v>0.13888888899999999</v>
      </c>
      <c r="Q325" s="12">
        <f>IF([3]species_comp_Region1_forR!$D302&gt;49,[3]species_comp_Region1_forR!$K302,[3]species_comp_Region1_forR!$M302)</f>
        <v>1.9574300000000001E-4</v>
      </c>
      <c r="T325" s="17">
        <f t="shared" si="280"/>
        <v>1001.5950075531853</v>
      </c>
      <c r="U325" s="59">
        <f t="shared" si="281"/>
        <v>77241.906955327577</v>
      </c>
      <c r="V325">
        <f t="shared" si="287"/>
        <v>277.92428277379361</v>
      </c>
      <c r="W325" s="9">
        <f t="shared" si="288"/>
        <v>544.73159423663549</v>
      </c>
      <c r="Y325" s="17">
        <f t="shared" si="282"/>
        <v>2750.5950075531855</v>
      </c>
      <c r="Z325" s="58">
        <f t="shared" si="283"/>
        <v>77241.906955327577</v>
      </c>
      <c r="AA325">
        <f t="shared" si="289"/>
        <v>277.92428277379361</v>
      </c>
      <c r="AB325" s="9">
        <f t="shared" si="290"/>
        <v>544.73159423663549</v>
      </c>
      <c r="AC325" s="18">
        <f t="shared" si="265"/>
        <v>0.10104151356728573</v>
      </c>
    </row>
    <row r="326" spans="1:29">
      <c r="A326" s="12" t="str">
        <f>'rockfish harvests'!A325</f>
        <v>SE</v>
      </c>
      <c r="B326">
        <f>'rockfish harvests'!B325</f>
        <v>2013</v>
      </c>
      <c r="C326" t="str">
        <f>'rockfish harvests'!C325</f>
        <v>SSEO</v>
      </c>
      <c r="D326">
        <f>'rockfish harvests'!D325</f>
        <v>15619</v>
      </c>
      <c r="E326">
        <f>[1]logbook_harvest!F479</f>
        <v>4475</v>
      </c>
      <c r="F326">
        <f>[1]logbook_harvest!G479</f>
        <v>1811</v>
      </c>
      <c r="G326" s="12"/>
      <c r="H326" s="12"/>
      <c r="I326" s="17">
        <f t="shared" si="291"/>
        <v>1811</v>
      </c>
      <c r="J326" s="8">
        <f t="shared" si="284"/>
        <v>0</v>
      </c>
      <c r="K326">
        <f t="shared" si="285"/>
        <v>0</v>
      </c>
      <c r="L326" s="9">
        <f t="shared" si="286"/>
        <v>0</v>
      </c>
      <c r="N326" s="2">
        <f>'rockfish harvests'!O325</f>
        <v>7064.6801916454569</v>
      </c>
      <c r="O326">
        <f>'rockfish harvests'!P325</f>
        <v>3429125.8906986257</v>
      </c>
      <c r="P326" s="12">
        <f>IF([3]species_comp_Region1_forR!$D303&gt;49,[3]species_comp_Region1_forR!$J303,[3]species_comp_Region1_forR!$L303)</f>
        <v>0.149473684</v>
      </c>
      <c r="Q326" s="12">
        <f>IF([3]species_comp_Region1_forR!$D303&gt;49,[3]species_comp_Region1_forR!$K303,[3]species_comp_Region1_forR!$M303)</f>
        <v>2.6820899999999999E-4</v>
      </c>
      <c r="T326" s="17">
        <f t="shared" si="280"/>
        <v>1055.9837745270725</v>
      </c>
      <c r="U326" s="59">
        <f t="shared" si="281"/>
        <v>89081.3512580815</v>
      </c>
      <c r="V326">
        <f t="shared" si="287"/>
        <v>298.46499167922775</v>
      </c>
      <c r="W326" s="9">
        <f t="shared" si="288"/>
        <v>584.99138369128639</v>
      </c>
      <c r="Y326" s="17">
        <f t="shared" si="282"/>
        <v>2866.9837745270725</v>
      </c>
      <c r="Z326" s="58">
        <f t="shared" si="283"/>
        <v>89081.3512580815</v>
      </c>
      <c r="AA326">
        <f t="shared" si="289"/>
        <v>298.46499167922775</v>
      </c>
      <c r="AB326" s="9">
        <f t="shared" si="290"/>
        <v>584.99138369128639</v>
      </c>
      <c r="AC326" s="18">
        <f t="shared" si="265"/>
        <v>0.10410417886946761</v>
      </c>
    </row>
    <row r="327" spans="1:29">
      <c r="A327" s="12" t="str">
        <f>'rockfish harvests'!A326</f>
        <v>SE</v>
      </c>
      <c r="B327">
        <f>'rockfish harvests'!B326</f>
        <v>2014</v>
      </c>
      <c r="C327" t="str">
        <f>'rockfish harvests'!C326</f>
        <v>SSEO</v>
      </c>
      <c r="D327">
        <f>'rockfish harvests'!D326</f>
        <v>18453</v>
      </c>
      <c r="E327">
        <f>[1]logbook_harvest!F480</f>
        <v>5130</v>
      </c>
      <c r="F327">
        <f>[1]logbook_harvest!G480</f>
        <v>1522</v>
      </c>
      <c r="G327" s="12"/>
      <c r="H327" s="12"/>
      <c r="I327" s="17">
        <f t="shared" si="291"/>
        <v>1522</v>
      </c>
      <c r="J327" s="8">
        <f t="shared" si="284"/>
        <v>0</v>
      </c>
      <c r="K327">
        <f t="shared" si="285"/>
        <v>0</v>
      </c>
      <c r="L327" s="9">
        <f t="shared" si="286"/>
        <v>0</v>
      </c>
      <c r="N327" s="2">
        <f>'rockfish harvests'!O326</f>
        <v>5969.0572591587515</v>
      </c>
      <c r="O327">
        <f>'rockfish harvests'!P326</f>
        <v>5648205.4842977012</v>
      </c>
      <c r="P327" s="12">
        <f>IF([3]species_comp_Region1_forR!$D304&gt;49,[3]species_comp_Region1_forR!$J304,[3]species_comp_Region1_forR!$L304)</f>
        <v>0.105177994</v>
      </c>
      <c r="Q327" s="12">
        <f>IF([3]species_comp_Region1_forR!$D304&gt;49,[3]species_comp_Region1_forR!$K304,[3]species_comp_Region1_forR!$M304)</f>
        <v>1.5253700000000001E-4</v>
      </c>
      <c r="T327" s="17">
        <f t="shared" si="280"/>
        <v>627.81346858945562</v>
      </c>
      <c r="U327" s="59">
        <f t="shared" si="281"/>
        <v>67056.045987090169</v>
      </c>
      <c r="V327">
        <f t="shared" si="287"/>
        <v>258.95182174893108</v>
      </c>
      <c r="W327" s="9">
        <f t="shared" si="288"/>
        <v>507.54557062790491</v>
      </c>
      <c r="Y327" s="17">
        <f t="shared" si="282"/>
        <v>2149.8134685894556</v>
      </c>
      <c r="Z327" s="58">
        <f t="shared" si="283"/>
        <v>67056.045987090169</v>
      </c>
      <c r="AA327">
        <f t="shared" si="289"/>
        <v>258.95182174893108</v>
      </c>
      <c r="AB327" s="9">
        <f t="shared" si="290"/>
        <v>507.54557062790491</v>
      </c>
      <c r="AC327" s="18">
        <f t="shared" si="265"/>
        <v>0.12045315816112902</v>
      </c>
    </row>
    <row r="328" spans="1:29">
      <c r="A328" s="12" t="str">
        <f>'rockfish harvests'!A327</f>
        <v>SE</v>
      </c>
      <c r="B328">
        <f>'rockfish harvests'!B327</f>
        <v>2015</v>
      </c>
      <c r="C328" t="str">
        <f>'rockfish harvests'!C327</f>
        <v>SSEO</v>
      </c>
      <c r="D328">
        <f>'rockfish harvests'!D327</f>
        <v>17669</v>
      </c>
      <c r="E328">
        <f>[1]logbook_harvest!F481</f>
        <v>4920</v>
      </c>
      <c r="F328">
        <f>[1]logbook_harvest!G481</f>
        <v>1419</v>
      </c>
      <c r="G328" s="12"/>
      <c r="H328" s="12"/>
      <c r="I328" s="17">
        <f t="shared" si="291"/>
        <v>1419</v>
      </c>
      <c r="J328" s="8">
        <f t="shared" si="284"/>
        <v>0</v>
      </c>
      <c r="K328">
        <f t="shared" si="285"/>
        <v>0</v>
      </c>
      <c r="L328" s="9">
        <f t="shared" si="286"/>
        <v>0</v>
      </c>
      <c r="N328" s="2">
        <f>'rockfish harvests'!O327</f>
        <v>15546.524335519505</v>
      </c>
      <c r="O328">
        <f>'rockfish harvests'!P327</f>
        <v>23591989.047447968</v>
      </c>
      <c r="P328" s="12">
        <f>IF([3]species_comp_Region1_forR!$D305&gt;49,[3]species_comp_Region1_forR!$J305,[3]species_comp_Region1_forR!$L305)</f>
        <v>9.2647059000000004E-2</v>
      </c>
      <c r="Q328" s="12">
        <f>IF([3]species_comp_Region1_forR!$D305&gt;49,[3]species_comp_Region1_forR!$K305,[3]species_comp_Region1_forR!$M305)</f>
        <v>1.23805E-4</v>
      </c>
      <c r="T328" s="17">
        <f t="shared" si="280"/>
        <v>1440.3397573578115</v>
      </c>
      <c r="U328" s="59">
        <f t="shared" si="281"/>
        <v>229503.47947427252</v>
      </c>
      <c r="V328">
        <f t="shared" si="287"/>
        <v>479.06521421855763</v>
      </c>
      <c r="W328" s="9">
        <f t="shared" si="288"/>
        <v>938.96781986837289</v>
      </c>
      <c r="Y328" s="17">
        <f t="shared" si="282"/>
        <v>2859.3397573578113</v>
      </c>
      <c r="Z328" s="58">
        <f t="shared" si="283"/>
        <v>229503.47947427252</v>
      </c>
      <c r="AA328">
        <f t="shared" si="289"/>
        <v>479.06521421855763</v>
      </c>
      <c r="AB328" s="9">
        <f t="shared" si="290"/>
        <v>938.96781986837289</v>
      </c>
      <c r="AC328" s="18">
        <f t="shared" si="265"/>
        <v>0.16754399787076737</v>
      </c>
    </row>
    <row r="329" spans="1:29">
      <c r="A329" s="12" t="str">
        <f>'rockfish harvests'!A328</f>
        <v>SE</v>
      </c>
      <c r="B329">
        <f>'rockfish harvests'!B328</f>
        <v>2016</v>
      </c>
      <c r="C329" t="str">
        <f>'rockfish harvests'!C328</f>
        <v>SSEO</v>
      </c>
      <c r="D329">
        <f>'rockfish harvests'!D328</f>
        <v>17707</v>
      </c>
      <c r="E329">
        <f>[1]logbook_harvest!F482</f>
        <v>4149</v>
      </c>
      <c r="F329">
        <f>[1]logbook_harvest!G482</f>
        <v>1399</v>
      </c>
      <c r="G329" s="12"/>
      <c r="H329" s="12"/>
      <c r="I329" s="17">
        <f t="shared" si="291"/>
        <v>1399</v>
      </c>
      <c r="J329" s="8">
        <f t="shared" si="284"/>
        <v>0</v>
      </c>
      <c r="K329">
        <f t="shared" si="285"/>
        <v>0</v>
      </c>
      <c r="L329" s="9">
        <f t="shared" si="286"/>
        <v>0</v>
      </c>
      <c r="N329" s="2">
        <f>'rockfish harvests'!O328</f>
        <v>9530.7617028217246</v>
      </c>
      <c r="O329">
        <f>'rockfish harvests'!P328</f>
        <v>11849070.145310419</v>
      </c>
      <c r="P329" s="12">
        <f>IF([3]species_comp_Region1_forR!$D306&gt;49,[3]species_comp_Region1_forR!$J306,[3]species_comp_Region1_forR!$L306)</f>
        <v>0.16850828700000001</v>
      </c>
      <c r="Q329" s="12">
        <f>IF([3]species_comp_Region1_forR!$D306&gt;49,[3]species_comp_Region1_forR!$K306,[3]species_comp_Region1_forR!$M306)</f>
        <v>3.8812500000000002E-4</v>
      </c>
      <c r="T329" s="17">
        <f t="shared" si="280"/>
        <v>1606.0123283476919</v>
      </c>
      <c r="U329" s="59">
        <f t="shared" si="281"/>
        <v>367111.43027818284</v>
      </c>
      <c r="V329">
        <f t="shared" si="287"/>
        <v>605.89721098399423</v>
      </c>
      <c r="W329" s="9">
        <f t="shared" si="288"/>
        <v>1187.5585335286287</v>
      </c>
      <c r="Y329" s="17">
        <f t="shared" si="282"/>
        <v>3005.0123283476919</v>
      </c>
      <c r="Z329" s="58">
        <f t="shared" si="283"/>
        <v>367111.43027818284</v>
      </c>
      <c r="AA329">
        <f t="shared" si="289"/>
        <v>605.89721098399423</v>
      </c>
      <c r="AB329" s="9">
        <f t="shared" si="290"/>
        <v>1187.5585335286287</v>
      </c>
      <c r="AC329" s="18">
        <f t="shared" si="265"/>
        <v>0.20162886031058222</v>
      </c>
    </row>
    <row r="330" spans="1:29">
      <c r="A330" s="12" t="str">
        <f>'rockfish harvests'!A329</f>
        <v>SE</v>
      </c>
      <c r="B330">
        <f>'rockfish harvests'!B329</f>
        <v>2017</v>
      </c>
      <c r="C330" t="str">
        <f>'rockfish harvests'!C329</f>
        <v>SSEO</v>
      </c>
      <c r="D330">
        <f>'rockfish harvests'!D329</f>
        <v>20760</v>
      </c>
      <c r="E330">
        <f>[1]logbook_harvest!F483</f>
        <v>4370</v>
      </c>
      <c r="F330">
        <f>[1]logbook_harvest!G483</f>
        <v>1924</v>
      </c>
      <c r="G330" s="12"/>
      <c r="H330" s="12"/>
      <c r="I330" s="17">
        <f t="shared" si="291"/>
        <v>1924</v>
      </c>
      <c r="J330" s="8">
        <f t="shared" si="284"/>
        <v>0</v>
      </c>
      <c r="K330">
        <f t="shared" si="285"/>
        <v>0</v>
      </c>
      <c r="L330" s="9">
        <f t="shared" si="286"/>
        <v>0</v>
      </c>
      <c r="N330" s="2">
        <f>'rockfish harvests'!O329</f>
        <v>7420.2213327054378</v>
      </c>
      <c r="O330">
        <f>'rockfish harvests'!P329</f>
        <v>9465736.8938175309</v>
      </c>
      <c r="P330" s="12">
        <f>IF([3]species_comp_Region1_forR!$D307&gt;49,[3]species_comp_Region1_forR!$J307,[3]species_comp_Region1_forR!$L307)</f>
        <v>0.10270270300000001</v>
      </c>
      <c r="Q330" s="12">
        <f>IF([3]species_comp_Region1_forR!$D307&gt;49,[3]species_comp_Region1_forR!$K307,[3]species_comp_Region1_forR!$M307)</f>
        <v>2.4974200000000001E-4</v>
      </c>
      <c r="T330" s="17">
        <f t="shared" si="280"/>
        <v>762.07678772711085</v>
      </c>
      <c r="U330" s="59">
        <f t="shared" si="281"/>
        <v>111229.85118771985</v>
      </c>
      <c r="V330">
        <f t="shared" si="287"/>
        <v>333.51139588883592</v>
      </c>
      <c r="W330" s="9">
        <f t="shared" si="288"/>
        <v>653.68233594211836</v>
      </c>
      <c r="Y330" s="17">
        <f t="shared" si="282"/>
        <v>2686.076787727111</v>
      </c>
      <c r="Z330" s="58">
        <f t="shared" si="283"/>
        <v>111229.85118771985</v>
      </c>
      <c r="AA330">
        <f t="shared" si="289"/>
        <v>333.51139588883592</v>
      </c>
      <c r="AB330" s="9">
        <f t="shared" si="290"/>
        <v>653.68233594211836</v>
      </c>
      <c r="AC330" s="18">
        <f t="shared" si="265"/>
        <v>0.1241630162669492</v>
      </c>
    </row>
    <row r="331" spans="1:29">
      <c r="A331" s="12" t="str">
        <f>'rockfish harvests'!A330</f>
        <v>SE</v>
      </c>
      <c r="B331">
        <f>'rockfish harvests'!B330</f>
        <v>2018</v>
      </c>
      <c r="C331" t="str">
        <f>'rockfish harvests'!C330</f>
        <v>SSEO</v>
      </c>
      <c r="D331">
        <f>'rockfish harvests'!D330</f>
        <v>26949</v>
      </c>
      <c r="E331">
        <f>[1]logbook_harvest!F484</f>
        <v>4535</v>
      </c>
      <c r="F331">
        <f>[1]logbook_harvest!G484</f>
        <v>1795</v>
      </c>
      <c r="G331" s="12"/>
      <c r="H331" s="12"/>
      <c r="I331" s="17">
        <f>F331</f>
        <v>1795</v>
      </c>
      <c r="J331" s="8">
        <f t="shared" si="284"/>
        <v>0</v>
      </c>
      <c r="K331">
        <f t="shared" si="285"/>
        <v>0</v>
      </c>
      <c r="L331" s="9">
        <f t="shared" si="286"/>
        <v>0</v>
      </c>
      <c r="N331" s="2">
        <f>'rockfish harvests'!O330</f>
        <v>12867.635899450121</v>
      </c>
      <c r="O331">
        <f>'rockfish harvests'!P330</f>
        <v>12734528.822682161</v>
      </c>
      <c r="P331" s="12">
        <f>IF([3]species_comp_Region1_forR!$D308&gt;49,[3]species_comp_Region1_forR!$J308,[3]species_comp_Region1_forR!$L308)</f>
        <v>0.150706436</v>
      </c>
      <c r="Q331" s="12">
        <f>IF([3]species_comp_Region1_forR!$D308&gt;49,[3]species_comp_Region1_forR!$K308,[3]species_comp_Region1_forR!$M308)</f>
        <v>2.0124800000000001E-4</v>
      </c>
      <c r="T331" s="17">
        <f>N331*P331</f>
        <v>1939.235546151782</v>
      </c>
      <c r="U331" s="59">
        <f t="shared" si="281"/>
        <v>319991.14376777533</v>
      </c>
      <c r="V331">
        <f t="shared" si="287"/>
        <v>565.67759701774946</v>
      </c>
      <c r="W331" s="9">
        <f t="shared" si="288"/>
        <v>1108.728090154789</v>
      </c>
      <c r="Y331" s="17">
        <f>T331+I331</f>
        <v>3734.2355461517818</v>
      </c>
      <c r="Z331" s="58">
        <f t="shared" si="283"/>
        <v>319991.14376777533</v>
      </c>
      <c r="AA331">
        <f t="shared" si="289"/>
        <v>565.67759701774946</v>
      </c>
      <c r="AB331" s="9">
        <f t="shared" si="290"/>
        <v>1108.728090154789</v>
      </c>
      <c r="AC331" s="18">
        <f t="shared" si="265"/>
        <v>0.15148417662102051</v>
      </c>
    </row>
    <row r="332" spans="1:29">
      <c r="A332" s="12" t="str">
        <f>'rockfish harvests'!A331</f>
        <v>SE</v>
      </c>
      <c r="B332">
        <f>'rockfish harvests'!B331</f>
        <v>2019</v>
      </c>
      <c r="C332" t="str">
        <f>'rockfish harvests'!C331</f>
        <v>SSEO</v>
      </c>
      <c r="D332">
        <f>'rockfish harvests'!D331</f>
        <v>22912</v>
      </c>
      <c r="E332">
        <f>[1]logbook_harvest!F485</f>
        <v>3570</v>
      </c>
      <c r="F332">
        <f>[1]logbook_harvest!G485</f>
        <v>1727</v>
      </c>
      <c r="I332" s="17">
        <f t="shared" ref="I332" si="292">F332</f>
        <v>1727</v>
      </c>
      <c r="J332" s="8">
        <f t="shared" ref="J332" si="293">(E332^2)*H332</f>
        <v>0</v>
      </c>
      <c r="K332">
        <f t="shared" ref="K332" si="294">SQRT(J332)</f>
        <v>0</v>
      </c>
      <c r="L332" s="9">
        <f t="shared" ref="L332" si="295">(1.96*K332)</f>
        <v>0</v>
      </c>
      <c r="N332" s="2">
        <f>'rockfish harvests'!O331</f>
        <v>16359.985999299963</v>
      </c>
      <c r="O332">
        <f>'rockfish harvests'!P331</f>
        <v>28189042.115738388</v>
      </c>
      <c r="P332">
        <v>0.24497991967871485</v>
      </c>
      <c r="Q332">
        <v>3.7216249221916554E-4</v>
      </c>
      <c r="T332" s="17">
        <f t="shared" ref="T332" si="296">N332*P332</f>
        <v>4007.8680560534044</v>
      </c>
      <c r="U332" s="59">
        <f t="shared" ref="U332" si="297">(N332^2)*Q332+(P332^2)*O332-(Q332*O332)</f>
        <v>1780887.9698243369</v>
      </c>
      <c r="V332">
        <f t="shared" ref="V332" si="298">SQRT(U332)</f>
        <v>1334.4991456813814</v>
      </c>
      <c r="W332" s="9">
        <f t="shared" ref="W332" si="299">(1.96*V332)</f>
        <v>2615.6183255355077</v>
      </c>
      <c r="Y332" s="17">
        <f t="shared" ref="Y332" si="300">T332+I332</f>
        <v>5734.8680560534049</v>
      </c>
      <c r="Z332" s="58">
        <f t="shared" ref="Z332" si="301">U332+J332</f>
        <v>1780887.9698243369</v>
      </c>
      <c r="AA332">
        <f t="shared" ref="AA332" si="302">SQRT(Z332)</f>
        <v>1334.4991456813814</v>
      </c>
      <c r="AB332" s="9">
        <f t="shared" ref="AB332" si="303">(1.96*AA332)</f>
        <v>2615.6183255355077</v>
      </c>
      <c r="AC332" s="18">
        <f t="shared" si="265"/>
        <v>0.23269918900274592</v>
      </c>
    </row>
  </sheetData>
  <mergeCells count="6">
    <mergeCell ref="Y1:AB1"/>
    <mergeCell ref="A1:A2"/>
    <mergeCell ref="B1:B2"/>
    <mergeCell ref="C1:C2"/>
    <mergeCell ref="D1:L1"/>
    <mergeCell ref="N1:U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E384-5DC1-47C1-85C7-EAFE9CB63710}">
  <dimension ref="A1:AN89"/>
  <sheetViews>
    <sheetView topLeftCell="A34" workbookViewId="0">
      <selection activeCell="AD82" sqref="AD82"/>
    </sheetView>
  </sheetViews>
  <sheetFormatPr defaultRowHeight="15"/>
  <sheetData>
    <row r="1" spans="1:32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</row>
    <row r="2" spans="1:32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</row>
    <row r="3" spans="1:32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</row>
    <row r="4" spans="1:32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</row>
    <row r="5" spans="1:32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</row>
    <row r="6" spans="1:32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</row>
    <row r="7" spans="1:32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</row>
    <row r="8" spans="1:32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</row>
    <row r="9" spans="1:32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</row>
    <row r="10" spans="1:32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</row>
    <row r="11" spans="1:32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</row>
    <row r="12" spans="1:32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</row>
    <row r="13" spans="1:32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</row>
    <row r="14" spans="1:32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</row>
    <row r="15" spans="1:32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</row>
    <row r="16" spans="1:32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</row>
    <row r="17" spans="1:32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</row>
    <row r="18" spans="1:32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</row>
    <row r="19" spans="1:32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</row>
    <row r="20" spans="1:32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</row>
    <row r="21" spans="1:32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</row>
    <row r="22" spans="1:32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</row>
    <row r="23" spans="1:32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</row>
    <row r="24" spans="1:32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</row>
    <row r="25" spans="1:32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</row>
    <row r="26" spans="1:32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</row>
    <row r="27" spans="1:32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</row>
    <row r="28" spans="1:32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</row>
    <row r="29" spans="1:32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</row>
    <row r="30" spans="1:32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</row>
    <row r="31" spans="1:32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</row>
    <row r="32" spans="1:32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</row>
    <row r="33" spans="1:40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</row>
    <row r="34" spans="1:40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</row>
    <row r="35" spans="1:40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</row>
    <row r="36" spans="1:40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</row>
    <row r="37" spans="1:40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</row>
    <row r="38" spans="1:40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</row>
    <row r="39" spans="1:40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</row>
    <row r="40" spans="1:40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</row>
    <row r="41" spans="1:40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</row>
    <row r="42" spans="1:40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</row>
    <row r="43" spans="1:40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</row>
    <row r="44" spans="1:40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</row>
    <row r="45" spans="1:40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</row>
    <row r="46" spans="1:40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</row>
    <row r="47" spans="1:40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</row>
    <row r="48" spans="1:40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</row>
    <row r="49" spans="1:40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</row>
    <row r="50" spans="1:40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</row>
    <row r="51" spans="1:40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</row>
    <row r="52" spans="1:40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</row>
    <row r="53" spans="1:40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</row>
    <row r="54" spans="1:40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</row>
    <row r="55" spans="1:40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</row>
    <row r="56" spans="1:40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</row>
    <row r="57" spans="1:40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</row>
    <row r="58" spans="1:40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</row>
    <row r="59" spans="1:40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</row>
    <row r="60" spans="1:40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</row>
    <row r="61" spans="1:40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</row>
    <row r="62" spans="1:40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</row>
    <row r="63" spans="1:40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</row>
    <row r="64" spans="1:40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</row>
    <row r="65" spans="1:32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</row>
    <row r="66" spans="1:3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</row>
    <row r="67" spans="1:32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</row>
    <row r="68" spans="1:3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</row>
    <row r="69" spans="1:3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</row>
    <row r="70" spans="1:3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</row>
    <row r="71" spans="1:3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</row>
    <row r="72" spans="1:3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</row>
    <row r="73" spans="1:3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</row>
    <row r="74" spans="1:3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</row>
    <row r="75" spans="1:32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</row>
    <row r="76" spans="1:3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</row>
    <row r="77" spans="1:3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</row>
    <row r="78" spans="1:3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</row>
    <row r="79" spans="1:3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</row>
    <row r="80" spans="1:3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</row>
    <row r="81" spans="1:3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</row>
    <row r="82" spans="1:3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</row>
    <row r="83" spans="1:3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</row>
    <row r="84" spans="1:3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</row>
    <row r="85" spans="1:3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</row>
    <row r="86" spans="1:3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</row>
    <row r="87" spans="1:3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</row>
    <row r="88" spans="1:3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</row>
    <row r="89" spans="1:3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D1E09-9A36-4950-AD3E-BD2C87B3CB41}">
  <sheetPr>
    <tabColor theme="9"/>
  </sheetPr>
  <dimension ref="A1:AD332"/>
  <sheetViews>
    <sheetView zoomScale="80" zoomScaleNormal="80" workbookViewId="0">
      <pane ySplit="2" topLeftCell="A219" activePane="bottomLeft" state="frozen"/>
      <selection pane="bottomLeft" activeCell="V223" sqref="V223"/>
    </sheetView>
  </sheetViews>
  <sheetFormatPr defaultRowHeight="15"/>
  <cols>
    <col min="3" max="3" width="14.85546875" customWidth="1"/>
    <col min="4" max="4" width="14" customWidth="1"/>
    <col min="7" max="7" width="12" bestFit="1" customWidth="1"/>
    <col min="8" max="8" width="9.5703125" style="17" bestFit="1" customWidth="1"/>
    <col min="9" max="9" width="11.42578125" style="8" customWidth="1"/>
    <col min="10" max="10" width="9.140625" hidden="1" customWidth="1"/>
    <col min="11" max="11" width="0.42578125" hidden="1" customWidth="1"/>
    <col min="12" max="12" width="1.7109375" customWidth="1"/>
    <col min="16" max="16" width="12.28515625" bestFit="1" customWidth="1"/>
    <col min="17" max="17" width="10.5703125" style="17" bestFit="1" customWidth="1"/>
    <col min="18" max="18" width="12.85546875" style="8" customWidth="1"/>
    <col min="19" max="19" width="0.140625" style="5" customWidth="1"/>
    <col min="20" max="20" width="5.42578125" style="5" hidden="1" customWidth="1"/>
    <col min="21" max="21" width="14.5703125" customWidth="1"/>
    <col min="22" max="22" width="10.5703125" style="17" bestFit="1" customWidth="1"/>
    <col min="23" max="23" width="11.85546875" style="8" customWidth="1"/>
    <col min="24" max="24" width="12.42578125" bestFit="1" customWidth="1"/>
    <col min="25" max="25" width="8.42578125" bestFit="1" customWidth="1"/>
  </cols>
  <sheetData>
    <row r="1" spans="1:30">
      <c r="A1" s="79" t="str">
        <f>'rockfish harvests'!A1</f>
        <v>Region</v>
      </c>
      <c r="B1" s="79" t="str">
        <f>'rockfish harvests'!B1</f>
        <v>year</v>
      </c>
      <c r="C1" s="79" t="str">
        <f>'rockfish harvests'!C1</f>
        <v>RptArea</v>
      </c>
      <c r="D1" s="78" t="s">
        <v>8</v>
      </c>
      <c r="E1" s="78"/>
      <c r="F1" s="78"/>
      <c r="G1" s="78"/>
      <c r="H1" s="78"/>
      <c r="I1" s="78"/>
      <c r="J1" s="78"/>
      <c r="K1" s="78"/>
      <c r="M1" s="78" t="s">
        <v>15</v>
      </c>
      <c r="N1" s="78"/>
      <c r="O1" s="78"/>
      <c r="P1" s="78"/>
      <c r="Q1" s="78"/>
      <c r="R1" s="78"/>
      <c r="S1" s="77"/>
      <c r="T1" s="77"/>
      <c r="U1" s="6"/>
      <c r="V1" s="78" t="s">
        <v>74</v>
      </c>
      <c r="W1" s="78"/>
      <c r="X1" s="78"/>
      <c r="Y1" s="78"/>
    </row>
    <row r="2" spans="1:30" s="4" customFormat="1" ht="101.25" customHeight="1">
      <c r="A2" s="79"/>
      <c r="B2" s="79"/>
      <c r="C2" s="79"/>
      <c r="D2" s="4" t="s">
        <v>93</v>
      </c>
      <c r="E2" s="4" t="s">
        <v>94</v>
      </c>
      <c r="F2" s="4" t="s">
        <v>117</v>
      </c>
      <c r="G2" s="4" t="s">
        <v>118</v>
      </c>
      <c r="H2" s="11" t="s">
        <v>119</v>
      </c>
      <c r="I2" s="30" t="s">
        <v>120</v>
      </c>
      <c r="J2" s="4" t="s">
        <v>100</v>
      </c>
      <c r="K2" s="4" t="s">
        <v>101</v>
      </c>
      <c r="M2" s="4" t="s">
        <v>102</v>
      </c>
      <c r="N2" s="4" t="s">
        <v>103</v>
      </c>
      <c r="O2" s="4" t="s">
        <v>121</v>
      </c>
      <c r="P2" s="4" t="s">
        <v>122</v>
      </c>
      <c r="Q2" s="19" t="s">
        <v>123</v>
      </c>
      <c r="R2" s="62" t="s">
        <v>124</v>
      </c>
      <c r="S2" s="4" t="s">
        <v>110</v>
      </c>
      <c r="T2" s="4" t="s">
        <v>111</v>
      </c>
      <c r="V2" s="16" t="s">
        <v>125</v>
      </c>
      <c r="W2" s="30" t="s">
        <v>126</v>
      </c>
      <c r="X2" s="4" t="s">
        <v>114</v>
      </c>
      <c r="Y2" s="4" t="s">
        <v>115</v>
      </c>
    </row>
    <row r="3" spans="1:30">
      <c r="A3" t="str">
        <f>'rockfish harvests'!A2</f>
        <v>SC</v>
      </c>
      <c r="B3">
        <f>'rockfish harvests'!B2</f>
        <v>1998</v>
      </c>
      <c r="C3" t="str">
        <f>'rockfish harvests'!C2</f>
        <v>AFOGNAK</v>
      </c>
      <c r="D3">
        <f>'rockfish harvests'!D2</f>
        <v>416</v>
      </c>
      <c r="E3">
        <f>'YE harvest'!E3</f>
        <v>87</v>
      </c>
      <c r="F3" s="49"/>
      <c r="G3" s="50"/>
      <c r="H3" s="17">
        <f t="shared" ref="H3:H10" si="0">E3*F3</f>
        <v>0</v>
      </c>
      <c r="I3" s="8">
        <f t="shared" ref="I3:I69" si="1">(E3^2)*G3</f>
        <v>0</v>
      </c>
      <c r="J3">
        <f>SQRT(I3)</f>
        <v>0</v>
      </c>
      <c r="K3" s="9">
        <f>(1.96*J3)</f>
        <v>0</v>
      </c>
      <c r="M3" s="2">
        <f>'rockfish harvests'!O2</f>
        <v>113.5015960846614</v>
      </c>
      <c r="N3">
        <f>'rockfish harvests'!P2</f>
        <v>3943.5752117924521</v>
      </c>
      <c r="O3" s="12"/>
      <c r="P3" s="12"/>
      <c r="Q3" s="17" t="e">
        <f>#REF!*M3</f>
        <v>#REF!</v>
      </c>
      <c r="R3" s="59" t="e">
        <f>(M3^2)*#REF!+(#REF!^2)*N3-(#REF!*N3)</f>
        <v>#REF!</v>
      </c>
      <c r="S3" t="e">
        <f>SQRT(R3)</f>
        <v>#REF!</v>
      </c>
      <c r="T3" s="9" t="e">
        <f>(1.96*S3)</f>
        <v>#REF!</v>
      </c>
      <c r="V3" s="17" t="e">
        <f t="shared" ref="V3:V69" si="2">Q3+H3</f>
        <v>#REF!</v>
      </c>
      <c r="W3" s="58" t="e">
        <f t="shared" ref="W3:W69" si="3">R3+I3</f>
        <v>#REF!</v>
      </c>
      <c r="X3" t="e">
        <f>SQRT(W3)</f>
        <v>#REF!</v>
      </c>
      <c r="Y3" s="9" t="e">
        <f>(1.96*X3)</f>
        <v>#REF!</v>
      </c>
      <c r="AC3" s="42"/>
      <c r="AD3" t="s">
        <v>92</v>
      </c>
    </row>
    <row r="4" spans="1:30">
      <c r="A4" t="str">
        <f>'rockfish harvests'!A3</f>
        <v>SC</v>
      </c>
      <c r="B4">
        <f>'rockfish harvests'!B3</f>
        <v>1999</v>
      </c>
      <c r="C4" t="str">
        <f>'rockfish harvests'!C3</f>
        <v>AFOGNAK</v>
      </c>
      <c r="D4">
        <f>'rockfish harvests'!D3</f>
        <v>506</v>
      </c>
      <c r="E4">
        <f>'YE harvest'!E4</f>
        <v>87</v>
      </c>
      <c r="F4" s="49"/>
      <c r="G4" s="50"/>
      <c r="H4" s="17">
        <f t="shared" si="0"/>
        <v>0</v>
      </c>
      <c r="I4" s="8">
        <f t="shared" si="1"/>
        <v>0</v>
      </c>
      <c r="J4">
        <f t="shared" ref="J4:J70" si="4">SQRT(I4)</f>
        <v>0</v>
      </c>
      <c r="K4" s="9">
        <f t="shared" ref="K4:K70" si="5">(1.96*J4)</f>
        <v>0</v>
      </c>
      <c r="M4" s="2">
        <f>'rockfish harvests'!O3</f>
        <v>138.05722985297768</v>
      </c>
      <c r="N4">
        <f>'rockfish harvests'!P3</f>
        <v>5834.5115045216135</v>
      </c>
      <c r="O4" s="12"/>
      <c r="P4" s="12"/>
      <c r="Q4" s="17" t="e">
        <f>#REF!*M4</f>
        <v>#REF!</v>
      </c>
      <c r="R4" s="59" t="e">
        <f>(M4^2)*#REF!+(#REF!^2)*N4-(#REF!*N4)</f>
        <v>#REF!</v>
      </c>
      <c r="S4" t="e">
        <f t="shared" ref="S4:S70" si="6">SQRT(R4)</f>
        <v>#REF!</v>
      </c>
      <c r="T4" s="9" t="e">
        <f t="shared" ref="T4:T70" si="7">(1.96*S4)</f>
        <v>#REF!</v>
      </c>
      <c r="V4" s="17" t="e">
        <f t="shared" si="2"/>
        <v>#REF!</v>
      </c>
      <c r="W4" s="58" t="e">
        <f t="shared" si="3"/>
        <v>#REF!</v>
      </c>
      <c r="X4" t="e">
        <f t="shared" ref="X4:X70" si="8">SQRT(W4)</f>
        <v>#REF!</v>
      </c>
      <c r="Y4" s="9" t="e">
        <f t="shared" ref="Y4:Y70" si="9">(1.96*X4)</f>
        <v>#REF!</v>
      </c>
      <c r="AD4" s="48" t="s">
        <v>116</v>
      </c>
    </row>
    <row r="5" spans="1:30">
      <c r="A5" t="str">
        <f>'rockfish harvests'!A4</f>
        <v>SC</v>
      </c>
      <c r="B5">
        <f>'rockfish harvests'!B4</f>
        <v>2000</v>
      </c>
      <c r="C5" t="str">
        <f>'rockfish harvests'!C4</f>
        <v>AFOGNAK</v>
      </c>
      <c r="D5">
        <f>'rockfish harvests'!D4</f>
        <v>1412</v>
      </c>
      <c r="E5">
        <f>'YE harvest'!E5</f>
        <v>188</v>
      </c>
      <c r="F5" s="49"/>
      <c r="G5" s="50"/>
      <c r="H5" s="17">
        <f t="shared" si="0"/>
        <v>0</v>
      </c>
      <c r="I5" s="8">
        <f t="shared" si="1"/>
        <v>0</v>
      </c>
      <c r="J5">
        <f t="shared" si="4"/>
        <v>0</v>
      </c>
      <c r="K5" s="9">
        <f t="shared" si="5"/>
        <v>0</v>
      </c>
      <c r="M5" s="2">
        <f>'rockfish harvests'!O4</f>
        <v>385.25060978736042</v>
      </c>
      <c r="N5">
        <f>'rockfish harvests'!P4</f>
        <v>45433.151217293431</v>
      </c>
      <c r="O5" s="12"/>
      <c r="P5" s="12"/>
      <c r="Q5" s="17" t="e">
        <f>#REF!*M5</f>
        <v>#REF!</v>
      </c>
      <c r="R5" s="59" t="e">
        <f>(M5^2)*#REF!+(#REF!^2)*N5-(#REF!*N5)</f>
        <v>#REF!</v>
      </c>
      <c r="S5" t="e">
        <f t="shared" si="6"/>
        <v>#REF!</v>
      </c>
      <c r="T5" s="9" t="e">
        <f t="shared" si="7"/>
        <v>#REF!</v>
      </c>
      <c r="V5" s="17" t="e">
        <f t="shared" si="2"/>
        <v>#REF!</v>
      </c>
      <c r="W5" s="58" t="e">
        <f t="shared" si="3"/>
        <v>#REF!</v>
      </c>
      <c r="X5" t="e">
        <f t="shared" si="8"/>
        <v>#REF!</v>
      </c>
      <c r="Y5" s="9" t="e">
        <f t="shared" si="9"/>
        <v>#REF!</v>
      </c>
      <c r="AD5" s="35" t="s">
        <v>127</v>
      </c>
    </row>
    <row r="6" spans="1:30">
      <c r="A6" t="str">
        <f>'rockfish harvests'!A5</f>
        <v>SC</v>
      </c>
      <c r="B6">
        <f>'rockfish harvests'!B5</f>
        <v>2001</v>
      </c>
      <c r="C6" t="str">
        <f>'rockfish harvests'!C5</f>
        <v>AFOGNAK</v>
      </c>
      <c r="D6">
        <f>'rockfish harvests'!D5</f>
        <v>535</v>
      </c>
      <c r="E6">
        <f>'YE harvest'!E6</f>
        <v>58</v>
      </c>
      <c r="F6" s="49"/>
      <c r="G6" s="50"/>
      <c r="H6" s="17">
        <f t="shared" si="0"/>
        <v>0</v>
      </c>
      <c r="I6" s="8">
        <f t="shared" si="1"/>
        <v>0</v>
      </c>
      <c r="J6">
        <f t="shared" si="4"/>
        <v>0</v>
      </c>
      <c r="K6" s="9">
        <f t="shared" si="5"/>
        <v>0</v>
      </c>
      <c r="M6" s="2">
        <f>'rockfish harvests'!O5</f>
        <v>145.96960073387947</v>
      </c>
      <c r="N6">
        <f>'rockfish harvests'!P5</f>
        <v>6522.4540899783578</v>
      </c>
      <c r="O6" s="12"/>
      <c r="P6" s="12"/>
      <c r="Q6" s="17" t="e">
        <f>#REF!*M6</f>
        <v>#REF!</v>
      </c>
      <c r="R6" s="59" t="e">
        <f>(M6^2)*#REF!+(#REF!^2)*N6-(#REF!*N6)</f>
        <v>#REF!</v>
      </c>
      <c r="S6" t="e">
        <f t="shared" si="6"/>
        <v>#REF!</v>
      </c>
      <c r="T6" s="9" t="e">
        <f t="shared" si="7"/>
        <v>#REF!</v>
      </c>
      <c r="V6" s="17" t="e">
        <f t="shared" si="2"/>
        <v>#REF!</v>
      </c>
      <c r="W6" s="58" t="e">
        <f t="shared" si="3"/>
        <v>#REF!</v>
      </c>
      <c r="X6" t="e">
        <f t="shared" si="8"/>
        <v>#REF!</v>
      </c>
      <c r="Y6" s="9" t="e">
        <f t="shared" si="9"/>
        <v>#REF!</v>
      </c>
    </row>
    <row r="7" spans="1:30">
      <c r="A7" t="str">
        <f>'rockfish harvests'!A6</f>
        <v>SC</v>
      </c>
      <c r="B7">
        <f>'rockfish harvests'!B6</f>
        <v>2002</v>
      </c>
      <c r="C7" t="str">
        <f>'rockfish harvests'!C6</f>
        <v>AFOGNAK</v>
      </c>
      <c r="D7">
        <f>'rockfish harvests'!D6</f>
        <v>345</v>
      </c>
      <c r="E7">
        <f>'YE harvest'!E7</f>
        <v>54</v>
      </c>
      <c r="F7" s="49"/>
      <c r="G7" s="50"/>
      <c r="H7" s="17">
        <f t="shared" si="0"/>
        <v>0</v>
      </c>
      <c r="I7" s="8">
        <f t="shared" si="1"/>
        <v>0</v>
      </c>
      <c r="J7">
        <f t="shared" si="4"/>
        <v>0</v>
      </c>
      <c r="K7" s="9">
        <f t="shared" si="5"/>
        <v>0</v>
      </c>
      <c r="M7" s="2">
        <f>'rockfish harvests'!O6</f>
        <v>94.129929445212042</v>
      </c>
      <c r="N7">
        <f>'rockfish harvests'!P6</f>
        <v>2712.3245630524034</v>
      </c>
      <c r="O7" s="12"/>
      <c r="P7" s="12"/>
      <c r="Q7" s="17" t="e">
        <f>#REF!*M7</f>
        <v>#REF!</v>
      </c>
      <c r="R7" s="59" t="e">
        <f>(M7^2)*#REF!+(#REF!^2)*N7-(#REF!*N7)</f>
        <v>#REF!</v>
      </c>
      <c r="S7" t="e">
        <f t="shared" si="6"/>
        <v>#REF!</v>
      </c>
      <c r="T7" s="9" t="e">
        <f t="shared" si="7"/>
        <v>#REF!</v>
      </c>
      <c r="V7" s="17" t="e">
        <f t="shared" si="2"/>
        <v>#REF!</v>
      </c>
      <c r="W7" s="58" t="e">
        <f t="shared" si="3"/>
        <v>#REF!</v>
      </c>
      <c r="X7" t="e">
        <f t="shared" si="8"/>
        <v>#REF!</v>
      </c>
      <c r="Y7" s="9" t="e">
        <f t="shared" si="9"/>
        <v>#REF!</v>
      </c>
    </row>
    <row r="8" spans="1:30">
      <c r="A8" t="str">
        <f>'rockfish harvests'!A7</f>
        <v>SC</v>
      </c>
      <c r="B8">
        <f>'rockfish harvests'!B7</f>
        <v>2003</v>
      </c>
      <c r="C8" t="str">
        <f>'rockfish harvests'!C7</f>
        <v>AFOGNAK</v>
      </c>
      <c r="D8">
        <f>'rockfish harvests'!D7</f>
        <v>567</v>
      </c>
      <c r="E8">
        <f>'YE harvest'!E8</f>
        <v>83</v>
      </c>
      <c r="F8" s="49"/>
      <c r="G8" s="50"/>
      <c r="H8" s="17">
        <f t="shared" si="0"/>
        <v>0</v>
      </c>
      <c r="I8" s="8">
        <f t="shared" si="1"/>
        <v>0</v>
      </c>
      <c r="J8">
        <f t="shared" si="4"/>
        <v>0</v>
      </c>
      <c r="K8" s="9">
        <f t="shared" si="5"/>
        <v>0</v>
      </c>
      <c r="M8" s="2">
        <f>'rockfish harvests'!O7</f>
        <v>154.70049274039195</v>
      </c>
      <c r="N8">
        <f>'rockfish harvests'!P7</f>
        <v>7326.0450447481962</v>
      </c>
      <c r="O8" s="12"/>
      <c r="P8" s="12"/>
      <c r="Q8" s="17" t="e">
        <f>#REF!*M8</f>
        <v>#REF!</v>
      </c>
      <c r="R8" s="59" t="e">
        <f>(M8^2)*#REF!+(#REF!^2)*N8-(#REF!*N8)</f>
        <v>#REF!</v>
      </c>
      <c r="S8" t="e">
        <f t="shared" si="6"/>
        <v>#REF!</v>
      </c>
      <c r="T8" s="9" t="e">
        <f t="shared" si="7"/>
        <v>#REF!</v>
      </c>
      <c r="V8" s="17" t="e">
        <f t="shared" si="2"/>
        <v>#REF!</v>
      </c>
      <c r="W8" s="58" t="e">
        <f t="shared" si="3"/>
        <v>#REF!</v>
      </c>
      <c r="X8" t="e">
        <f t="shared" si="8"/>
        <v>#REF!</v>
      </c>
      <c r="Y8" s="9" t="e">
        <f t="shared" si="9"/>
        <v>#REF!</v>
      </c>
    </row>
    <row r="9" spans="1:30">
      <c r="A9" t="str">
        <f>'rockfish harvests'!A8</f>
        <v>SC</v>
      </c>
      <c r="B9">
        <f>'rockfish harvests'!B8</f>
        <v>2004</v>
      </c>
      <c r="C9" t="str">
        <f>'rockfish harvests'!C8</f>
        <v>AFOGNAK</v>
      </c>
      <c r="D9">
        <f>'rockfish harvests'!D8</f>
        <v>468</v>
      </c>
      <c r="E9">
        <f>'YE harvest'!E9</f>
        <v>130</v>
      </c>
      <c r="F9" s="49"/>
      <c r="G9" s="50"/>
      <c r="H9" s="17">
        <f t="shared" si="0"/>
        <v>0</v>
      </c>
      <c r="I9" s="8">
        <f t="shared" si="1"/>
        <v>0</v>
      </c>
      <c r="J9">
        <f t="shared" si="4"/>
        <v>0</v>
      </c>
      <c r="K9" s="9">
        <f t="shared" si="5"/>
        <v>0</v>
      </c>
      <c r="M9" s="2">
        <f>'rockfish harvests'!O8</f>
        <v>127.68929559524418</v>
      </c>
      <c r="N9">
        <f>'rockfish harvests'!P8</f>
        <v>4991.087377424823</v>
      </c>
      <c r="O9" s="12"/>
      <c r="P9" s="12"/>
      <c r="Q9" s="17" t="e">
        <f>#REF!*M9</f>
        <v>#REF!</v>
      </c>
      <c r="R9" s="59" t="e">
        <f>(M9^2)*#REF!+(#REF!^2)*N9-(#REF!*N9)</f>
        <v>#REF!</v>
      </c>
      <c r="S9" t="e">
        <f t="shared" si="6"/>
        <v>#REF!</v>
      </c>
      <c r="T9" s="9" t="e">
        <f t="shared" si="7"/>
        <v>#REF!</v>
      </c>
      <c r="V9" s="17" t="e">
        <f t="shared" si="2"/>
        <v>#REF!</v>
      </c>
      <c r="W9" s="58" t="e">
        <f t="shared" si="3"/>
        <v>#REF!</v>
      </c>
      <c r="X9" t="e">
        <f t="shared" si="8"/>
        <v>#REF!</v>
      </c>
      <c r="Y9" s="9" t="e">
        <f t="shared" si="9"/>
        <v>#REF!</v>
      </c>
    </row>
    <row r="10" spans="1:30">
      <c r="A10" t="str">
        <f>'rockfish harvests'!A9</f>
        <v>SC</v>
      </c>
      <c r="B10">
        <f>'rockfish harvests'!B9</f>
        <v>2005</v>
      </c>
      <c r="C10" t="str">
        <f>'rockfish harvests'!C9</f>
        <v>AFOGNAK</v>
      </c>
      <c r="D10">
        <f>'rockfish harvests'!D9</f>
        <v>1385</v>
      </c>
      <c r="E10">
        <f>'YE harvest'!E10</f>
        <v>206</v>
      </c>
      <c r="F10" s="49"/>
      <c r="G10" s="50"/>
      <c r="H10" s="17">
        <f t="shared" si="0"/>
        <v>0</v>
      </c>
      <c r="I10" s="8">
        <f t="shared" si="1"/>
        <v>0</v>
      </c>
      <c r="J10">
        <f t="shared" si="4"/>
        <v>0</v>
      </c>
      <c r="K10" s="9">
        <f t="shared" si="5"/>
        <v>0</v>
      </c>
      <c r="M10" s="2">
        <f>'rockfish harvests'!O9</f>
        <v>377.8839196568656</v>
      </c>
      <c r="N10">
        <f>'rockfish harvests'!P9</f>
        <v>43712.235118346529</v>
      </c>
      <c r="O10" s="12"/>
      <c r="P10" s="12"/>
      <c r="Q10" s="17" t="e">
        <f>#REF!*M10</f>
        <v>#REF!</v>
      </c>
      <c r="R10" s="59" t="e">
        <f>(M10^2)*#REF!+(#REF!^2)*N10-(#REF!*N10)</f>
        <v>#REF!</v>
      </c>
      <c r="S10" t="e">
        <f t="shared" si="6"/>
        <v>#REF!</v>
      </c>
      <c r="T10" s="9" t="e">
        <f t="shared" si="7"/>
        <v>#REF!</v>
      </c>
      <c r="V10" s="17" t="e">
        <f t="shared" si="2"/>
        <v>#REF!</v>
      </c>
      <c r="W10" s="58" t="e">
        <f t="shared" si="3"/>
        <v>#REF!</v>
      </c>
      <c r="X10" t="e">
        <f t="shared" si="8"/>
        <v>#REF!</v>
      </c>
      <c r="Y10" s="9" t="e">
        <f t="shared" si="9"/>
        <v>#REF!</v>
      </c>
    </row>
    <row r="11" spans="1:30">
      <c r="A11" t="str">
        <f>'rockfish harvests'!A10</f>
        <v>SC</v>
      </c>
      <c r="B11">
        <f>'rockfish harvests'!B10</f>
        <v>2006</v>
      </c>
      <c r="C11" t="str">
        <f>'rockfish harvests'!C10</f>
        <v>AFOGNAK</v>
      </c>
      <c r="D11">
        <f>'rockfish harvests'!D10</f>
        <v>925</v>
      </c>
      <c r="E11">
        <f>'YE harvest'!E11</f>
        <v>159</v>
      </c>
      <c r="H11" s="17" t="e">
        <f>#REF!</f>
        <v>#REF!</v>
      </c>
      <c r="I11" s="8">
        <f t="shared" si="1"/>
        <v>0</v>
      </c>
      <c r="J11">
        <f t="shared" si="4"/>
        <v>0</v>
      </c>
      <c r="K11" s="9">
        <f t="shared" si="5"/>
        <v>0</v>
      </c>
      <c r="M11" s="2">
        <f>'rockfish harvests'!O10</f>
        <v>252.37734706324954</v>
      </c>
      <c r="N11">
        <f>'rockfish harvests'!P10</f>
        <v>19497.859309067106</v>
      </c>
      <c r="O11" s="12"/>
      <c r="P11" s="12"/>
      <c r="Q11" s="17" t="e">
        <f>#REF!*M11</f>
        <v>#REF!</v>
      </c>
      <c r="R11" s="59" t="e">
        <f>(M11^2)*#REF!+(#REF!^2)*N11-(#REF!*N11)</f>
        <v>#REF!</v>
      </c>
      <c r="S11" t="e">
        <f t="shared" si="6"/>
        <v>#REF!</v>
      </c>
      <c r="T11" s="9" t="e">
        <f t="shared" si="7"/>
        <v>#REF!</v>
      </c>
      <c r="V11" s="17" t="e">
        <f t="shared" si="2"/>
        <v>#REF!</v>
      </c>
      <c r="W11" s="58" t="e">
        <f t="shared" si="3"/>
        <v>#REF!</v>
      </c>
      <c r="X11" t="e">
        <f t="shared" si="8"/>
        <v>#REF!</v>
      </c>
      <c r="Y11" s="9" t="e">
        <f t="shared" si="9"/>
        <v>#REF!</v>
      </c>
    </row>
    <row r="12" spans="1:30">
      <c r="A12" t="str">
        <f>'rockfish harvests'!A11</f>
        <v>SC</v>
      </c>
      <c r="B12">
        <f>'rockfish harvests'!B11</f>
        <v>2007</v>
      </c>
      <c r="C12" t="str">
        <f>'rockfish harvests'!C11</f>
        <v>AFOGNAK</v>
      </c>
      <c r="D12">
        <f>'rockfish harvests'!D11</f>
        <v>2488</v>
      </c>
      <c r="E12">
        <f>'YE harvest'!E12</f>
        <v>304</v>
      </c>
      <c r="H12" s="17" t="e">
        <f>#REF!</f>
        <v>#REF!</v>
      </c>
      <c r="I12" s="8">
        <f t="shared" si="1"/>
        <v>0</v>
      </c>
      <c r="J12">
        <f t="shared" si="4"/>
        <v>0</v>
      </c>
      <c r="K12" s="9">
        <f t="shared" si="5"/>
        <v>0</v>
      </c>
      <c r="M12" s="2">
        <f>'rockfish harvests'!O11</f>
        <v>678.82685350634074</v>
      </c>
      <c r="N12">
        <f>'rockfish harvests'!P11</f>
        <v>141060.11022920778</v>
      </c>
      <c r="O12" s="12"/>
      <c r="P12" s="12"/>
      <c r="Q12" s="17" t="e">
        <f>#REF!*M12</f>
        <v>#REF!</v>
      </c>
      <c r="R12" s="59" t="e">
        <f>(M12^2)*#REF!+(#REF!^2)*N12-(#REF!*N12)</f>
        <v>#REF!</v>
      </c>
      <c r="S12" t="e">
        <f t="shared" si="6"/>
        <v>#REF!</v>
      </c>
      <c r="T12" s="9" t="e">
        <f t="shared" si="7"/>
        <v>#REF!</v>
      </c>
      <c r="V12" s="17" t="e">
        <f t="shared" si="2"/>
        <v>#REF!</v>
      </c>
      <c r="W12" s="58" t="e">
        <f t="shared" si="3"/>
        <v>#REF!</v>
      </c>
      <c r="X12" t="e">
        <f t="shared" si="8"/>
        <v>#REF!</v>
      </c>
      <c r="Y12" s="9" t="e">
        <f t="shared" si="9"/>
        <v>#REF!</v>
      </c>
    </row>
    <row r="13" spans="1:30">
      <c r="A13" t="str">
        <f>'rockfish harvests'!A12</f>
        <v>SC</v>
      </c>
      <c r="B13">
        <f>'rockfish harvests'!B12</f>
        <v>2008</v>
      </c>
      <c r="C13" t="str">
        <f>'rockfish harvests'!C12</f>
        <v>AFOGNAK</v>
      </c>
      <c r="D13">
        <f>'rockfish harvests'!D12</f>
        <v>2670</v>
      </c>
      <c r="E13">
        <f>'YE harvest'!E13</f>
        <v>601</v>
      </c>
      <c r="H13" s="17" t="e">
        <f>#REF!</f>
        <v>#REF!</v>
      </c>
      <c r="I13" s="8">
        <f t="shared" si="1"/>
        <v>0</v>
      </c>
      <c r="J13">
        <f t="shared" si="4"/>
        <v>0</v>
      </c>
      <c r="K13" s="9">
        <f t="shared" si="5"/>
        <v>0</v>
      </c>
      <c r="M13" s="2">
        <f>'rockfish harvests'!O12</f>
        <v>728.48380179337983</v>
      </c>
      <c r="N13">
        <f>'rockfish harvests'!P12</f>
        <v>162452.3467972634</v>
      </c>
      <c r="O13" s="12"/>
      <c r="P13" s="12"/>
      <c r="Q13" s="17" t="e">
        <f>#REF!*M13</f>
        <v>#REF!</v>
      </c>
      <c r="R13" s="59" t="e">
        <f>(M13^2)*#REF!+(#REF!^2)*N13-(#REF!*N13)</f>
        <v>#REF!</v>
      </c>
      <c r="S13" t="e">
        <f t="shared" si="6"/>
        <v>#REF!</v>
      </c>
      <c r="T13" s="9" t="e">
        <f t="shared" si="7"/>
        <v>#REF!</v>
      </c>
      <c r="V13" s="17" t="e">
        <f t="shared" si="2"/>
        <v>#REF!</v>
      </c>
      <c r="W13" s="58" t="e">
        <f t="shared" si="3"/>
        <v>#REF!</v>
      </c>
      <c r="X13" t="e">
        <f t="shared" si="8"/>
        <v>#REF!</v>
      </c>
      <c r="Y13" s="9" t="e">
        <f t="shared" si="9"/>
        <v>#REF!</v>
      </c>
    </row>
    <row r="14" spans="1:30">
      <c r="A14" t="str">
        <f>'rockfish harvests'!A13</f>
        <v>SC</v>
      </c>
      <c r="B14">
        <f>'rockfish harvests'!B13</f>
        <v>2009</v>
      </c>
      <c r="C14" t="str">
        <f>'rockfish harvests'!C13</f>
        <v>AFOGNAK</v>
      </c>
      <c r="D14">
        <f>'rockfish harvests'!D13</f>
        <v>3763</v>
      </c>
      <c r="E14">
        <f>'YE harvest'!E14</f>
        <v>557</v>
      </c>
      <c r="H14" s="17" t="e">
        <f>#REF!</f>
        <v>#REF!</v>
      </c>
      <c r="I14" s="8">
        <f t="shared" si="1"/>
        <v>0</v>
      </c>
      <c r="J14">
        <f t="shared" si="4"/>
        <v>0</v>
      </c>
      <c r="K14" s="9">
        <f t="shared" si="5"/>
        <v>0</v>
      </c>
      <c r="M14" s="2">
        <f>'rockfish harvests'!O13</f>
        <v>1026.6983318908196</v>
      </c>
      <c r="N14">
        <f>'rockfish harvests'!P13</f>
        <v>322679.89242321515</v>
      </c>
      <c r="O14" s="12"/>
      <c r="P14" s="12"/>
      <c r="Q14" s="17" t="e">
        <f>#REF!*M14</f>
        <v>#REF!</v>
      </c>
      <c r="R14" s="59" t="e">
        <f>(M14^2)*#REF!+(#REF!^2)*N14-(#REF!*N14)</f>
        <v>#REF!</v>
      </c>
      <c r="S14" t="e">
        <f t="shared" si="6"/>
        <v>#REF!</v>
      </c>
      <c r="T14" s="9" t="e">
        <f t="shared" si="7"/>
        <v>#REF!</v>
      </c>
      <c r="V14" s="17" t="e">
        <f t="shared" si="2"/>
        <v>#REF!</v>
      </c>
      <c r="W14" s="58" t="e">
        <f t="shared" si="3"/>
        <v>#REF!</v>
      </c>
      <c r="X14" t="e">
        <f t="shared" si="8"/>
        <v>#REF!</v>
      </c>
      <c r="Y14" s="9" t="e">
        <f t="shared" si="9"/>
        <v>#REF!</v>
      </c>
    </row>
    <row r="15" spans="1:30">
      <c r="A15" t="str">
        <f>'rockfish harvests'!A14</f>
        <v>SC</v>
      </c>
      <c r="B15">
        <f>'rockfish harvests'!B14</f>
        <v>2010</v>
      </c>
      <c r="C15" t="str">
        <f>'rockfish harvests'!C14</f>
        <v>AFOGNAK</v>
      </c>
      <c r="D15">
        <f>'rockfish harvests'!D14</f>
        <v>3032</v>
      </c>
      <c r="E15">
        <f>'YE harvest'!E15</f>
        <v>1061</v>
      </c>
      <c r="H15" s="17" t="e">
        <f>#REF!</f>
        <v>#REF!</v>
      </c>
      <c r="I15" s="8">
        <f t="shared" si="1"/>
        <v>0</v>
      </c>
      <c r="J15">
        <f t="shared" si="4"/>
        <v>0</v>
      </c>
      <c r="K15" s="9">
        <f t="shared" si="5"/>
        <v>0</v>
      </c>
      <c r="M15" s="2">
        <f>'rockfish harvests'!O14</f>
        <v>827.25201761705193</v>
      </c>
      <c r="N15">
        <f>'rockfish harvests'!P14</f>
        <v>209489.30732140518</v>
      </c>
      <c r="O15" s="12"/>
      <c r="P15" s="12"/>
      <c r="Q15" s="17" t="e">
        <f>#REF!*M15</f>
        <v>#REF!</v>
      </c>
      <c r="R15" s="59" t="e">
        <f>(M15^2)*#REF!+(#REF!^2)*N15-(#REF!*N15)</f>
        <v>#REF!</v>
      </c>
      <c r="S15" t="e">
        <f t="shared" si="6"/>
        <v>#REF!</v>
      </c>
      <c r="T15" s="9" t="e">
        <f t="shared" si="7"/>
        <v>#REF!</v>
      </c>
      <c r="V15" s="17" t="e">
        <f t="shared" si="2"/>
        <v>#REF!</v>
      </c>
      <c r="W15" s="58" t="e">
        <f t="shared" si="3"/>
        <v>#REF!</v>
      </c>
      <c r="X15" t="e">
        <f t="shared" si="8"/>
        <v>#REF!</v>
      </c>
      <c r="Y15" s="9" t="e">
        <f t="shared" si="9"/>
        <v>#REF!</v>
      </c>
    </row>
    <row r="16" spans="1:30">
      <c r="A16" t="str">
        <f>'rockfish harvests'!A15</f>
        <v>SC</v>
      </c>
      <c r="B16">
        <f>'rockfish harvests'!B15</f>
        <v>2011</v>
      </c>
      <c r="C16" t="str">
        <f>'rockfish harvests'!C15</f>
        <v>AFOGNAK</v>
      </c>
      <c r="D16">
        <f>'rockfish harvests'!D15</f>
        <v>3052</v>
      </c>
      <c r="E16">
        <f>'YE harvest'!E16</f>
        <v>487</v>
      </c>
      <c r="H16" s="17" t="e">
        <f>#REF!</f>
        <v>#REF!</v>
      </c>
      <c r="I16" s="8">
        <f t="shared" si="1"/>
        <v>0</v>
      </c>
      <c r="J16">
        <f t="shared" si="4"/>
        <v>0</v>
      </c>
      <c r="K16" s="9">
        <f t="shared" si="5"/>
        <v>0</v>
      </c>
      <c r="M16" s="2">
        <f>'rockfish harvests'!O15</f>
        <v>852.74081958488568</v>
      </c>
      <c r="N16">
        <f>'rockfish harvests'!P15</f>
        <v>200039.3867927817</v>
      </c>
      <c r="O16" s="12"/>
      <c r="P16" s="12"/>
      <c r="Q16" s="17" t="e">
        <f>#REF!*M16</f>
        <v>#REF!</v>
      </c>
      <c r="R16" s="59" t="e">
        <f>(M16^2)*#REF!+(#REF!^2)*N16-(#REF!*N16)</f>
        <v>#REF!</v>
      </c>
      <c r="S16" t="e">
        <f t="shared" si="6"/>
        <v>#REF!</v>
      </c>
      <c r="T16" s="9" t="e">
        <f t="shared" si="7"/>
        <v>#REF!</v>
      </c>
      <c r="V16" s="17" t="e">
        <f t="shared" si="2"/>
        <v>#REF!</v>
      </c>
      <c r="W16" s="58" t="e">
        <f t="shared" si="3"/>
        <v>#REF!</v>
      </c>
      <c r="X16" t="e">
        <f t="shared" si="8"/>
        <v>#REF!</v>
      </c>
      <c r="Y16" s="9" t="e">
        <f t="shared" si="9"/>
        <v>#REF!</v>
      </c>
    </row>
    <row r="17" spans="1:25">
      <c r="A17" t="str">
        <f>'rockfish harvests'!A16</f>
        <v>SC</v>
      </c>
      <c r="B17">
        <f>'rockfish harvests'!B16</f>
        <v>2012</v>
      </c>
      <c r="C17" t="str">
        <f>'rockfish harvests'!C16</f>
        <v>AFOGNAK</v>
      </c>
      <c r="D17">
        <f>'rockfish harvests'!D16</f>
        <v>3025</v>
      </c>
      <c r="E17">
        <f>'YE harvest'!E17</f>
        <v>564</v>
      </c>
      <c r="H17" s="17" t="e">
        <f>#REF!</f>
        <v>#REF!</v>
      </c>
      <c r="I17" s="8">
        <f t="shared" si="1"/>
        <v>0</v>
      </c>
      <c r="J17">
        <f t="shared" si="4"/>
        <v>0</v>
      </c>
      <c r="K17" s="9">
        <f t="shared" si="5"/>
        <v>0</v>
      </c>
      <c r="M17" s="2">
        <f>'rockfish harvests'!O16</f>
        <v>1110.7541899441339</v>
      </c>
      <c r="N17">
        <f>'rockfish harvests'!P16</f>
        <v>261396.56419933448</v>
      </c>
      <c r="O17" s="12"/>
      <c r="P17" s="12"/>
      <c r="Q17" s="17" t="e">
        <f>#REF!*M17</f>
        <v>#REF!</v>
      </c>
      <c r="R17" s="59" t="e">
        <f>(M17^2)*#REF!+(#REF!^2)*N17-(#REF!*N17)</f>
        <v>#REF!</v>
      </c>
      <c r="S17" t="e">
        <f t="shared" si="6"/>
        <v>#REF!</v>
      </c>
      <c r="T17" s="9" t="e">
        <f t="shared" si="7"/>
        <v>#REF!</v>
      </c>
      <c r="V17" s="17" t="e">
        <f t="shared" si="2"/>
        <v>#REF!</v>
      </c>
      <c r="W17" s="58" t="e">
        <f t="shared" si="3"/>
        <v>#REF!</v>
      </c>
      <c r="X17" t="e">
        <f t="shared" si="8"/>
        <v>#REF!</v>
      </c>
      <c r="Y17" s="9" t="e">
        <f t="shared" si="9"/>
        <v>#REF!</v>
      </c>
    </row>
    <row r="18" spans="1:25">
      <c r="A18" t="str">
        <f>'rockfish harvests'!A17</f>
        <v>SC</v>
      </c>
      <c r="B18">
        <f>'rockfish harvests'!B17</f>
        <v>2013</v>
      </c>
      <c r="C18" t="str">
        <f>'rockfish harvests'!C17</f>
        <v>AFOGNAK</v>
      </c>
      <c r="D18">
        <f>'rockfish harvests'!D17</f>
        <v>2487</v>
      </c>
      <c r="E18">
        <f>'YE harvest'!E18</f>
        <v>473</v>
      </c>
      <c r="H18" s="17" t="e">
        <f>#REF!</f>
        <v>#REF!</v>
      </c>
      <c r="I18" s="8">
        <f t="shared" si="1"/>
        <v>0</v>
      </c>
      <c r="J18">
        <f t="shared" si="4"/>
        <v>0</v>
      </c>
      <c r="K18" s="9">
        <f t="shared" si="5"/>
        <v>0</v>
      </c>
      <c r="M18" s="2">
        <f>'rockfish harvests'!O17</f>
        <v>731.12895692786697</v>
      </c>
      <c r="N18">
        <f>'rockfish harvests'!P17</f>
        <v>125971.00775365347</v>
      </c>
      <c r="O18" s="12"/>
      <c r="P18" s="12"/>
      <c r="Q18" s="17" t="e">
        <f>#REF!*M18</f>
        <v>#REF!</v>
      </c>
      <c r="R18" s="59" t="e">
        <f>(M18^2)*#REF!+(#REF!^2)*N18-(#REF!*N18)</f>
        <v>#REF!</v>
      </c>
      <c r="S18" t="e">
        <f t="shared" si="6"/>
        <v>#REF!</v>
      </c>
      <c r="T18" s="9" t="e">
        <f t="shared" si="7"/>
        <v>#REF!</v>
      </c>
      <c r="V18" s="17" t="e">
        <f t="shared" si="2"/>
        <v>#REF!</v>
      </c>
      <c r="W18" s="58" t="e">
        <f t="shared" si="3"/>
        <v>#REF!</v>
      </c>
      <c r="X18" t="e">
        <f t="shared" si="8"/>
        <v>#REF!</v>
      </c>
      <c r="Y18" s="9" t="e">
        <f t="shared" si="9"/>
        <v>#REF!</v>
      </c>
    </row>
    <row r="19" spans="1:25">
      <c r="A19" t="str">
        <f>'rockfish harvests'!A18</f>
        <v>SC</v>
      </c>
      <c r="B19">
        <f>'rockfish harvests'!B18</f>
        <v>2014</v>
      </c>
      <c r="C19" t="str">
        <f>'rockfish harvests'!C18</f>
        <v>AFOGNAK</v>
      </c>
      <c r="D19">
        <f>'rockfish harvests'!D18</f>
        <v>2843</v>
      </c>
      <c r="E19">
        <f>'YE harvest'!E19</f>
        <v>580</v>
      </c>
      <c r="H19" s="17" t="e">
        <f>#REF!</f>
        <v>#REF!</v>
      </c>
      <c r="I19" s="8">
        <f t="shared" si="1"/>
        <v>0</v>
      </c>
      <c r="J19">
        <f t="shared" si="4"/>
        <v>0</v>
      </c>
      <c r="K19" s="9">
        <f t="shared" si="5"/>
        <v>0</v>
      </c>
      <c r="M19" s="2">
        <f>'rockfish harvests'!O18</f>
        <v>1234.1607301869994</v>
      </c>
      <c r="N19">
        <f>'rockfish harvests'!P18</f>
        <v>268862.96198516607</v>
      </c>
      <c r="O19" s="12"/>
      <c r="P19" s="12"/>
      <c r="Q19" s="17" t="e">
        <f>#REF!*M19</f>
        <v>#REF!</v>
      </c>
      <c r="R19" s="59" t="e">
        <f>(M19^2)*#REF!+(#REF!^2)*N19-(#REF!*N19)</f>
        <v>#REF!</v>
      </c>
      <c r="S19" t="e">
        <f t="shared" si="6"/>
        <v>#REF!</v>
      </c>
      <c r="T19" s="9" t="e">
        <f t="shared" si="7"/>
        <v>#REF!</v>
      </c>
      <c r="V19" s="17" t="e">
        <f t="shared" si="2"/>
        <v>#REF!</v>
      </c>
      <c r="W19" s="58" t="e">
        <f t="shared" si="3"/>
        <v>#REF!</v>
      </c>
      <c r="X19" t="e">
        <f t="shared" si="8"/>
        <v>#REF!</v>
      </c>
      <c r="Y19" s="9" t="e">
        <f t="shared" si="9"/>
        <v>#REF!</v>
      </c>
    </row>
    <row r="20" spans="1:25">
      <c r="A20" t="str">
        <f>'rockfish harvests'!A19</f>
        <v>SC</v>
      </c>
      <c r="B20">
        <f>'rockfish harvests'!B19</f>
        <v>2015</v>
      </c>
      <c r="C20" t="str">
        <f>'rockfish harvests'!C19</f>
        <v>AFOGNAK</v>
      </c>
      <c r="D20">
        <f>'rockfish harvests'!D19</f>
        <v>3919</v>
      </c>
      <c r="E20">
        <f>'YE harvest'!E20</f>
        <v>630</v>
      </c>
      <c r="H20" s="17" t="e">
        <f>#REF!</f>
        <v>#REF!</v>
      </c>
      <c r="I20" s="8">
        <f t="shared" si="1"/>
        <v>0</v>
      </c>
      <c r="J20">
        <f t="shared" si="4"/>
        <v>0</v>
      </c>
      <c r="K20" s="9">
        <f t="shared" si="5"/>
        <v>0</v>
      </c>
      <c r="M20" s="2">
        <f>'rockfish harvests'!O19</f>
        <v>1736.4958972529439</v>
      </c>
      <c r="N20">
        <f>'rockfish harvests'!P19</f>
        <v>1075446.4405794584</v>
      </c>
      <c r="O20" s="12"/>
      <c r="P20" s="12"/>
      <c r="Q20" s="17" t="e">
        <f>#REF!*M20</f>
        <v>#REF!</v>
      </c>
      <c r="R20" s="59" t="e">
        <f>(M20^2)*#REF!+(#REF!^2)*N20-(#REF!*N20)</f>
        <v>#REF!</v>
      </c>
      <c r="S20" t="e">
        <f t="shared" si="6"/>
        <v>#REF!</v>
      </c>
      <c r="T20" s="9" t="e">
        <f t="shared" si="7"/>
        <v>#REF!</v>
      </c>
      <c r="V20" s="17" t="e">
        <f t="shared" si="2"/>
        <v>#REF!</v>
      </c>
      <c r="W20" s="58" t="e">
        <f t="shared" si="3"/>
        <v>#REF!</v>
      </c>
      <c r="X20" t="e">
        <f t="shared" si="8"/>
        <v>#REF!</v>
      </c>
      <c r="Y20" s="9" t="e">
        <f t="shared" si="9"/>
        <v>#REF!</v>
      </c>
    </row>
    <row r="21" spans="1:25">
      <c r="A21" t="str">
        <f>'rockfish harvests'!A20</f>
        <v>SC</v>
      </c>
      <c r="B21">
        <f>'rockfish harvests'!B20</f>
        <v>2016</v>
      </c>
      <c r="C21" t="str">
        <f>'rockfish harvests'!C20</f>
        <v>AFOGNAK</v>
      </c>
      <c r="D21">
        <f>'rockfish harvests'!D20</f>
        <v>5287</v>
      </c>
      <c r="E21">
        <f>'YE harvest'!E21</f>
        <v>760</v>
      </c>
      <c r="H21" s="17" t="e">
        <f>#REF!</f>
        <v>#REF!</v>
      </c>
      <c r="I21" s="8">
        <f t="shared" si="1"/>
        <v>0</v>
      </c>
      <c r="J21">
        <f t="shared" si="4"/>
        <v>0</v>
      </c>
      <c r="K21" s="9">
        <f t="shared" si="5"/>
        <v>0</v>
      </c>
      <c r="M21" s="2">
        <f>'rockfish harvests'!O20</f>
        <v>467.58654422040308</v>
      </c>
      <c r="N21">
        <f>'rockfish harvests'!P20</f>
        <v>63684.114088437818</v>
      </c>
      <c r="O21" s="12"/>
      <c r="P21" s="12"/>
      <c r="Q21" s="17" t="e">
        <f>#REF!*M21</f>
        <v>#REF!</v>
      </c>
      <c r="R21" s="59" t="e">
        <f>(M21^2)*#REF!+(#REF!^2)*N21-(#REF!*N21)</f>
        <v>#REF!</v>
      </c>
      <c r="S21" t="e">
        <f t="shared" si="6"/>
        <v>#REF!</v>
      </c>
      <c r="T21" s="9" t="e">
        <f t="shared" si="7"/>
        <v>#REF!</v>
      </c>
      <c r="V21" s="17" t="e">
        <f t="shared" si="2"/>
        <v>#REF!</v>
      </c>
      <c r="W21" s="58" t="e">
        <f t="shared" si="3"/>
        <v>#REF!</v>
      </c>
      <c r="X21" t="e">
        <f t="shared" si="8"/>
        <v>#REF!</v>
      </c>
      <c r="Y21" s="9" t="e">
        <f t="shared" si="9"/>
        <v>#REF!</v>
      </c>
    </row>
    <row r="22" spans="1:25">
      <c r="A22" t="str">
        <f>'rockfish harvests'!A21</f>
        <v>SC</v>
      </c>
      <c r="B22">
        <f>'rockfish harvests'!B21</f>
        <v>2017</v>
      </c>
      <c r="C22" t="str">
        <f>'rockfish harvests'!C21</f>
        <v>AFOGNAK</v>
      </c>
      <c r="D22">
        <f>'rockfish harvests'!D21</f>
        <v>4756</v>
      </c>
      <c r="E22">
        <f>'YE harvest'!E22</f>
        <v>539</v>
      </c>
      <c r="H22" s="17" t="e">
        <f>#REF!</f>
        <v>#REF!</v>
      </c>
      <c r="I22" s="8">
        <f t="shared" si="1"/>
        <v>0</v>
      </c>
      <c r="J22">
        <f t="shared" si="4"/>
        <v>0</v>
      </c>
      <c r="K22" s="9">
        <f t="shared" si="5"/>
        <v>0</v>
      </c>
      <c r="M22" s="2">
        <f>'rockfish harvests'!O21</f>
        <v>537.74758244483019</v>
      </c>
      <c r="N22">
        <f>'rockfish harvests'!P21</f>
        <v>89663.784684390819</v>
      </c>
      <c r="O22" s="12"/>
      <c r="P22" s="12"/>
      <c r="Q22" s="17" t="e">
        <f>#REF!*M22</f>
        <v>#REF!</v>
      </c>
      <c r="R22" s="59" t="e">
        <f>(M22^2)*#REF!+(#REF!^2)*N22-(#REF!*N22)</f>
        <v>#REF!</v>
      </c>
      <c r="S22" t="e">
        <f t="shared" si="6"/>
        <v>#REF!</v>
      </c>
      <c r="T22" s="9" t="e">
        <f t="shared" si="7"/>
        <v>#REF!</v>
      </c>
      <c r="V22" s="17" t="e">
        <f t="shared" si="2"/>
        <v>#REF!</v>
      </c>
      <c r="W22" s="58" t="e">
        <f t="shared" si="3"/>
        <v>#REF!</v>
      </c>
      <c r="X22" t="e">
        <f t="shared" si="8"/>
        <v>#REF!</v>
      </c>
      <c r="Y22" s="9" t="e">
        <f t="shared" si="9"/>
        <v>#REF!</v>
      </c>
    </row>
    <row r="23" spans="1:25">
      <c r="A23" t="str">
        <f>'rockfish harvests'!A22</f>
        <v>SC</v>
      </c>
      <c r="B23">
        <f>'rockfish harvests'!B22</f>
        <v>2018</v>
      </c>
      <c r="C23" t="str">
        <f>'rockfish harvests'!C22</f>
        <v>AFOGNAK</v>
      </c>
      <c r="D23">
        <f>'rockfish harvests'!D22</f>
        <v>5694</v>
      </c>
      <c r="E23">
        <f>'YE harvest'!E23</f>
        <v>602</v>
      </c>
      <c r="H23" s="17" t="e">
        <f>#REF!</f>
        <v>#REF!</v>
      </c>
      <c r="I23" s="8">
        <f t="shared" si="1"/>
        <v>0</v>
      </c>
      <c r="J23">
        <f t="shared" si="4"/>
        <v>0</v>
      </c>
      <c r="K23" s="9">
        <f t="shared" si="5"/>
        <v>0</v>
      </c>
      <c r="M23" s="2">
        <f>'rockfish harvests'!O22</f>
        <v>1496.4016172506736</v>
      </c>
      <c r="N23">
        <f>'rockfish harvests'!P22</f>
        <v>412259.26032139536</v>
      </c>
      <c r="O23" s="12"/>
      <c r="P23" s="12"/>
      <c r="Q23" s="17" t="e">
        <f>#REF!*M23</f>
        <v>#REF!</v>
      </c>
      <c r="R23" s="59" t="e">
        <f>(M23^2)*#REF!+(#REF!^2)*N23-(#REF!*N23)</f>
        <v>#REF!</v>
      </c>
      <c r="S23" t="e">
        <f t="shared" si="6"/>
        <v>#REF!</v>
      </c>
      <c r="T23" s="9" t="e">
        <f t="shared" si="7"/>
        <v>#REF!</v>
      </c>
      <c r="V23" s="17" t="e">
        <f t="shared" si="2"/>
        <v>#REF!</v>
      </c>
      <c r="W23" s="58" t="e">
        <f t="shared" si="3"/>
        <v>#REF!</v>
      </c>
      <c r="X23" t="e">
        <f t="shared" si="8"/>
        <v>#REF!</v>
      </c>
      <c r="Y23" s="9" t="e">
        <f t="shared" si="9"/>
        <v>#REF!</v>
      </c>
    </row>
    <row r="24" spans="1:25">
      <c r="A24" t="str">
        <f>'rockfish harvests'!A23</f>
        <v>SC</v>
      </c>
      <c r="B24">
        <f>'rockfish harvests'!B23</f>
        <v>2019</v>
      </c>
      <c r="C24" t="str">
        <f>'rockfish harvests'!C23</f>
        <v>AFOGNAK</v>
      </c>
      <c r="D24">
        <f>'rockfish harvests'!D23</f>
        <v>6782</v>
      </c>
      <c r="E24">
        <f>'YE harvest'!E24</f>
        <v>1020</v>
      </c>
      <c r="K24" s="9"/>
      <c r="M24" s="2"/>
      <c r="O24" s="12"/>
      <c r="P24" s="12"/>
      <c r="R24" s="59"/>
      <c r="S24"/>
      <c r="T24" s="9"/>
      <c r="W24" s="58"/>
      <c r="Y24" s="9"/>
    </row>
    <row r="25" spans="1:25">
      <c r="A25" t="str">
        <f>'rockfish harvests'!A24</f>
        <v>SC</v>
      </c>
      <c r="B25">
        <f>'rockfish harvests'!B24</f>
        <v>1998</v>
      </c>
      <c r="C25" t="str">
        <f>'rockfish harvests'!C24</f>
        <v>WKMA</v>
      </c>
      <c r="D25">
        <f>'rockfish harvests'!D24</f>
        <v>148</v>
      </c>
      <c r="E25">
        <f>'YE harvest'!E25</f>
        <v>31</v>
      </c>
      <c r="F25" s="49"/>
      <c r="G25" s="50"/>
      <c r="H25" s="17">
        <f t="shared" ref="H25:H32" si="10">E25*F25</f>
        <v>0</v>
      </c>
      <c r="I25" s="8">
        <f t="shared" si="1"/>
        <v>0</v>
      </c>
      <c r="J25">
        <f t="shared" si="4"/>
        <v>0</v>
      </c>
      <c r="K25" s="9">
        <f t="shared" si="5"/>
        <v>0</v>
      </c>
      <c r="M25" s="2">
        <f>'rockfish harvests'!O24</f>
        <v>44.861722722601058</v>
      </c>
      <c r="N25">
        <f>'rockfish harvests'!P24</f>
        <v>712.70227062047616</v>
      </c>
      <c r="Q25" s="17" t="e">
        <f>#REF!*M25</f>
        <v>#REF!</v>
      </c>
      <c r="R25" s="59" t="e">
        <f>(M25^2)*#REF!+(#REF!^2)*N25-(#REF!*N25)</f>
        <v>#REF!</v>
      </c>
      <c r="S25" t="e">
        <f t="shared" si="6"/>
        <v>#REF!</v>
      </c>
      <c r="T25" s="9" t="e">
        <f t="shared" si="7"/>
        <v>#REF!</v>
      </c>
      <c r="V25" s="17" t="e">
        <f t="shared" si="2"/>
        <v>#REF!</v>
      </c>
      <c r="W25" s="58" t="e">
        <f t="shared" si="3"/>
        <v>#REF!</v>
      </c>
      <c r="X25" t="e">
        <f t="shared" si="8"/>
        <v>#REF!</v>
      </c>
      <c r="Y25" s="9" t="e">
        <f t="shared" si="9"/>
        <v>#REF!</v>
      </c>
    </row>
    <row r="26" spans="1:25">
      <c r="A26" t="str">
        <f>'rockfish harvests'!A25</f>
        <v>SC</v>
      </c>
      <c r="B26">
        <f>'rockfish harvests'!B25</f>
        <v>1999</v>
      </c>
      <c r="C26" t="str">
        <f>'rockfish harvests'!C25</f>
        <v>WKMA</v>
      </c>
      <c r="D26">
        <f>'rockfish harvests'!D25</f>
        <v>228</v>
      </c>
      <c r="E26">
        <f>'YE harvest'!E26</f>
        <v>5</v>
      </c>
      <c r="F26" s="49"/>
      <c r="G26" s="50"/>
      <c r="H26" s="17">
        <f t="shared" si="10"/>
        <v>0</v>
      </c>
      <c r="I26" s="8">
        <f t="shared" si="1"/>
        <v>0</v>
      </c>
      <c r="J26">
        <f t="shared" si="4"/>
        <v>0</v>
      </c>
      <c r="K26" s="9">
        <f t="shared" si="5"/>
        <v>0</v>
      </c>
      <c r="M26" s="2">
        <f>'rockfish harvests'!O25</f>
        <v>69.111302572655688</v>
      </c>
      <c r="N26">
        <f>'rockfish harvests'!P25</f>
        <v>1691.431466213241</v>
      </c>
      <c r="Q26" s="17" t="e">
        <f>#REF!*M26</f>
        <v>#REF!</v>
      </c>
      <c r="R26" s="59" t="e">
        <f>(M26^2)*#REF!+(#REF!^2)*N26-(#REF!*N26)</f>
        <v>#REF!</v>
      </c>
      <c r="S26" t="e">
        <f t="shared" si="6"/>
        <v>#REF!</v>
      </c>
      <c r="T26" s="9" t="e">
        <f t="shared" si="7"/>
        <v>#REF!</v>
      </c>
      <c r="V26" s="17" t="e">
        <f t="shared" si="2"/>
        <v>#REF!</v>
      </c>
      <c r="W26" s="58" t="e">
        <f t="shared" si="3"/>
        <v>#REF!</v>
      </c>
      <c r="X26" t="e">
        <f t="shared" si="8"/>
        <v>#REF!</v>
      </c>
      <c r="Y26" s="9" t="e">
        <f t="shared" si="9"/>
        <v>#REF!</v>
      </c>
    </row>
    <row r="27" spans="1:25">
      <c r="A27" t="str">
        <f>'rockfish harvests'!A26</f>
        <v>SC</v>
      </c>
      <c r="B27">
        <f>'rockfish harvests'!B26</f>
        <v>2000</v>
      </c>
      <c r="C27" t="str">
        <f>'rockfish harvests'!C26</f>
        <v>WKMA</v>
      </c>
      <c r="D27">
        <f>'rockfish harvests'!D26</f>
        <v>386</v>
      </c>
      <c r="E27">
        <f>'YE harvest'!E27</f>
        <v>78</v>
      </c>
      <c r="F27" s="49"/>
      <c r="G27" s="50"/>
      <c r="H27" s="17">
        <f t="shared" si="10"/>
        <v>0</v>
      </c>
      <c r="I27" s="8">
        <f t="shared" si="1"/>
        <v>0</v>
      </c>
      <c r="J27">
        <f t="shared" si="4"/>
        <v>0</v>
      </c>
      <c r="K27" s="9">
        <f t="shared" si="5"/>
        <v>0</v>
      </c>
      <c r="M27" s="2">
        <f>'rockfish harvests'!O26</f>
        <v>117.00422277651359</v>
      </c>
      <c r="N27">
        <f>'rockfish harvests'!P26</f>
        <v>4847.9632721588969</v>
      </c>
      <c r="Q27" s="17" t="e">
        <f>#REF!*M27</f>
        <v>#REF!</v>
      </c>
      <c r="R27" s="59" t="e">
        <f>(M27^2)*#REF!+(#REF!^2)*N27-(#REF!*N27)</f>
        <v>#REF!</v>
      </c>
      <c r="S27" t="e">
        <f t="shared" si="6"/>
        <v>#REF!</v>
      </c>
      <c r="T27" s="9" t="e">
        <f t="shared" si="7"/>
        <v>#REF!</v>
      </c>
      <c r="V27" s="17" t="e">
        <f t="shared" si="2"/>
        <v>#REF!</v>
      </c>
      <c r="W27" s="58" t="e">
        <f t="shared" si="3"/>
        <v>#REF!</v>
      </c>
      <c r="X27" t="e">
        <f t="shared" si="8"/>
        <v>#REF!</v>
      </c>
      <c r="Y27" s="9" t="e">
        <f t="shared" si="9"/>
        <v>#REF!</v>
      </c>
    </row>
    <row r="28" spans="1:25">
      <c r="A28" t="str">
        <f>'rockfish harvests'!A27</f>
        <v>SC</v>
      </c>
      <c r="B28">
        <f>'rockfish harvests'!B27</f>
        <v>2001</v>
      </c>
      <c r="C28" t="str">
        <f>'rockfish harvests'!C27</f>
        <v>WKMA</v>
      </c>
      <c r="D28">
        <f>'rockfish harvests'!D27</f>
        <v>1182</v>
      </c>
      <c r="E28">
        <f>'YE harvest'!E28</f>
        <v>24</v>
      </c>
      <c r="F28" s="49"/>
      <c r="G28" s="50"/>
      <c r="H28" s="17">
        <f t="shared" si="10"/>
        <v>0</v>
      </c>
      <c r="I28" s="8">
        <f t="shared" si="1"/>
        <v>0</v>
      </c>
      <c r="J28">
        <f t="shared" si="4"/>
        <v>0</v>
      </c>
      <c r="K28" s="9">
        <f t="shared" si="5"/>
        <v>0</v>
      </c>
      <c r="M28" s="2">
        <f>'rockfish harvests'!O27</f>
        <v>358.28754228455728</v>
      </c>
      <c r="N28">
        <f>'rockfish harvests'!P27</f>
        <v>45458.977681627199</v>
      </c>
      <c r="Q28" s="17" t="e">
        <f>#REF!*M28</f>
        <v>#REF!</v>
      </c>
      <c r="R28" s="59" t="e">
        <f>(M28^2)*#REF!+(#REF!^2)*N28-(#REF!*N28)</f>
        <v>#REF!</v>
      </c>
      <c r="S28" t="e">
        <f t="shared" si="6"/>
        <v>#REF!</v>
      </c>
      <c r="T28" s="9" t="e">
        <f t="shared" si="7"/>
        <v>#REF!</v>
      </c>
      <c r="V28" s="17" t="e">
        <f t="shared" si="2"/>
        <v>#REF!</v>
      </c>
      <c r="W28" s="58" t="e">
        <f t="shared" si="3"/>
        <v>#REF!</v>
      </c>
      <c r="X28" t="e">
        <f t="shared" si="8"/>
        <v>#REF!</v>
      </c>
      <c r="Y28" s="9" t="e">
        <f t="shared" si="9"/>
        <v>#REF!</v>
      </c>
    </row>
    <row r="29" spans="1:25">
      <c r="A29" t="str">
        <f>'rockfish harvests'!A28</f>
        <v>SC</v>
      </c>
      <c r="B29">
        <f>'rockfish harvests'!B28</f>
        <v>2002</v>
      </c>
      <c r="C29" t="str">
        <f>'rockfish harvests'!C28</f>
        <v>WKMA</v>
      </c>
      <c r="D29">
        <f>'rockfish harvests'!D28</f>
        <v>880</v>
      </c>
      <c r="E29">
        <f>'YE harvest'!E29</f>
        <v>69</v>
      </c>
      <c r="F29" s="49"/>
      <c r="G29" s="50"/>
      <c r="H29" s="17">
        <f t="shared" si="10"/>
        <v>0</v>
      </c>
      <c r="I29" s="8">
        <f t="shared" si="1"/>
        <v>0</v>
      </c>
      <c r="J29">
        <f t="shared" si="4"/>
        <v>0</v>
      </c>
      <c r="K29" s="9">
        <f t="shared" si="5"/>
        <v>0</v>
      </c>
      <c r="M29" s="2">
        <f>'rockfish harvests'!O28</f>
        <v>266.74537835060096</v>
      </c>
      <c r="N29">
        <f>'rockfish harvests'!P28</f>
        <v>25197.070780154161</v>
      </c>
      <c r="Q29" s="17" t="e">
        <f>#REF!*M29</f>
        <v>#REF!</v>
      </c>
      <c r="R29" s="59" t="e">
        <f>(M29^2)*#REF!+(#REF!^2)*N29-(#REF!*N29)</f>
        <v>#REF!</v>
      </c>
      <c r="S29" t="e">
        <f t="shared" si="6"/>
        <v>#REF!</v>
      </c>
      <c r="T29" s="9" t="e">
        <f t="shared" si="7"/>
        <v>#REF!</v>
      </c>
      <c r="V29" s="17" t="e">
        <f t="shared" si="2"/>
        <v>#REF!</v>
      </c>
      <c r="W29" s="58" t="e">
        <f t="shared" si="3"/>
        <v>#REF!</v>
      </c>
      <c r="X29" t="e">
        <f t="shared" si="8"/>
        <v>#REF!</v>
      </c>
      <c r="Y29" s="9" t="e">
        <f t="shared" si="9"/>
        <v>#REF!</v>
      </c>
    </row>
    <row r="30" spans="1:25">
      <c r="A30" t="str">
        <f>'rockfish harvests'!A29</f>
        <v>SC</v>
      </c>
      <c r="B30">
        <f>'rockfish harvests'!B29</f>
        <v>2003</v>
      </c>
      <c r="C30" t="str">
        <f>'rockfish harvests'!C29</f>
        <v>WKMA</v>
      </c>
      <c r="D30">
        <f>'rockfish harvests'!D29</f>
        <v>1107</v>
      </c>
      <c r="E30">
        <f>'YE harvest'!E30</f>
        <v>149</v>
      </c>
      <c r="F30" s="49"/>
      <c r="G30" s="50"/>
      <c r="H30" s="17">
        <f t="shared" si="10"/>
        <v>0</v>
      </c>
      <c r="I30" s="8">
        <f t="shared" si="1"/>
        <v>0</v>
      </c>
      <c r="J30">
        <f t="shared" si="4"/>
        <v>0</v>
      </c>
      <c r="K30" s="9">
        <f t="shared" si="5"/>
        <v>0</v>
      </c>
      <c r="M30" s="2">
        <f>'rockfish harvests'!O29</f>
        <v>335.55356117513088</v>
      </c>
      <c r="N30">
        <f>'rockfish harvests'!P29</f>
        <v>39873.095545543823</v>
      </c>
      <c r="Q30" s="17" t="e">
        <f>#REF!*M30</f>
        <v>#REF!</v>
      </c>
      <c r="R30" s="59" t="e">
        <f>(M30^2)*#REF!+(#REF!^2)*N30-(#REF!*N30)</f>
        <v>#REF!</v>
      </c>
      <c r="S30" t="e">
        <f t="shared" si="6"/>
        <v>#REF!</v>
      </c>
      <c r="T30" s="9" t="e">
        <f t="shared" si="7"/>
        <v>#REF!</v>
      </c>
      <c r="V30" s="17" t="e">
        <f t="shared" si="2"/>
        <v>#REF!</v>
      </c>
      <c r="W30" s="58" t="e">
        <f t="shared" si="3"/>
        <v>#REF!</v>
      </c>
      <c r="X30" t="e">
        <f t="shared" si="8"/>
        <v>#REF!</v>
      </c>
      <c r="Y30" s="9" t="e">
        <f t="shared" si="9"/>
        <v>#REF!</v>
      </c>
    </row>
    <row r="31" spans="1:25">
      <c r="A31" t="str">
        <f>'rockfish harvests'!A30</f>
        <v>SC</v>
      </c>
      <c r="B31">
        <f>'rockfish harvests'!B30</f>
        <v>2004</v>
      </c>
      <c r="C31" t="str">
        <f>'rockfish harvests'!C30</f>
        <v>WKMA</v>
      </c>
      <c r="D31">
        <f>'rockfish harvests'!D30</f>
        <v>810</v>
      </c>
      <c r="E31">
        <f>'YE harvest'!E31</f>
        <v>94</v>
      </c>
      <c r="F31" s="49"/>
      <c r="G31" s="50"/>
      <c r="H31" s="17">
        <f t="shared" si="10"/>
        <v>0</v>
      </c>
      <c r="I31" s="8">
        <f t="shared" si="1"/>
        <v>0</v>
      </c>
      <c r="J31">
        <f t="shared" si="4"/>
        <v>0</v>
      </c>
      <c r="K31" s="9">
        <f t="shared" si="5"/>
        <v>0</v>
      </c>
      <c r="M31" s="2">
        <f>'rockfish harvests'!O30</f>
        <v>245.52699598180311</v>
      </c>
      <c r="N31">
        <f>'rockfish harvests'!P30</f>
        <v>21347.879828072244</v>
      </c>
      <c r="Q31" s="17" t="e">
        <f>#REF!*M31</f>
        <v>#REF!</v>
      </c>
      <c r="R31" s="59" t="e">
        <f>(M31^2)*#REF!+(#REF!^2)*N31-(#REF!*N31)</f>
        <v>#REF!</v>
      </c>
      <c r="S31" t="e">
        <f t="shared" si="6"/>
        <v>#REF!</v>
      </c>
      <c r="T31" s="9" t="e">
        <f t="shared" si="7"/>
        <v>#REF!</v>
      </c>
      <c r="V31" s="17" t="e">
        <f t="shared" si="2"/>
        <v>#REF!</v>
      </c>
      <c r="W31" s="58" t="e">
        <f t="shared" si="3"/>
        <v>#REF!</v>
      </c>
      <c r="X31" t="e">
        <f t="shared" si="8"/>
        <v>#REF!</v>
      </c>
      <c r="Y31" s="9" t="e">
        <f t="shared" si="9"/>
        <v>#REF!</v>
      </c>
    </row>
    <row r="32" spans="1:25">
      <c r="A32" t="str">
        <f>'rockfish harvests'!A31</f>
        <v>SC</v>
      </c>
      <c r="B32">
        <f>'rockfish harvests'!B31</f>
        <v>2005</v>
      </c>
      <c r="C32" t="str">
        <f>'rockfish harvests'!C31</f>
        <v>WKMA</v>
      </c>
      <c r="D32">
        <f>'rockfish harvests'!D31</f>
        <v>1266</v>
      </c>
      <c r="E32">
        <f>'YE harvest'!E32</f>
        <v>133</v>
      </c>
      <c r="F32" s="49"/>
      <c r="G32" s="50"/>
      <c r="H32" s="17">
        <f t="shared" si="10"/>
        <v>0</v>
      </c>
      <c r="I32" s="8">
        <f t="shared" si="1"/>
        <v>0</v>
      </c>
      <c r="J32">
        <f t="shared" si="4"/>
        <v>0</v>
      </c>
      <c r="K32" s="9">
        <f t="shared" si="5"/>
        <v>0</v>
      </c>
      <c r="M32" s="2">
        <f>'rockfish harvests'!O31</f>
        <v>383.7496011271146</v>
      </c>
      <c r="N32">
        <f>'rockfish harvests'!P31</f>
        <v>52149.737054902842</v>
      </c>
      <c r="Q32" s="17" t="e">
        <f>#REF!*M32</f>
        <v>#REF!</v>
      </c>
      <c r="R32" s="59" t="e">
        <f>(M32^2)*#REF!+(#REF!^2)*N32-(#REF!*N32)</f>
        <v>#REF!</v>
      </c>
      <c r="S32" t="e">
        <f t="shared" si="6"/>
        <v>#REF!</v>
      </c>
      <c r="T32" s="9" t="e">
        <f t="shared" si="7"/>
        <v>#REF!</v>
      </c>
      <c r="V32" s="17" t="e">
        <f t="shared" si="2"/>
        <v>#REF!</v>
      </c>
      <c r="W32" s="58" t="e">
        <f t="shared" si="3"/>
        <v>#REF!</v>
      </c>
      <c r="X32" t="e">
        <f t="shared" si="8"/>
        <v>#REF!</v>
      </c>
      <c r="Y32" s="9" t="e">
        <f t="shared" si="9"/>
        <v>#REF!</v>
      </c>
    </row>
    <row r="33" spans="1:25">
      <c r="A33" t="str">
        <f>'rockfish harvests'!A32</f>
        <v>SC</v>
      </c>
      <c r="B33">
        <f>'rockfish harvests'!B32</f>
        <v>2006</v>
      </c>
      <c r="C33" t="str">
        <f>'rockfish harvests'!C32</f>
        <v>WKMA</v>
      </c>
      <c r="D33">
        <f>'rockfish harvests'!D32</f>
        <v>737</v>
      </c>
      <c r="E33">
        <f>'YE harvest'!E33</f>
        <v>155</v>
      </c>
      <c r="F33" s="12"/>
      <c r="G33" s="12"/>
      <c r="H33" s="17" t="e">
        <f>#REF!</f>
        <v>#REF!</v>
      </c>
      <c r="I33" s="8">
        <f t="shared" si="1"/>
        <v>0</v>
      </c>
      <c r="J33">
        <f t="shared" si="4"/>
        <v>0</v>
      </c>
      <c r="K33" s="9">
        <f t="shared" si="5"/>
        <v>0</v>
      </c>
      <c r="M33" s="2">
        <f>'rockfish harvests'!O32</f>
        <v>223.39925436862825</v>
      </c>
      <c r="N33">
        <f>'rockfish harvests'!P32</f>
        <v>17673.382926892504</v>
      </c>
      <c r="Q33" s="17" t="e">
        <f>#REF!*M33</f>
        <v>#REF!</v>
      </c>
      <c r="R33" s="59" t="e">
        <f>(M33^2)*#REF!+(#REF!^2)*N33-(#REF!*N33)</f>
        <v>#REF!</v>
      </c>
      <c r="S33" t="e">
        <f t="shared" si="6"/>
        <v>#REF!</v>
      </c>
      <c r="T33" s="9" t="e">
        <f t="shared" si="7"/>
        <v>#REF!</v>
      </c>
      <c r="V33" s="17" t="e">
        <f t="shared" si="2"/>
        <v>#REF!</v>
      </c>
      <c r="W33" s="58" t="e">
        <f t="shared" si="3"/>
        <v>#REF!</v>
      </c>
      <c r="X33" t="e">
        <f t="shared" si="8"/>
        <v>#REF!</v>
      </c>
      <c r="Y33" s="9" t="e">
        <f t="shared" si="9"/>
        <v>#REF!</v>
      </c>
    </row>
    <row r="34" spans="1:25">
      <c r="A34" t="str">
        <f>'rockfish harvests'!A33</f>
        <v>SC</v>
      </c>
      <c r="B34">
        <f>'rockfish harvests'!B33</f>
        <v>2007</v>
      </c>
      <c r="C34" t="str">
        <f>'rockfish harvests'!C33</f>
        <v>WKMA</v>
      </c>
      <c r="D34">
        <f>'rockfish harvests'!D33</f>
        <v>1645</v>
      </c>
      <c r="E34">
        <f>'YE harvest'!E34</f>
        <v>337</v>
      </c>
      <c r="F34" s="12"/>
      <c r="G34" s="12"/>
      <c r="H34" s="17" t="e">
        <f>#REF!</f>
        <v>#REF!</v>
      </c>
      <c r="I34" s="8">
        <f t="shared" si="1"/>
        <v>0</v>
      </c>
      <c r="J34">
        <f t="shared" si="4"/>
        <v>0</v>
      </c>
      <c r="K34" s="9">
        <f t="shared" si="5"/>
        <v>0</v>
      </c>
      <c r="M34" s="2">
        <f>'rockfish harvests'!O33</f>
        <v>498.63198566674828</v>
      </c>
      <c r="N34">
        <f>'rockfish harvests'!P33</f>
        <v>88047.395994146005</v>
      </c>
      <c r="Q34" s="17" t="e">
        <f>#REF!*M34</f>
        <v>#REF!</v>
      </c>
      <c r="R34" s="59" t="e">
        <f>(M34^2)*#REF!+(#REF!^2)*N34-(#REF!*N34)</f>
        <v>#REF!</v>
      </c>
      <c r="S34" t="e">
        <f t="shared" si="6"/>
        <v>#REF!</v>
      </c>
      <c r="T34" s="9" t="e">
        <f t="shared" si="7"/>
        <v>#REF!</v>
      </c>
      <c r="V34" s="17" t="e">
        <f t="shared" si="2"/>
        <v>#REF!</v>
      </c>
      <c r="W34" s="58" t="e">
        <f t="shared" si="3"/>
        <v>#REF!</v>
      </c>
      <c r="X34" t="e">
        <f t="shared" si="8"/>
        <v>#REF!</v>
      </c>
      <c r="Y34" s="9" t="e">
        <f t="shared" si="9"/>
        <v>#REF!</v>
      </c>
    </row>
    <row r="35" spans="1:25">
      <c r="A35" t="str">
        <f>'rockfish harvests'!A34</f>
        <v>SC</v>
      </c>
      <c r="B35">
        <f>'rockfish harvests'!B34</f>
        <v>2008</v>
      </c>
      <c r="C35" t="str">
        <f>'rockfish harvests'!C34</f>
        <v>WKMA</v>
      </c>
      <c r="D35">
        <f>'rockfish harvests'!D34</f>
        <v>1196</v>
      </c>
      <c r="E35">
        <f>'YE harvest'!E35</f>
        <v>296</v>
      </c>
      <c r="F35" s="12"/>
      <c r="G35" s="12"/>
      <c r="H35" s="17" t="e">
        <f>#REF!</f>
        <v>#REF!</v>
      </c>
      <c r="I35" s="8">
        <f t="shared" si="1"/>
        <v>0</v>
      </c>
      <c r="J35">
        <f t="shared" si="4"/>
        <v>0</v>
      </c>
      <c r="K35" s="9">
        <f t="shared" si="5"/>
        <v>0</v>
      </c>
      <c r="M35" s="2">
        <f>'rockfish harvests'!O34</f>
        <v>362.53121875831675</v>
      </c>
      <c r="N35">
        <f>'rockfish harvests'!P34</f>
        <v>46542.217454887643</v>
      </c>
      <c r="Q35" s="17" t="e">
        <f>#REF!*M35</f>
        <v>#REF!</v>
      </c>
      <c r="R35" s="59" t="e">
        <f>(M35^2)*#REF!+(#REF!^2)*N35-(#REF!*N35)</f>
        <v>#REF!</v>
      </c>
      <c r="S35" t="e">
        <f t="shared" si="6"/>
        <v>#REF!</v>
      </c>
      <c r="T35" s="9" t="e">
        <f t="shared" si="7"/>
        <v>#REF!</v>
      </c>
      <c r="V35" s="17" t="e">
        <f t="shared" si="2"/>
        <v>#REF!</v>
      </c>
      <c r="W35" s="58" t="e">
        <f t="shared" si="3"/>
        <v>#REF!</v>
      </c>
      <c r="X35" t="e">
        <f t="shared" si="8"/>
        <v>#REF!</v>
      </c>
      <c r="Y35" s="9" t="e">
        <f t="shared" si="9"/>
        <v>#REF!</v>
      </c>
    </row>
    <row r="36" spans="1:25">
      <c r="A36" t="str">
        <f>'rockfish harvests'!A35</f>
        <v>SC</v>
      </c>
      <c r="B36">
        <f>'rockfish harvests'!B35</f>
        <v>2009</v>
      </c>
      <c r="C36" t="str">
        <f>'rockfish harvests'!C35</f>
        <v>WKMA</v>
      </c>
      <c r="D36">
        <f>'rockfish harvests'!D35</f>
        <v>1849</v>
      </c>
      <c r="E36">
        <f>'YE harvest'!E36</f>
        <v>332</v>
      </c>
      <c r="F36" s="12"/>
      <c r="G36" s="12"/>
      <c r="H36" s="17" t="e">
        <f>#REF!</f>
        <v>#REF!</v>
      </c>
      <c r="I36" s="8">
        <f t="shared" si="1"/>
        <v>0</v>
      </c>
      <c r="J36">
        <f t="shared" si="4"/>
        <v>0</v>
      </c>
      <c r="K36" s="9">
        <f t="shared" si="5"/>
        <v>0</v>
      </c>
      <c r="M36" s="2">
        <f>'rockfish harvests'!O35</f>
        <v>560.46841428438756</v>
      </c>
      <c r="N36">
        <f>'rockfish harvests'!P35</f>
        <v>111239.37342492487</v>
      </c>
      <c r="Q36" s="17" t="e">
        <f>#REF!*M36</f>
        <v>#REF!</v>
      </c>
      <c r="R36" s="59" t="e">
        <f>(M36^2)*#REF!+(#REF!^2)*N36-(#REF!*N36)</f>
        <v>#REF!</v>
      </c>
      <c r="S36" t="e">
        <f t="shared" si="6"/>
        <v>#REF!</v>
      </c>
      <c r="T36" s="9" t="e">
        <f t="shared" si="7"/>
        <v>#REF!</v>
      </c>
      <c r="V36" s="17" t="e">
        <f t="shared" si="2"/>
        <v>#REF!</v>
      </c>
      <c r="W36" s="58" t="e">
        <f t="shared" si="3"/>
        <v>#REF!</v>
      </c>
      <c r="X36" t="e">
        <f t="shared" si="8"/>
        <v>#REF!</v>
      </c>
      <c r="Y36" s="9" t="e">
        <f t="shared" si="9"/>
        <v>#REF!</v>
      </c>
    </row>
    <row r="37" spans="1:25">
      <c r="A37" t="str">
        <f>'rockfish harvests'!A36</f>
        <v>SC</v>
      </c>
      <c r="B37">
        <f>'rockfish harvests'!B36</f>
        <v>2010</v>
      </c>
      <c r="C37" t="str">
        <f>'rockfish harvests'!C36</f>
        <v>WKMA</v>
      </c>
      <c r="D37">
        <f>'rockfish harvests'!D36</f>
        <v>1266</v>
      </c>
      <c r="E37">
        <f>'YE harvest'!E37</f>
        <v>473</v>
      </c>
      <c r="F37" s="12"/>
      <c r="G37" s="12"/>
      <c r="H37" s="17" t="e">
        <f>#REF!</f>
        <v>#REF!</v>
      </c>
      <c r="I37" s="8">
        <f t="shared" si="1"/>
        <v>0</v>
      </c>
      <c r="J37">
        <f t="shared" si="4"/>
        <v>0</v>
      </c>
      <c r="K37" s="9">
        <f t="shared" si="5"/>
        <v>0</v>
      </c>
      <c r="M37" s="2">
        <f>'rockfish harvests'!O36</f>
        <v>383.7496011271146</v>
      </c>
      <c r="N37">
        <f>'rockfish harvests'!P36</f>
        <v>52149.737054902842</v>
      </c>
      <c r="Q37" s="17" t="e">
        <f>#REF!*M37</f>
        <v>#REF!</v>
      </c>
      <c r="R37" s="59" t="e">
        <f>(M37^2)*#REF!+(#REF!^2)*N37-(#REF!*N37)</f>
        <v>#REF!</v>
      </c>
      <c r="S37" t="e">
        <f t="shared" si="6"/>
        <v>#REF!</v>
      </c>
      <c r="T37" s="9" t="e">
        <f t="shared" si="7"/>
        <v>#REF!</v>
      </c>
      <c r="V37" s="17" t="e">
        <f t="shared" si="2"/>
        <v>#REF!</v>
      </c>
      <c r="W37" s="58" t="e">
        <f t="shared" si="3"/>
        <v>#REF!</v>
      </c>
      <c r="X37" t="e">
        <f t="shared" si="8"/>
        <v>#REF!</v>
      </c>
      <c r="Y37" s="9" t="e">
        <f t="shared" si="9"/>
        <v>#REF!</v>
      </c>
    </row>
    <row r="38" spans="1:25">
      <c r="A38" t="str">
        <f>'rockfish harvests'!A37</f>
        <v>SC</v>
      </c>
      <c r="B38">
        <f>'rockfish harvests'!B37</f>
        <v>2011</v>
      </c>
      <c r="C38" t="str">
        <f>'rockfish harvests'!C37</f>
        <v>WKMA</v>
      </c>
      <c r="D38">
        <f>'rockfish harvests'!D37</f>
        <v>1366</v>
      </c>
      <c r="E38">
        <f>'YE harvest'!E38</f>
        <v>249</v>
      </c>
      <c r="F38" s="12"/>
      <c r="G38" s="12"/>
      <c r="H38" s="17" t="e">
        <f>#REF!</f>
        <v>#REF!</v>
      </c>
      <c r="I38" s="8">
        <f t="shared" si="1"/>
        <v>0</v>
      </c>
      <c r="J38">
        <f t="shared" si="4"/>
        <v>0</v>
      </c>
      <c r="K38" s="9">
        <f t="shared" si="5"/>
        <v>0</v>
      </c>
      <c r="M38" s="2">
        <f>'rockfish harvests'!O37</f>
        <v>321.1685166498487</v>
      </c>
      <c r="N38">
        <f>'rockfish harvests'!P37</f>
        <v>51469.344301835146</v>
      </c>
      <c r="Q38" s="17" t="e">
        <f>#REF!*M38</f>
        <v>#REF!</v>
      </c>
      <c r="R38" s="59" t="e">
        <f>(M38^2)*#REF!+(#REF!^2)*N38-(#REF!*N38)</f>
        <v>#REF!</v>
      </c>
      <c r="S38" t="e">
        <f t="shared" si="6"/>
        <v>#REF!</v>
      </c>
      <c r="T38" s="9" t="e">
        <f t="shared" si="7"/>
        <v>#REF!</v>
      </c>
      <c r="V38" s="17" t="e">
        <f t="shared" si="2"/>
        <v>#REF!</v>
      </c>
      <c r="W38" s="58" t="e">
        <f t="shared" si="3"/>
        <v>#REF!</v>
      </c>
      <c r="X38" t="e">
        <f t="shared" si="8"/>
        <v>#REF!</v>
      </c>
      <c r="Y38" s="9" t="e">
        <f t="shared" si="9"/>
        <v>#REF!</v>
      </c>
    </row>
    <row r="39" spans="1:25">
      <c r="A39" t="str">
        <f>'rockfish harvests'!A38</f>
        <v>SC</v>
      </c>
      <c r="B39">
        <f>'rockfish harvests'!B38</f>
        <v>2012</v>
      </c>
      <c r="C39" t="str">
        <f>'rockfish harvests'!C38</f>
        <v>WKMA</v>
      </c>
      <c r="D39">
        <f>'rockfish harvests'!D38</f>
        <v>1747</v>
      </c>
      <c r="E39">
        <f>'YE harvest'!E39</f>
        <v>425</v>
      </c>
      <c r="F39" s="12"/>
      <c r="G39" s="12"/>
      <c r="H39" s="17" t="e">
        <f>#REF!</f>
        <v>#REF!</v>
      </c>
      <c r="I39" s="8">
        <f t="shared" si="1"/>
        <v>0</v>
      </c>
      <c r="J39">
        <f t="shared" si="4"/>
        <v>0</v>
      </c>
      <c r="K39" s="9">
        <f t="shared" si="5"/>
        <v>0</v>
      </c>
      <c r="M39" s="2">
        <f>'rockfish harvests'!O38</f>
        <v>1124.7026143790849</v>
      </c>
      <c r="N39">
        <f>'rockfish harvests'!P38</f>
        <v>412684.87548151758</v>
      </c>
      <c r="Q39" s="17" t="e">
        <f>#REF!*M39</f>
        <v>#REF!</v>
      </c>
      <c r="R39" s="59" t="e">
        <f>(M39^2)*#REF!+(#REF!^2)*N39-(#REF!*N39)</f>
        <v>#REF!</v>
      </c>
      <c r="S39" t="e">
        <f t="shared" si="6"/>
        <v>#REF!</v>
      </c>
      <c r="T39" s="9" t="e">
        <f t="shared" si="7"/>
        <v>#REF!</v>
      </c>
      <c r="V39" s="17" t="e">
        <f t="shared" si="2"/>
        <v>#REF!</v>
      </c>
      <c r="W39" s="58" t="e">
        <f t="shared" si="3"/>
        <v>#REF!</v>
      </c>
      <c r="X39" t="e">
        <f t="shared" si="8"/>
        <v>#REF!</v>
      </c>
      <c r="Y39" s="9" t="e">
        <f t="shared" si="9"/>
        <v>#REF!</v>
      </c>
    </row>
    <row r="40" spans="1:25">
      <c r="A40" t="str">
        <f>'rockfish harvests'!A39</f>
        <v>SC</v>
      </c>
      <c r="B40">
        <f>'rockfish harvests'!B39</f>
        <v>2013</v>
      </c>
      <c r="C40" t="str">
        <f>'rockfish harvests'!C39</f>
        <v>WKMA</v>
      </c>
      <c r="D40">
        <f>'rockfish harvests'!D39</f>
        <v>1983</v>
      </c>
      <c r="E40">
        <f>'YE harvest'!E40</f>
        <v>357</v>
      </c>
      <c r="F40" s="12"/>
      <c r="G40" s="12"/>
      <c r="H40" s="17" t="e">
        <f>#REF!</f>
        <v>#REF!</v>
      </c>
      <c r="I40" s="8">
        <f t="shared" si="1"/>
        <v>0</v>
      </c>
      <c r="J40">
        <f t="shared" si="4"/>
        <v>0</v>
      </c>
      <c r="K40" s="9">
        <f t="shared" si="5"/>
        <v>0</v>
      </c>
      <c r="M40" s="2">
        <f>'rockfish harvests'!O39</f>
        <v>401.95945945945914</v>
      </c>
      <c r="N40">
        <f>'rockfish harvests'!P39</f>
        <v>69446.330827502126</v>
      </c>
      <c r="Q40" s="17" t="e">
        <f>#REF!*M40</f>
        <v>#REF!</v>
      </c>
      <c r="R40" s="59" t="e">
        <f>(M40^2)*#REF!+(#REF!^2)*N40-(#REF!*N40)</f>
        <v>#REF!</v>
      </c>
      <c r="S40" t="e">
        <f t="shared" si="6"/>
        <v>#REF!</v>
      </c>
      <c r="T40" s="9" t="e">
        <f t="shared" si="7"/>
        <v>#REF!</v>
      </c>
      <c r="V40" s="17" t="e">
        <f t="shared" si="2"/>
        <v>#REF!</v>
      </c>
      <c r="W40" s="58" t="e">
        <f t="shared" si="3"/>
        <v>#REF!</v>
      </c>
      <c r="X40" t="e">
        <f t="shared" si="8"/>
        <v>#REF!</v>
      </c>
      <c r="Y40" s="9" t="e">
        <f t="shared" si="9"/>
        <v>#REF!</v>
      </c>
    </row>
    <row r="41" spans="1:25">
      <c r="A41" t="str">
        <f>'rockfish harvests'!A40</f>
        <v>SC</v>
      </c>
      <c r="B41">
        <f>'rockfish harvests'!B40</f>
        <v>2014</v>
      </c>
      <c r="C41" t="str">
        <f>'rockfish harvests'!C40</f>
        <v>WKMA</v>
      </c>
      <c r="D41">
        <f>'rockfish harvests'!D40</f>
        <v>2396</v>
      </c>
      <c r="E41">
        <f>'YE harvest'!E41</f>
        <v>639</v>
      </c>
      <c r="F41" s="12"/>
      <c r="G41" s="12"/>
      <c r="H41" s="17" t="e">
        <f>#REF!</f>
        <v>#REF!</v>
      </c>
      <c r="I41" s="8">
        <f t="shared" si="1"/>
        <v>0</v>
      </c>
      <c r="J41">
        <f t="shared" si="4"/>
        <v>0</v>
      </c>
      <c r="K41" s="9">
        <f t="shared" si="5"/>
        <v>0</v>
      </c>
      <c r="M41" s="2">
        <f>'rockfish harvests'!O40</f>
        <v>806.87092451987473</v>
      </c>
      <c r="N41">
        <f>'rockfish harvests'!P40</f>
        <v>244720.20702808804</v>
      </c>
      <c r="Q41" s="17" t="e">
        <f>#REF!*M41</f>
        <v>#REF!</v>
      </c>
      <c r="R41" s="59" t="e">
        <f>(M41^2)*#REF!+(#REF!^2)*N41-(#REF!*N41)</f>
        <v>#REF!</v>
      </c>
      <c r="S41" t="e">
        <f t="shared" si="6"/>
        <v>#REF!</v>
      </c>
      <c r="T41" s="9" t="e">
        <f t="shared" si="7"/>
        <v>#REF!</v>
      </c>
      <c r="V41" s="17" t="e">
        <f t="shared" si="2"/>
        <v>#REF!</v>
      </c>
      <c r="W41" s="58" t="e">
        <f t="shared" si="3"/>
        <v>#REF!</v>
      </c>
      <c r="X41" t="e">
        <f t="shared" si="8"/>
        <v>#REF!</v>
      </c>
      <c r="Y41" s="9" t="e">
        <f t="shared" si="9"/>
        <v>#REF!</v>
      </c>
    </row>
    <row r="42" spans="1:25">
      <c r="A42" t="str">
        <f>'rockfish harvests'!A41</f>
        <v>SC</v>
      </c>
      <c r="B42">
        <f>'rockfish harvests'!B41</f>
        <v>2015</v>
      </c>
      <c r="C42" t="str">
        <f>'rockfish harvests'!C41</f>
        <v>WKMA</v>
      </c>
      <c r="D42">
        <f>'rockfish harvests'!D41</f>
        <v>2031</v>
      </c>
      <c r="E42">
        <f>'YE harvest'!E42</f>
        <v>367</v>
      </c>
      <c r="F42" s="12"/>
      <c r="G42" s="12"/>
      <c r="H42" s="17" t="e">
        <f>#REF!</f>
        <v>#REF!</v>
      </c>
      <c r="I42" s="8">
        <f t="shared" si="1"/>
        <v>0</v>
      </c>
      <c r="J42">
        <f t="shared" si="4"/>
        <v>0</v>
      </c>
      <c r="K42" s="9">
        <f t="shared" si="5"/>
        <v>0</v>
      </c>
      <c r="M42" s="2">
        <f>'rockfish harvests'!O41</f>
        <v>924.55105533371352</v>
      </c>
      <c r="N42">
        <f>'rockfish harvests'!P41</f>
        <v>669754.36895301775</v>
      </c>
      <c r="Q42" s="17" t="e">
        <f>#REF!*M42</f>
        <v>#REF!</v>
      </c>
      <c r="R42" s="59" t="e">
        <f>(M42^2)*#REF!+(#REF!^2)*N42-(#REF!*N42)</f>
        <v>#REF!</v>
      </c>
      <c r="S42" t="e">
        <f t="shared" si="6"/>
        <v>#REF!</v>
      </c>
      <c r="T42" s="9" t="e">
        <f t="shared" si="7"/>
        <v>#REF!</v>
      </c>
      <c r="V42" s="17" t="e">
        <f t="shared" si="2"/>
        <v>#REF!</v>
      </c>
      <c r="W42" s="58" t="e">
        <f t="shared" si="3"/>
        <v>#REF!</v>
      </c>
      <c r="X42" t="e">
        <f t="shared" si="8"/>
        <v>#REF!</v>
      </c>
      <c r="Y42" s="9" t="e">
        <f t="shared" si="9"/>
        <v>#REF!</v>
      </c>
    </row>
    <row r="43" spans="1:25">
      <c r="A43" t="str">
        <f>'rockfish harvests'!A42</f>
        <v>SC</v>
      </c>
      <c r="B43">
        <f>'rockfish harvests'!B42</f>
        <v>2016</v>
      </c>
      <c r="C43" t="str">
        <f>'rockfish harvests'!C42</f>
        <v>WKMA</v>
      </c>
      <c r="D43">
        <f>'rockfish harvests'!D42</f>
        <v>3337</v>
      </c>
      <c r="E43">
        <f>'YE harvest'!E43</f>
        <v>693</v>
      </c>
      <c r="F43" s="12"/>
      <c r="G43" s="12"/>
      <c r="H43" s="17" t="e">
        <f>#REF!</f>
        <v>#REF!</v>
      </c>
      <c r="I43" s="8">
        <f t="shared" si="1"/>
        <v>0</v>
      </c>
      <c r="J43">
        <f t="shared" si="4"/>
        <v>0</v>
      </c>
      <c r="K43" s="9">
        <f t="shared" si="5"/>
        <v>0</v>
      </c>
      <c r="M43" s="2">
        <f>'rockfish harvests'!O42</f>
        <v>594.81268882175254</v>
      </c>
      <c r="N43">
        <f>'rockfish harvests'!P42</f>
        <v>360399.33488611423</v>
      </c>
      <c r="Q43" s="17" t="e">
        <f>#REF!*M43</f>
        <v>#REF!</v>
      </c>
      <c r="R43" s="59" t="e">
        <f>(M43^2)*#REF!+(#REF!^2)*N43-(#REF!*N43)</f>
        <v>#REF!</v>
      </c>
      <c r="S43" t="e">
        <f t="shared" si="6"/>
        <v>#REF!</v>
      </c>
      <c r="T43" s="9" t="e">
        <f t="shared" si="7"/>
        <v>#REF!</v>
      </c>
      <c r="V43" s="17" t="e">
        <f t="shared" si="2"/>
        <v>#REF!</v>
      </c>
      <c r="W43" s="58" t="e">
        <f t="shared" si="3"/>
        <v>#REF!</v>
      </c>
      <c r="X43" t="e">
        <f t="shared" si="8"/>
        <v>#REF!</v>
      </c>
      <c r="Y43" s="9" t="e">
        <f t="shared" si="9"/>
        <v>#REF!</v>
      </c>
    </row>
    <row r="44" spans="1:25">
      <c r="A44" t="str">
        <f>'rockfish harvests'!A43</f>
        <v>SC</v>
      </c>
      <c r="B44">
        <f>'rockfish harvests'!B43</f>
        <v>2017</v>
      </c>
      <c r="C44" t="str">
        <f>'rockfish harvests'!C43</f>
        <v>WKMA</v>
      </c>
      <c r="D44">
        <f>'rockfish harvests'!D43</f>
        <v>2899</v>
      </c>
      <c r="E44">
        <f>'YE harvest'!E44</f>
        <v>598</v>
      </c>
      <c r="F44" s="12"/>
      <c r="G44" s="12"/>
      <c r="H44" s="17" t="e">
        <f>#REF!</f>
        <v>#REF!</v>
      </c>
      <c r="I44" s="8">
        <f t="shared" si="1"/>
        <v>0</v>
      </c>
      <c r="J44">
        <f t="shared" si="4"/>
        <v>0</v>
      </c>
      <c r="K44" s="9">
        <f t="shared" si="5"/>
        <v>0</v>
      </c>
      <c r="M44" s="2">
        <f>'rockfish harvests'!O43</f>
        <v>997.88339552238813</v>
      </c>
      <c r="N44">
        <f>'rockfish harvests'!P43</f>
        <v>341376.2270959196</v>
      </c>
      <c r="Q44" s="17" t="e">
        <f>#REF!*M44</f>
        <v>#REF!</v>
      </c>
      <c r="R44" s="59" t="e">
        <f>(M44^2)*#REF!+(#REF!^2)*N44-(#REF!*N44)</f>
        <v>#REF!</v>
      </c>
      <c r="S44" t="e">
        <f t="shared" si="6"/>
        <v>#REF!</v>
      </c>
      <c r="T44" s="9" t="e">
        <f t="shared" si="7"/>
        <v>#REF!</v>
      </c>
      <c r="V44" s="17" t="e">
        <f t="shared" si="2"/>
        <v>#REF!</v>
      </c>
      <c r="W44" s="58" t="e">
        <f t="shared" si="3"/>
        <v>#REF!</v>
      </c>
      <c r="X44" t="e">
        <f t="shared" si="8"/>
        <v>#REF!</v>
      </c>
      <c r="Y44" s="9" t="e">
        <f t="shared" si="9"/>
        <v>#REF!</v>
      </c>
    </row>
    <row r="45" spans="1:25">
      <c r="A45" t="str">
        <f>'rockfish harvests'!A44</f>
        <v>SC</v>
      </c>
      <c r="B45">
        <f>'rockfish harvests'!B44</f>
        <v>2018</v>
      </c>
      <c r="C45" t="str">
        <f>'rockfish harvests'!C44</f>
        <v>WKMA</v>
      </c>
      <c r="D45">
        <f>'rockfish harvests'!D44</f>
        <v>4291</v>
      </c>
      <c r="E45">
        <f>'YE harvest'!E45</f>
        <v>708</v>
      </c>
      <c r="F45" s="12"/>
      <c r="G45" s="12"/>
      <c r="H45" s="17" t="e">
        <f>#REF!</f>
        <v>#REF!</v>
      </c>
      <c r="I45" s="8">
        <f t="shared" si="1"/>
        <v>0</v>
      </c>
      <c r="J45">
        <f t="shared" si="4"/>
        <v>0</v>
      </c>
      <c r="K45" s="9">
        <f t="shared" si="5"/>
        <v>0</v>
      </c>
      <c r="M45" s="2">
        <f>'rockfish harvests'!O44</f>
        <v>688.36627310061613</v>
      </c>
      <c r="N45">
        <f>'rockfish harvests'!P44</f>
        <v>176905.35655507445</v>
      </c>
      <c r="Q45" s="17" t="e">
        <f>#REF!*M45</f>
        <v>#REF!</v>
      </c>
      <c r="R45" s="59" t="e">
        <f>(M45^2)*#REF!+(#REF!^2)*N45-(#REF!*N45)</f>
        <v>#REF!</v>
      </c>
      <c r="S45" t="e">
        <f t="shared" si="6"/>
        <v>#REF!</v>
      </c>
      <c r="T45" s="9" t="e">
        <f t="shared" si="7"/>
        <v>#REF!</v>
      </c>
      <c r="V45" s="17" t="e">
        <f t="shared" si="2"/>
        <v>#REF!</v>
      </c>
      <c r="W45" s="58" t="e">
        <f t="shared" si="3"/>
        <v>#REF!</v>
      </c>
      <c r="X45" t="e">
        <f t="shared" si="8"/>
        <v>#REF!</v>
      </c>
      <c r="Y45" s="9" t="e">
        <f t="shared" si="9"/>
        <v>#REF!</v>
      </c>
    </row>
    <row r="46" spans="1:25">
      <c r="A46" t="str">
        <f>'rockfish harvests'!A45</f>
        <v>SC</v>
      </c>
      <c r="B46">
        <f>'rockfish harvests'!B45</f>
        <v>2019</v>
      </c>
      <c r="C46" t="str">
        <f>'rockfish harvests'!C45</f>
        <v>WKMA</v>
      </c>
      <c r="D46">
        <f>'rockfish harvests'!D45</f>
        <v>6954</v>
      </c>
      <c r="E46">
        <f>'YE harvest'!E46</f>
        <v>1310</v>
      </c>
      <c r="F46" s="12"/>
      <c r="G46" s="12"/>
      <c r="K46" s="9"/>
      <c r="M46" s="2"/>
      <c r="R46" s="59"/>
      <c r="S46"/>
      <c r="T46" s="9"/>
      <c r="W46" s="58"/>
      <c r="Y46" s="9"/>
    </row>
    <row r="47" spans="1:25">
      <c r="A47" t="str">
        <f>'rockfish harvests'!A46</f>
        <v>SC</v>
      </c>
      <c r="B47">
        <f>'rockfish harvests'!B46</f>
        <v>1998</v>
      </c>
      <c r="C47" t="str">
        <f>'rockfish harvests'!C46</f>
        <v>SKMA</v>
      </c>
      <c r="D47">
        <f>'rockfish harvests'!D46</f>
        <v>27</v>
      </c>
      <c r="E47">
        <f>'YE harvest'!E47</f>
        <v>5</v>
      </c>
      <c r="F47" s="49"/>
      <c r="G47" s="50"/>
      <c r="H47" s="17">
        <f t="shared" ref="H47:H54" si="11">E47*F47</f>
        <v>0</v>
      </c>
      <c r="I47" s="8">
        <f t="shared" si="1"/>
        <v>0</v>
      </c>
      <c r="J47">
        <f t="shared" si="4"/>
        <v>0</v>
      </c>
      <c r="K47" s="9">
        <f t="shared" si="5"/>
        <v>0</v>
      </c>
      <c r="M47" s="2">
        <f>'rockfish harvests'!O46</f>
        <v>8.1842331993934394</v>
      </c>
      <c r="N47">
        <f>'rockfish harvests'!P46</f>
        <v>23.719866475635822</v>
      </c>
      <c r="Q47" s="17" t="e">
        <f>#REF!*M47</f>
        <v>#REF!</v>
      </c>
      <c r="R47" s="59" t="e">
        <f>(M47^2)*#REF!+(#REF!^2)*N47-(#REF!*N47)</f>
        <v>#REF!</v>
      </c>
      <c r="S47" t="e">
        <f t="shared" si="6"/>
        <v>#REF!</v>
      </c>
      <c r="T47" s="9" t="e">
        <f t="shared" si="7"/>
        <v>#REF!</v>
      </c>
      <c r="V47" s="17" t="e">
        <f t="shared" si="2"/>
        <v>#REF!</v>
      </c>
      <c r="W47" s="58" t="e">
        <f t="shared" si="3"/>
        <v>#REF!</v>
      </c>
      <c r="X47" t="e">
        <f t="shared" si="8"/>
        <v>#REF!</v>
      </c>
      <c r="Y47" s="9" t="e">
        <f t="shared" si="9"/>
        <v>#REF!</v>
      </c>
    </row>
    <row r="48" spans="1:25">
      <c r="A48" t="str">
        <f>'rockfish harvests'!A47</f>
        <v>SC</v>
      </c>
      <c r="B48">
        <f>'rockfish harvests'!B47</f>
        <v>1999</v>
      </c>
      <c r="C48" t="str">
        <f>'rockfish harvests'!C47</f>
        <v>SKMA</v>
      </c>
      <c r="D48">
        <f>'rockfish harvests'!D47</f>
        <v>88</v>
      </c>
      <c r="E48">
        <f>'YE harvest'!E48</f>
        <v>15</v>
      </c>
      <c r="F48" s="49"/>
      <c r="G48" s="50"/>
      <c r="H48" s="17">
        <f t="shared" si="11"/>
        <v>0</v>
      </c>
      <c r="I48" s="8">
        <f t="shared" si="1"/>
        <v>0</v>
      </c>
      <c r="J48">
        <f t="shared" si="4"/>
        <v>0</v>
      </c>
      <c r="K48" s="9">
        <f t="shared" si="5"/>
        <v>0</v>
      </c>
      <c r="M48" s="2">
        <f>'rockfish harvests'!O47</f>
        <v>26.674537835060093</v>
      </c>
      <c r="N48">
        <f>'rockfish harvests'!P47</f>
        <v>251.97070780154161</v>
      </c>
      <c r="Q48" s="17" t="e">
        <f>#REF!*M48</f>
        <v>#REF!</v>
      </c>
      <c r="R48" s="59" t="e">
        <f>(M48^2)*#REF!+(#REF!^2)*N48-(#REF!*N48)</f>
        <v>#REF!</v>
      </c>
      <c r="S48" t="e">
        <f t="shared" si="6"/>
        <v>#REF!</v>
      </c>
      <c r="T48" s="9" t="e">
        <f t="shared" si="7"/>
        <v>#REF!</v>
      </c>
      <c r="V48" s="17" t="e">
        <f t="shared" si="2"/>
        <v>#REF!</v>
      </c>
      <c r="W48" s="58" t="e">
        <f t="shared" si="3"/>
        <v>#REF!</v>
      </c>
      <c r="X48" t="e">
        <f t="shared" si="8"/>
        <v>#REF!</v>
      </c>
      <c r="Y48" s="9" t="e">
        <f t="shared" si="9"/>
        <v>#REF!</v>
      </c>
    </row>
    <row r="49" spans="1:25">
      <c r="A49" t="str">
        <f>'rockfish harvests'!A48</f>
        <v>SC</v>
      </c>
      <c r="B49">
        <f>'rockfish harvests'!B48</f>
        <v>2000</v>
      </c>
      <c r="C49" t="str">
        <f>'rockfish harvests'!C48</f>
        <v>SKMA</v>
      </c>
      <c r="D49">
        <f>'rockfish harvests'!D48</f>
        <v>65</v>
      </c>
      <c r="E49">
        <f>'YE harvest'!E49</f>
        <v>60</v>
      </c>
      <c r="F49" s="49"/>
      <c r="G49" s="50"/>
      <c r="H49" s="17">
        <f t="shared" si="11"/>
        <v>0</v>
      </c>
      <c r="I49" s="8">
        <f t="shared" si="1"/>
        <v>0</v>
      </c>
      <c r="J49">
        <f t="shared" si="4"/>
        <v>0</v>
      </c>
      <c r="K49" s="9">
        <f t="shared" si="5"/>
        <v>0</v>
      </c>
      <c r="M49" s="2">
        <f>'rockfish harvests'!O48</f>
        <v>19.702783628169385</v>
      </c>
      <c r="N49">
        <f>'rockfish harvests'!P48</f>
        <v>137.47110543149708</v>
      </c>
      <c r="Q49" s="17" t="e">
        <f>#REF!*M49</f>
        <v>#REF!</v>
      </c>
      <c r="R49" s="59" t="e">
        <f>(M49^2)*#REF!+(#REF!^2)*N49-(#REF!*N49)</f>
        <v>#REF!</v>
      </c>
      <c r="S49" t="e">
        <f t="shared" si="6"/>
        <v>#REF!</v>
      </c>
      <c r="T49" s="9" t="e">
        <f t="shared" si="7"/>
        <v>#REF!</v>
      </c>
      <c r="V49" s="17" t="e">
        <f t="shared" si="2"/>
        <v>#REF!</v>
      </c>
      <c r="W49" s="58" t="e">
        <f t="shared" si="3"/>
        <v>#REF!</v>
      </c>
      <c r="X49" t="e">
        <f t="shared" si="8"/>
        <v>#REF!</v>
      </c>
      <c r="Y49" s="9" t="e">
        <f t="shared" si="9"/>
        <v>#REF!</v>
      </c>
    </row>
    <row r="50" spans="1:25">
      <c r="A50" t="str">
        <f>'rockfish harvests'!A49</f>
        <v>SC</v>
      </c>
      <c r="B50">
        <f>'rockfish harvests'!B49</f>
        <v>2001</v>
      </c>
      <c r="C50" t="str">
        <f>'rockfish harvests'!C49</f>
        <v>SKMA</v>
      </c>
      <c r="D50">
        <f>'rockfish harvests'!D49</f>
        <v>27</v>
      </c>
      <c r="E50">
        <f>'YE harvest'!E50</f>
        <v>19</v>
      </c>
      <c r="F50" s="49"/>
      <c r="G50" s="50"/>
      <c r="H50" s="17">
        <f t="shared" si="11"/>
        <v>0</v>
      </c>
      <c r="I50" s="8">
        <f t="shared" si="1"/>
        <v>0</v>
      </c>
      <c r="J50">
        <f t="shared" si="4"/>
        <v>0</v>
      </c>
      <c r="K50" s="9">
        <f t="shared" si="5"/>
        <v>0</v>
      </c>
      <c r="M50" s="2">
        <f>'rockfish harvests'!O49</f>
        <v>8.1842331993934394</v>
      </c>
      <c r="N50">
        <f>'rockfish harvests'!P49</f>
        <v>23.719866475635822</v>
      </c>
      <c r="Q50" s="17" t="e">
        <f>#REF!*M50</f>
        <v>#REF!</v>
      </c>
      <c r="R50" s="59" t="e">
        <f>(M50^2)*#REF!+(#REF!^2)*N50-(#REF!*N50)</f>
        <v>#REF!</v>
      </c>
      <c r="S50" t="e">
        <f t="shared" si="6"/>
        <v>#REF!</v>
      </c>
      <c r="T50" s="9" t="e">
        <f t="shared" si="7"/>
        <v>#REF!</v>
      </c>
      <c r="V50" s="17" t="e">
        <f t="shared" si="2"/>
        <v>#REF!</v>
      </c>
      <c r="W50" s="58" t="e">
        <f t="shared" si="3"/>
        <v>#REF!</v>
      </c>
      <c r="X50" t="e">
        <f t="shared" si="8"/>
        <v>#REF!</v>
      </c>
      <c r="Y50" s="9" t="e">
        <f t="shared" si="9"/>
        <v>#REF!</v>
      </c>
    </row>
    <row r="51" spans="1:25">
      <c r="A51" t="str">
        <f>'rockfish harvests'!A50</f>
        <v>SC</v>
      </c>
      <c r="B51">
        <f>'rockfish harvests'!B50</f>
        <v>2002</v>
      </c>
      <c r="C51" t="str">
        <f>'rockfish harvests'!C50</f>
        <v>SKMA</v>
      </c>
      <c r="D51">
        <f>'rockfish harvests'!D50</f>
        <v>99</v>
      </c>
      <c r="E51">
        <f>'YE harvest'!E51</f>
        <v>11</v>
      </c>
      <c r="F51" s="49"/>
      <c r="G51" s="50"/>
      <c r="H51" s="17">
        <f t="shared" si="11"/>
        <v>0</v>
      </c>
      <c r="I51" s="8">
        <f t="shared" si="1"/>
        <v>0</v>
      </c>
      <c r="J51">
        <f t="shared" si="4"/>
        <v>0</v>
      </c>
      <c r="K51" s="9">
        <f t="shared" si="5"/>
        <v>0</v>
      </c>
      <c r="M51" s="2">
        <f>'rockfish harvests'!O50</f>
        <v>30.008855064442599</v>
      </c>
      <c r="N51">
        <f>'rockfish harvests'!P50</f>
        <v>318.90042706132607</v>
      </c>
      <c r="Q51" s="17" t="e">
        <f>#REF!*M51</f>
        <v>#REF!</v>
      </c>
      <c r="R51" s="59" t="e">
        <f>(M51^2)*#REF!+(#REF!^2)*N51-(#REF!*N51)</f>
        <v>#REF!</v>
      </c>
      <c r="S51" t="e">
        <f t="shared" si="6"/>
        <v>#REF!</v>
      </c>
      <c r="T51" s="9" t="e">
        <f t="shared" si="7"/>
        <v>#REF!</v>
      </c>
      <c r="V51" s="17" t="e">
        <f t="shared" si="2"/>
        <v>#REF!</v>
      </c>
      <c r="W51" s="58" t="e">
        <f t="shared" si="3"/>
        <v>#REF!</v>
      </c>
      <c r="X51" t="e">
        <f t="shared" si="8"/>
        <v>#REF!</v>
      </c>
      <c r="Y51" s="9" t="e">
        <f t="shared" si="9"/>
        <v>#REF!</v>
      </c>
    </row>
    <row r="52" spans="1:25">
      <c r="A52" t="str">
        <f>'rockfish harvests'!A51</f>
        <v>SC</v>
      </c>
      <c r="B52">
        <f>'rockfish harvests'!B51</f>
        <v>2003</v>
      </c>
      <c r="C52" t="str">
        <f>'rockfish harvests'!C51</f>
        <v>SKMA</v>
      </c>
      <c r="D52">
        <f>'rockfish harvests'!D51</f>
        <v>144</v>
      </c>
      <c r="E52">
        <f>'YE harvest'!E52</f>
        <v>40</v>
      </c>
      <c r="F52" s="49"/>
      <c r="G52" s="50"/>
      <c r="H52" s="17">
        <f t="shared" si="11"/>
        <v>0</v>
      </c>
      <c r="I52" s="8">
        <f t="shared" si="1"/>
        <v>0</v>
      </c>
      <c r="J52">
        <f t="shared" si="4"/>
        <v>0</v>
      </c>
      <c r="K52" s="9">
        <f t="shared" si="5"/>
        <v>0</v>
      </c>
      <c r="M52" s="2">
        <f>'rockfish harvests'!O51</f>
        <v>43.649243730098334</v>
      </c>
      <c r="N52">
        <f>'rockfish harvests'!P51</f>
        <v>674.69842419586348</v>
      </c>
      <c r="Q52" s="17" t="e">
        <f>#REF!*M52</f>
        <v>#REF!</v>
      </c>
      <c r="R52" s="59" t="e">
        <f>(M52^2)*#REF!+(#REF!^2)*N52-(#REF!*N52)</f>
        <v>#REF!</v>
      </c>
      <c r="S52" t="e">
        <f t="shared" si="6"/>
        <v>#REF!</v>
      </c>
      <c r="T52" s="9" t="e">
        <f t="shared" si="7"/>
        <v>#REF!</v>
      </c>
      <c r="V52" s="17" t="e">
        <f t="shared" si="2"/>
        <v>#REF!</v>
      </c>
      <c r="W52" s="58" t="e">
        <f t="shared" si="3"/>
        <v>#REF!</v>
      </c>
      <c r="X52" t="e">
        <f t="shared" si="8"/>
        <v>#REF!</v>
      </c>
      <c r="Y52" s="9" t="e">
        <f t="shared" si="9"/>
        <v>#REF!</v>
      </c>
    </row>
    <row r="53" spans="1:25">
      <c r="A53" t="str">
        <f>'rockfish harvests'!A52</f>
        <v>SC</v>
      </c>
      <c r="B53">
        <f>'rockfish harvests'!B52</f>
        <v>2004</v>
      </c>
      <c r="C53" t="str">
        <f>'rockfish harvests'!C52</f>
        <v>SKMA</v>
      </c>
      <c r="D53">
        <f>'rockfish harvests'!D52</f>
        <v>200</v>
      </c>
      <c r="E53">
        <f>'YE harvest'!E53</f>
        <v>41</v>
      </c>
      <c r="F53" s="49"/>
      <c r="G53" s="50"/>
      <c r="H53" s="17">
        <f t="shared" si="11"/>
        <v>0</v>
      </c>
      <c r="I53" s="8">
        <f t="shared" si="1"/>
        <v>0</v>
      </c>
      <c r="J53">
        <f t="shared" si="4"/>
        <v>0</v>
      </c>
      <c r="K53" s="9">
        <f t="shared" si="5"/>
        <v>0</v>
      </c>
      <c r="M53" s="2">
        <f>'rockfish harvests'!O52</f>
        <v>60.623949625136561</v>
      </c>
      <c r="N53">
        <f>'rockfish harvests'!P52</f>
        <v>1301.5015898839958</v>
      </c>
      <c r="Q53" s="17" t="e">
        <f>#REF!*M53</f>
        <v>#REF!</v>
      </c>
      <c r="R53" s="59" t="e">
        <f>(M53^2)*#REF!+(#REF!^2)*N53-(#REF!*N53)</f>
        <v>#REF!</v>
      </c>
      <c r="S53" t="e">
        <f t="shared" si="6"/>
        <v>#REF!</v>
      </c>
      <c r="T53" s="9" t="e">
        <f t="shared" si="7"/>
        <v>#REF!</v>
      </c>
      <c r="V53" s="17" t="e">
        <f t="shared" si="2"/>
        <v>#REF!</v>
      </c>
      <c r="W53" s="58" t="e">
        <f t="shared" si="3"/>
        <v>#REF!</v>
      </c>
      <c r="X53" t="e">
        <f t="shared" si="8"/>
        <v>#REF!</v>
      </c>
      <c r="Y53" s="9" t="e">
        <f t="shared" si="9"/>
        <v>#REF!</v>
      </c>
    </row>
    <row r="54" spans="1:25">
      <c r="A54" t="str">
        <f>'rockfish harvests'!A53</f>
        <v>SC</v>
      </c>
      <c r="B54">
        <f>'rockfish harvests'!B53</f>
        <v>2005</v>
      </c>
      <c r="C54" t="str">
        <f>'rockfish harvests'!C53</f>
        <v>SKMA</v>
      </c>
      <c r="D54">
        <f>'rockfish harvests'!D53</f>
        <v>287</v>
      </c>
      <c r="E54">
        <f>'YE harvest'!E54</f>
        <v>159</v>
      </c>
      <c r="F54" s="49"/>
      <c r="G54" s="50"/>
      <c r="H54" s="17">
        <f t="shared" si="11"/>
        <v>0</v>
      </c>
      <c r="I54" s="8">
        <f t="shared" si="1"/>
        <v>0</v>
      </c>
      <c r="J54">
        <f t="shared" si="4"/>
        <v>0</v>
      </c>
      <c r="K54" s="9">
        <f t="shared" si="5"/>
        <v>0</v>
      </c>
      <c r="M54" s="2">
        <f>'rockfish harvests'!O53</f>
        <v>86.995367712071015</v>
      </c>
      <c r="N54">
        <f>'rockfish harvests'!P53</f>
        <v>2680.0846114288715</v>
      </c>
      <c r="Q54" s="17" t="e">
        <f>#REF!*M54</f>
        <v>#REF!</v>
      </c>
      <c r="R54" s="59" t="e">
        <f>(M54^2)*#REF!+(#REF!^2)*N54-(#REF!*N54)</f>
        <v>#REF!</v>
      </c>
      <c r="S54" t="e">
        <f t="shared" si="6"/>
        <v>#REF!</v>
      </c>
      <c r="T54" s="9" t="e">
        <f t="shared" si="7"/>
        <v>#REF!</v>
      </c>
      <c r="V54" s="17" t="e">
        <f t="shared" si="2"/>
        <v>#REF!</v>
      </c>
      <c r="W54" s="58" t="e">
        <f t="shared" si="3"/>
        <v>#REF!</v>
      </c>
      <c r="X54" t="e">
        <f t="shared" si="8"/>
        <v>#REF!</v>
      </c>
      <c r="Y54" s="9" t="e">
        <f t="shared" si="9"/>
        <v>#REF!</v>
      </c>
    </row>
    <row r="55" spans="1:25">
      <c r="A55" t="str">
        <f>'rockfish harvests'!A54</f>
        <v>SC</v>
      </c>
      <c r="B55">
        <f>'rockfish harvests'!B54</f>
        <v>2006</v>
      </c>
      <c r="C55" t="str">
        <f>'rockfish harvests'!C54</f>
        <v>SKMA</v>
      </c>
      <c r="D55">
        <f>'rockfish harvests'!D54</f>
        <v>303</v>
      </c>
      <c r="E55">
        <f>'YE harvest'!E55</f>
        <v>112</v>
      </c>
      <c r="F55" s="12"/>
      <c r="G55" s="20"/>
      <c r="H55" s="17" t="e">
        <f>#REF!</f>
        <v>#REF!</v>
      </c>
      <c r="I55" s="8">
        <f t="shared" si="1"/>
        <v>0</v>
      </c>
      <c r="J55">
        <f t="shared" si="4"/>
        <v>0</v>
      </c>
      <c r="K55" s="9">
        <f t="shared" si="5"/>
        <v>0</v>
      </c>
      <c r="M55" s="2">
        <f>'rockfish harvests'!O54</f>
        <v>91.845283682081913</v>
      </c>
      <c r="N55">
        <f>'rockfish harvests'!P54</f>
        <v>2987.2389866414942</v>
      </c>
      <c r="Q55" s="17" t="e">
        <f>#REF!*M55</f>
        <v>#REF!</v>
      </c>
      <c r="R55" s="59" t="e">
        <f>(M55^2)*#REF!+(#REF!^2)*N55-(#REF!*N55)</f>
        <v>#REF!</v>
      </c>
      <c r="S55" t="e">
        <f t="shared" si="6"/>
        <v>#REF!</v>
      </c>
      <c r="T55" s="9" t="e">
        <f t="shared" si="7"/>
        <v>#REF!</v>
      </c>
      <c r="V55" s="17" t="e">
        <f t="shared" si="2"/>
        <v>#REF!</v>
      </c>
      <c r="W55" s="58" t="e">
        <f t="shared" si="3"/>
        <v>#REF!</v>
      </c>
      <c r="X55" t="e">
        <f t="shared" si="8"/>
        <v>#REF!</v>
      </c>
      <c r="Y55" s="9" t="e">
        <f t="shared" si="9"/>
        <v>#REF!</v>
      </c>
    </row>
    <row r="56" spans="1:25">
      <c r="A56" t="str">
        <f>'rockfish harvests'!A55</f>
        <v>SC</v>
      </c>
      <c r="B56">
        <f>'rockfish harvests'!B55</f>
        <v>2007</v>
      </c>
      <c r="C56" t="str">
        <f>'rockfish harvests'!C55</f>
        <v>SKMA</v>
      </c>
      <c r="D56">
        <f>'rockfish harvests'!D55</f>
        <v>1148</v>
      </c>
      <c r="E56">
        <f>'YE harvest'!E56</f>
        <v>179</v>
      </c>
      <c r="F56" s="12"/>
      <c r="G56" s="20"/>
      <c r="H56" s="17" t="e">
        <f>#REF!</f>
        <v>#REF!</v>
      </c>
      <c r="I56" s="8">
        <f t="shared" si="1"/>
        <v>0</v>
      </c>
      <c r="J56">
        <f t="shared" si="4"/>
        <v>0</v>
      </c>
      <c r="K56" s="9">
        <f t="shared" si="5"/>
        <v>0</v>
      </c>
      <c r="M56" s="2">
        <f>'rockfish harvests'!O55</f>
        <v>347.98147084828406</v>
      </c>
      <c r="N56">
        <f>'rockfish harvests'!P55</f>
        <v>42881.353782861945</v>
      </c>
      <c r="Q56" s="17" t="e">
        <f>#REF!*M56</f>
        <v>#REF!</v>
      </c>
      <c r="R56" s="59" t="e">
        <f>(M56^2)*#REF!+(#REF!^2)*N56-(#REF!*N56)</f>
        <v>#REF!</v>
      </c>
      <c r="S56" t="e">
        <f t="shared" si="6"/>
        <v>#REF!</v>
      </c>
      <c r="T56" s="9" t="e">
        <f t="shared" si="7"/>
        <v>#REF!</v>
      </c>
      <c r="V56" s="17" t="e">
        <f t="shared" si="2"/>
        <v>#REF!</v>
      </c>
      <c r="W56" s="58" t="e">
        <f t="shared" si="3"/>
        <v>#REF!</v>
      </c>
      <c r="X56" t="e">
        <f t="shared" si="8"/>
        <v>#REF!</v>
      </c>
      <c r="Y56" s="9" t="e">
        <f t="shared" si="9"/>
        <v>#REF!</v>
      </c>
    </row>
    <row r="57" spans="1:25">
      <c r="A57" t="str">
        <f>'rockfish harvests'!A56</f>
        <v>SC</v>
      </c>
      <c r="B57">
        <f>'rockfish harvests'!B56</f>
        <v>2008</v>
      </c>
      <c r="C57" t="str">
        <f>'rockfish harvests'!C56</f>
        <v>SKMA</v>
      </c>
      <c r="D57">
        <f>'rockfish harvests'!D56</f>
        <v>1130</v>
      </c>
      <c r="E57">
        <f>'YE harvest'!E57</f>
        <v>88</v>
      </c>
      <c r="F57" s="12"/>
      <c r="G57" s="20"/>
      <c r="H57" s="17" t="e">
        <f>#REF!</f>
        <v>#REF!</v>
      </c>
      <c r="I57" s="8">
        <f t="shared" si="1"/>
        <v>0</v>
      </c>
      <c r="J57">
        <f t="shared" si="4"/>
        <v>0</v>
      </c>
      <c r="K57" s="9">
        <f t="shared" si="5"/>
        <v>0</v>
      </c>
      <c r="M57" s="2">
        <f>'rockfish harvests'!O56</f>
        <v>342.52531538202174</v>
      </c>
      <c r="N57">
        <f>'rockfish harvests'!P56</f>
        <v>41547.184503071861</v>
      </c>
      <c r="Q57" s="17" t="e">
        <f>#REF!*M57</f>
        <v>#REF!</v>
      </c>
      <c r="R57" s="59" t="e">
        <f>(M57^2)*#REF!+(#REF!^2)*N57-(#REF!*N57)</f>
        <v>#REF!</v>
      </c>
      <c r="S57" t="e">
        <f t="shared" si="6"/>
        <v>#REF!</v>
      </c>
      <c r="T57" s="9" t="e">
        <f t="shared" si="7"/>
        <v>#REF!</v>
      </c>
      <c r="V57" s="17" t="e">
        <f t="shared" si="2"/>
        <v>#REF!</v>
      </c>
      <c r="W57" s="58" t="e">
        <f t="shared" si="3"/>
        <v>#REF!</v>
      </c>
      <c r="X57" t="e">
        <f t="shared" si="8"/>
        <v>#REF!</v>
      </c>
      <c r="Y57" s="9" t="e">
        <f t="shared" si="9"/>
        <v>#REF!</v>
      </c>
    </row>
    <row r="58" spans="1:25">
      <c r="A58" t="str">
        <f>'rockfish harvests'!A57</f>
        <v>SC</v>
      </c>
      <c r="B58">
        <f>'rockfish harvests'!B57</f>
        <v>2009</v>
      </c>
      <c r="C58" t="str">
        <f>'rockfish harvests'!C57</f>
        <v>SKMA</v>
      </c>
      <c r="D58">
        <f>'rockfish harvests'!D57</f>
        <v>810</v>
      </c>
      <c r="E58">
        <f>'YE harvest'!E58</f>
        <v>89</v>
      </c>
      <c r="F58" s="12"/>
      <c r="G58" s="20"/>
      <c r="H58" s="17" t="e">
        <f>#REF!</f>
        <v>#REF!</v>
      </c>
      <c r="I58" s="8">
        <f t="shared" si="1"/>
        <v>0</v>
      </c>
      <c r="J58">
        <f t="shared" si="4"/>
        <v>0</v>
      </c>
      <c r="K58" s="9">
        <f t="shared" si="5"/>
        <v>0</v>
      </c>
      <c r="M58" s="2">
        <f>'rockfish harvests'!O57</f>
        <v>245.52699598180311</v>
      </c>
      <c r="N58">
        <f>'rockfish harvests'!P57</f>
        <v>21347.879828072244</v>
      </c>
      <c r="Q58" s="17" t="e">
        <f>#REF!*M58</f>
        <v>#REF!</v>
      </c>
      <c r="R58" s="59" t="e">
        <f>(M58^2)*#REF!+(#REF!^2)*N58-(#REF!*N58)</f>
        <v>#REF!</v>
      </c>
      <c r="S58" t="e">
        <f t="shared" si="6"/>
        <v>#REF!</v>
      </c>
      <c r="T58" s="9" t="e">
        <f t="shared" si="7"/>
        <v>#REF!</v>
      </c>
      <c r="V58" s="17" t="e">
        <f t="shared" si="2"/>
        <v>#REF!</v>
      </c>
      <c r="W58" s="58" t="e">
        <f t="shared" si="3"/>
        <v>#REF!</v>
      </c>
      <c r="X58" t="e">
        <f t="shared" si="8"/>
        <v>#REF!</v>
      </c>
      <c r="Y58" s="9" t="e">
        <f t="shared" si="9"/>
        <v>#REF!</v>
      </c>
    </row>
    <row r="59" spans="1:25">
      <c r="A59" t="str">
        <f>'rockfish harvests'!A58</f>
        <v>SC</v>
      </c>
      <c r="B59">
        <f>'rockfish harvests'!B58</f>
        <v>2010</v>
      </c>
      <c r="C59" t="str">
        <f>'rockfish harvests'!C58</f>
        <v>SKMA</v>
      </c>
      <c r="D59">
        <f>'rockfish harvests'!D58</f>
        <v>644</v>
      </c>
      <c r="E59">
        <f>'YE harvest'!E59</f>
        <v>244</v>
      </c>
      <c r="F59" s="12"/>
      <c r="G59" s="20"/>
      <c r="H59" s="17" t="e">
        <f>#REF!</f>
        <v>#REF!</v>
      </c>
      <c r="I59" s="8">
        <f t="shared" si="1"/>
        <v>0</v>
      </c>
      <c r="J59">
        <f t="shared" si="4"/>
        <v>0</v>
      </c>
      <c r="K59" s="9">
        <f t="shared" si="5"/>
        <v>0</v>
      </c>
      <c r="M59" s="2">
        <f>'rockfish harvests'!O58</f>
        <v>195.20911779293976</v>
      </c>
      <c r="N59">
        <f>'rockfish harvests'!P58</f>
        <v>13494.489084553223</v>
      </c>
      <c r="Q59" s="17" t="e">
        <f>#REF!*M59</f>
        <v>#REF!</v>
      </c>
      <c r="R59" s="59" t="e">
        <f>(M59^2)*#REF!+(#REF!^2)*N59-(#REF!*N59)</f>
        <v>#REF!</v>
      </c>
      <c r="S59" t="e">
        <f t="shared" si="6"/>
        <v>#REF!</v>
      </c>
      <c r="T59" s="9" t="e">
        <f t="shared" si="7"/>
        <v>#REF!</v>
      </c>
      <c r="V59" s="17" t="e">
        <f t="shared" si="2"/>
        <v>#REF!</v>
      </c>
      <c r="W59" s="58" t="e">
        <f t="shared" si="3"/>
        <v>#REF!</v>
      </c>
      <c r="X59" t="e">
        <f t="shared" si="8"/>
        <v>#REF!</v>
      </c>
      <c r="Y59" s="9" t="e">
        <f t="shared" si="9"/>
        <v>#REF!</v>
      </c>
    </row>
    <row r="60" spans="1:25">
      <c r="A60" t="str">
        <f>'rockfish harvests'!A59</f>
        <v>SC</v>
      </c>
      <c r="B60">
        <f>'rockfish harvests'!B59</f>
        <v>2011</v>
      </c>
      <c r="C60" t="str">
        <f>'rockfish harvests'!C59</f>
        <v>SKMA</v>
      </c>
      <c r="D60">
        <f>'rockfish harvests'!D59</f>
        <v>689</v>
      </c>
      <c r="E60">
        <f>'YE harvest'!E60</f>
        <v>137</v>
      </c>
      <c r="F60" s="12"/>
      <c r="G60" s="20"/>
      <c r="H60" s="17" t="e">
        <f>#REF!</f>
        <v>#REF!</v>
      </c>
      <c r="I60" s="8">
        <f t="shared" si="1"/>
        <v>0</v>
      </c>
      <c r="J60">
        <f t="shared" si="4"/>
        <v>0</v>
      </c>
      <c r="K60" s="9">
        <f t="shared" si="5"/>
        <v>0</v>
      </c>
      <c r="M60" s="2">
        <f>'rockfish harvests'!O59</f>
        <v>161.99495459132186</v>
      </c>
      <c r="N60">
        <f>'rockfish harvests'!P59</f>
        <v>13094.402331197241</v>
      </c>
      <c r="Q60" s="17" t="e">
        <f>#REF!*M60</f>
        <v>#REF!</v>
      </c>
      <c r="R60" s="59" t="e">
        <f>(M60^2)*#REF!+(#REF!^2)*N60-(#REF!*N60)</f>
        <v>#REF!</v>
      </c>
      <c r="S60" t="e">
        <f t="shared" si="6"/>
        <v>#REF!</v>
      </c>
      <c r="T60" s="9" t="e">
        <f t="shared" si="7"/>
        <v>#REF!</v>
      </c>
      <c r="V60" s="17" t="e">
        <f t="shared" si="2"/>
        <v>#REF!</v>
      </c>
      <c r="W60" s="58" t="e">
        <f t="shared" si="3"/>
        <v>#REF!</v>
      </c>
      <c r="X60" t="e">
        <f t="shared" si="8"/>
        <v>#REF!</v>
      </c>
      <c r="Y60" s="9" t="e">
        <f t="shared" si="9"/>
        <v>#REF!</v>
      </c>
    </row>
    <row r="61" spans="1:25">
      <c r="A61" t="str">
        <f>'rockfish harvests'!A60</f>
        <v>SC</v>
      </c>
      <c r="B61">
        <f>'rockfish harvests'!B60</f>
        <v>2012</v>
      </c>
      <c r="C61" t="str">
        <f>'rockfish harvests'!C60</f>
        <v>SKMA</v>
      </c>
      <c r="D61">
        <f>'rockfish harvests'!D60</f>
        <v>918</v>
      </c>
      <c r="E61">
        <f>'YE harvest'!E61</f>
        <v>350</v>
      </c>
      <c r="F61" s="12"/>
      <c r="G61" s="20"/>
      <c r="H61" s="17" t="e">
        <f>#REF!</f>
        <v>#REF!</v>
      </c>
      <c r="I61" s="8">
        <f t="shared" si="1"/>
        <v>0</v>
      </c>
      <c r="J61">
        <f t="shared" si="4"/>
        <v>0</v>
      </c>
      <c r="K61" s="9">
        <f t="shared" si="5"/>
        <v>0</v>
      </c>
      <c r="M61" s="2">
        <f>'rockfish harvests'!O60</f>
        <v>591</v>
      </c>
      <c r="N61">
        <f>'rockfish harvests'!P60</f>
        <v>113950.9906442892</v>
      </c>
      <c r="Q61" s="17" t="e">
        <f>#REF!*M61</f>
        <v>#REF!</v>
      </c>
      <c r="R61" s="59" t="e">
        <f>(M61^2)*#REF!+(#REF!^2)*N61-(#REF!*N61)</f>
        <v>#REF!</v>
      </c>
      <c r="S61" t="e">
        <f t="shared" si="6"/>
        <v>#REF!</v>
      </c>
      <c r="T61" s="9" t="e">
        <f t="shared" si="7"/>
        <v>#REF!</v>
      </c>
      <c r="V61" s="17" t="e">
        <f t="shared" si="2"/>
        <v>#REF!</v>
      </c>
      <c r="W61" s="58" t="e">
        <f t="shared" si="3"/>
        <v>#REF!</v>
      </c>
      <c r="X61" t="e">
        <f t="shared" si="8"/>
        <v>#REF!</v>
      </c>
      <c r="Y61" s="9" t="e">
        <f t="shared" si="9"/>
        <v>#REF!</v>
      </c>
    </row>
    <row r="62" spans="1:25">
      <c r="A62" t="str">
        <f>'rockfish harvests'!A61</f>
        <v>SC</v>
      </c>
      <c r="B62">
        <f>'rockfish harvests'!B61</f>
        <v>2013</v>
      </c>
      <c r="C62" t="str">
        <f>'rockfish harvests'!C61</f>
        <v>SKMA</v>
      </c>
      <c r="D62">
        <f>'rockfish harvests'!D61</f>
        <v>1035</v>
      </c>
      <c r="E62">
        <f>'YE harvest'!E62</f>
        <v>167</v>
      </c>
      <c r="F62" s="12"/>
      <c r="G62" s="20"/>
      <c r="H62" s="17" t="e">
        <f>#REF!</f>
        <v>#REF!</v>
      </c>
      <c r="I62" s="8">
        <f t="shared" si="1"/>
        <v>0</v>
      </c>
      <c r="J62">
        <f t="shared" si="4"/>
        <v>0</v>
      </c>
      <c r="K62" s="9">
        <f t="shared" si="5"/>
        <v>0</v>
      </c>
      <c r="M62" s="2">
        <f>'rockfish harvests'!O61</f>
        <v>209.79729729729729</v>
      </c>
      <c r="N62">
        <f>'rockfish harvests'!P61</f>
        <v>18918.407507863983</v>
      </c>
      <c r="Q62" s="17" t="e">
        <f>#REF!*M62</f>
        <v>#REF!</v>
      </c>
      <c r="R62" s="59" t="e">
        <f>(M62^2)*#REF!+(#REF!^2)*N62-(#REF!*N62)</f>
        <v>#REF!</v>
      </c>
      <c r="S62" t="e">
        <f t="shared" si="6"/>
        <v>#REF!</v>
      </c>
      <c r="T62" s="9" t="e">
        <f t="shared" si="7"/>
        <v>#REF!</v>
      </c>
      <c r="V62" s="17" t="e">
        <f t="shared" si="2"/>
        <v>#REF!</v>
      </c>
      <c r="W62" s="58" t="e">
        <f t="shared" si="3"/>
        <v>#REF!</v>
      </c>
      <c r="X62" t="e">
        <f t="shared" si="8"/>
        <v>#REF!</v>
      </c>
      <c r="Y62" s="9" t="e">
        <f t="shared" si="9"/>
        <v>#REF!</v>
      </c>
    </row>
    <row r="63" spans="1:25">
      <c r="A63" t="str">
        <f>'rockfish harvests'!A62</f>
        <v>SC</v>
      </c>
      <c r="B63">
        <f>'rockfish harvests'!B62</f>
        <v>2014</v>
      </c>
      <c r="C63" t="str">
        <f>'rockfish harvests'!C62</f>
        <v>SKMA</v>
      </c>
      <c r="D63">
        <f>'rockfish harvests'!D62</f>
        <v>653</v>
      </c>
      <c r="E63">
        <f>'YE harvest'!E63</f>
        <v>96</v>
      </c>
      <c r="F63" s="12"/>
      <c r="G63" s="20"/>
      <c r="H63" s="17" t="e">
        <f>#REF!</f>
        <v>#REF!</v>
      </c>
      <c r="I63" s="8">
        <f t="shared" si="1"/>
        <v>0</v>
      </c>
      <c r="J63">
        <f t="shared" si="4"/>
        <v>0</v>
      </c>
      <c r="K63" s="9">
        <f t="shared" si="5"/>
        <v>0</v>
      </c>
      <c r="M63" s="2">
        <f>'rockfish harvests'!O62</f>
        <v>219.90263510495754</v>
      </c>
      <c r="N63">
        <f>'rockfish harvests'!P62</f>
        <v>18177.015037346606</v>
      </c>
      <c r="Q63" s="17" t="e">
        <f>#REF!*M63</f>
        <v>#REF!</v>
      </c>
      <c r="R63" s="59" t="e">
        <f>(M63^2)*#REF!+(#REF!^2)*N63-(#REF!*N63)</f>
        <v>#REF!</v>
      </c>
      <c r="S63" t="e">
        <f t="shared" si="6"/>
        <v>#REF!</v>
      </c>
      <c r="T63" s="9" t="e">
        <f t="shared" si="7"/>
        <v>#REF!</v>
      </c>
      <c r="V63" s="17" t="e">
        <f t="shared" si="2"/>
        <v>#REF!</v>
      </c>
      <c r="W63" s="58" t="e">
        <f t="shared" si="3"/>
        <v>#REF!</v>
      </c>
      <c r="X63" t="e">
        <f t="shared" si="8"/>
        <v>#REF!</v>
      </c>
      <c r="Y63" s="9" t="e">
        <f t="shared" si="9"/>
        <v>#REF!</v>
      </c>
    </row>
    <row r="64" spans="1:25">
      <c r="A64" t="str">
        <f>'rockfish harvests'!A63</f>
        <v>SC</v>
      </c>
      <c r="B64">
        <f>'rockfish harvests'!B63</f>
        <v>2015</v>
      </c>
      <c r="C64" t="str">
        <f>'rockfish harvests'!C63</f>
        <v>SKMA</v>
      </c>
      <c r="D64">
        <f>'rockfish harvests'!D63</f>
        <v>619</v>
      </c>
      <c r="E64">
        <f>'YE harvest'!E64</f>
        <v>72</v>
      </c>
      <c r="F64" s="12"/>
      <c r="G64" s="20"/>
      <c r="H64" s="17" t="e">
        <f>#REF!</f>
        <v>#REF!</v>
      </c>
      <c r="I64" s="8">
        <f t="shared" si="1"/>
        <v>0</v>
      </c>
      <c r="J64">
        <f t="shared" si="4"/>
        <v>0</v>
      </c>
      <c r="K64" s="9">
        <f t="shared" si="5"/>
        <v>0</v>
      </c>
      <c r="M64" s="2">
        <f>'rockfish harvests'!O63</f>
        <v>281.78094694808897</v>
      </c>
      <c r="N64">
        <f>'rockfish harvests'!P63</f>
        <v>62212.407283949418</v>
      </c>
      <c r="Q64" s="17" t="e">
        <f>#REF!*M64</f>
        <v>#REF!</v>
      </c>
      <c r="R64" s="59" t="e">
        <f>(M64^2)*#REF!+(#REF!^2)*N64-(#REF!*N64)</f>
        <v>#REF!</v>
      </c>
      <c r="S64" t="e">
        <f t="shared" si="6"/>
        <v>#REF!</v>
      </c>
      <c r="T64" s="9" t="e">
        <f t="shared" si="7"/>
        <v>#REF!</v>
      </c>
      <c r="V64" s="17" t="e">
        <f t="shared" si="2"/>
        <v>#REF!</v>
      </c>
      <c r="W64" s="58" t="e">
        <f t="shared" si="3"/>
        <v>#REF!</v>
      </c>
      <c r="X64" t="e">
        <f t="shared" si="8"/>
        <v>#REF!</v>
      </c>
      <c r="Y64" s="9" t="e">
        <f t="shared" si="9"/>
        <v>#REF!</v>
      </c>
    </row>
    <row r="65" spans="1:25">
      <c r="A65" t="str">
        <f>'rockfish harvests'!A64</f>
        <v>SC</v>
      </c>
      <c r="B65">
        <f>'rockfish harvests'!B64</f>
        <v>2016</v>
      </c>
      <c r="C65" t="str">
        <f>'rockfish harvests'!C64</f>
        <v>SKMA</v>
      </c>
      <c r="D65">
        <f>'rockfish harvests'!D64</f>
        <v>804</v>
      </c>
      <c r="E65">
        <f>'YE harvest'!E65</f>
        <v>91</v>
      </c>
      <c r="F65" s="12"/>
      <c r="G65" s="20"/>
      <c r="H65" s="17" t="e">
        <f>#REF!</f>
        <v>#REF!</v>
      </c>
      <c r="I65" s="8">
        <f t="shared" si="1"/>
        <v>0</v>
      </c>
      <c r="J65">
        <f t="shared" si="4"/>
        <v>0</v>
      </c>
      <c r="K65" s="9">
        <f t="shared" si="5"/>
        <v>0</v>
      </c>
      <c r="M65" s="2">
        <f>'rockfish harvests'!O64</f>
        <v>143.31117824773412</v>
      </c>
      <c r="N65">
        <f>'rockfish harvests'!P64</f>
        <v>20921.059037013951</v>
      </c>
      <c r="Q65" s="17" t="e">
        <f>#REF!*M65</f>
        <v>#REF!</v>
      </c>
      <c r="R65" s="59" t="e">
        <f>(M65^2)*#REF!+(#REF!^2)*N65-(#REF!*N65)</f>
        <v>#REF!</v>
      </c>
      <c r="S65" t="e">
        <f t="shared" si="6"/>
        <v>#REF!</v>
      </c>
      <c r="T65" s="9" t="e">
        <f t="shared" si="7"/>
        <v>#REF!</v>
      </c>
      <c r="V65" s="17" t="e">
        <f t="shared" si="2"/>
        <v>#REF!</v>
      </c>
      <c r="W65" s="58" t="e">
        <f t="shared" si="3"/>
        <v>#REF!</v>
      </c>
      <c r="X65" t="e">
        <f t="shared" si="8"/>
        <v>#REF!</v>
      </c>
      <c r="Y65" s="9" t="e">
        <f t="shared" si="9"/>
        <v>#REF!</v>
      </c>
    </row>
    <row r="66" spans="1:25">
      <c r="A66" t="str">
        <f>'rockfish harvests'!A65</f>
        <v>SC</v>
      </c>
      <c r="B66">
        <f>'rockfish harvests'!B65</f>
        <v>2017</v>
      </c>
      <c r="C66" t="str">
        <f>'rockfish harvests'!C65</f>
        <v>SKMA</v>
      </c>
      <c r="D66">
        <f>'rockfish harvests'!D65</f>
        <v>666</v>
      </c>
      <c r="E66">
        <f>'YE harvest'!E66</f>
        <v>59</v>
      </c>
      <c r="F66" s="12"/>
      <c r="G66" s="20"/>
      <c r="H66" s="17" t="e">
        <f>#REF!</f>
        <v>#REF!</v>
      </c>
      <c r="I66" s="8">
        <f t="shared" si="1"/>
        <v>0</v>
      </c>
      <c r="J66">
        <f t="shared" si="4"/>
        <v>0</v>
      </c>
      <c r="K66" s="9">
        <f t="shared" si="5"/>
        <v>0</v>
      </c>
      <c r="M66" s="2">
        <f>'rockfish harvests'!O65</f>
        <v>229.24813432835822</v>
      </c>
      <c r="N66">
        <f>'rockfish harvests'!P65</f>
        <v>18017.117128178837</v>
      </c>
      <c r="Q66" s="17" t="e">
        <f>#REF!*M66</f>
        <v>#REF!</v>
      </c>
      <c r="R66" s="59" t="e">
        <f>(M66^2)*#REF!+(#REF!^2)*N66-(#REF!*N66)</f>
        <v>#REF!</v>
      </c>
      <c r="S66" t="e">
        <f t="shared" si="6"/>
        <v>#REF!</v>
      </c>
      <c r="T66" s="9" t="e">
        <f t="shared" si="7"/>
        <v>#REF!</v>
      </c>
      <c r="V66" s="17" t="e">
        <f t="shared" si="2"/>
        <v>#REF!</v>
      </c>
      <c r="W66" s="58" t="e">
        <f t="shared" si="3"/>
        <v>#REF!</v>
      </c>
      <c r="X66" t="e">
        <f t="shared" si="8"/>
        <v>#REF!</v>
      </c>
      <c r="Y66" s="9" t="e">
        <f t="shared" si="9"/>
        <v>#REF!</v>
      </c>
    </row>
    <row r="67" spans="1:25">
      <c r="A67" t="str">
        <f>'rockfish harvests'!A66</f>
        <v>SC</v>
      </c>
      <c r="B67">
        <f>'rockfish harvests'!B66</f>
        <v>2018</v>
      </c>
      <c r="C67" t="str">
        <f>'rockfish harvests'!C66</f>
        <v>SKMA</v>
      </c>
      <c r="D67">
        <f>'rockfish harvests'!D66</f>
        <v>671</v>
      </c>
      <c r="E67">
        <f>'YE harvest'!E67</f>
        <v>72</v>
      </c>
      <c r="F67" s="12"/>
      <c r="G67" s="20"/>
      <c r="H67" s="17" t="e">
        <f>#REF!</f>
        <v>#REF!</v>
      </c>
      <c r="I67" s="8">
        <f t="shared" si="1"/>
        <v>0</v>
      </c>
      <c r="J67">
        <f t="shared" si="4"/>
        <v>0</v>
      </c>
      <c r="K67" s="9">
        <f t="shared" si="5"/>
        <v>0</v>
      </c>
      <c r="M67" s="2">
        <f>'rockfish harvests'!O66</f>
        <v>107.64245379876797</v>
      </c>
      <c r="N67">
        <f>'rockfish harvests'!P66</f>
        <v>4325.8254808581805</v>
      </c>
      <c r="Q67" s="17" t="e">
        <f>#REF!*M67</f>
        <v>#REF!</v>
      </c>
      <c r="R67" s="59" t="e">
        <f>(M67^2)*#REF!+(#REF!^2)*N67-(#REF!*N67)</f>
        <v>#REF!</v>
      </c>
      <c r="S67" t="e">
        <f t="shared" si="6"/>
        <v>#REF!</v>
      </c>
      <c r="T67" s="9" t="e">
        <f t="shared" si="7"/>
        <v>#REF!</v>
      </c>
      <c r="V67" s="17" t="e">
        <f t="shared" si="2"/>
        <v>#REF!</v>
      </c>
      <c r="W67" s="58" t="e">
        <f t="shared" si="3"/>
        <v>#REF!</v>
      </c>
      <c r="X67" t="e">
        <f t="shared" si="8"/>
        <v>#REF!</v>
      </c>
      <c r="Y67" s="9" t="e">
        <f t="shared" si="9"/>
        <v>#REF!</v>
      </c>
    </row>
    <row r="68" spans="1:25">
      <c r="A68" t="str">
        <f>'rockfish harvests'!A67</f>
        <v>SC</v>
      </c>
      <c r="B68">
        <f>'rockfish harvests'!B67</f>
        <v>2019</v>
      </c>
      <c r="C68" t="str">
        <f>'rockfish harvests'!C67</f>
        <v>SKMA</v>
      </c>
      <c r="D68">
        <f>'rockfish harvests'!D67</f>
        <v>716</v>
      </c>
      <c r="E68">
        <f>'YE harvest'!E68</f>
        <v>128</v>
      </c>
      <c r="F68" s="12"/>
      <c r="G68" s="20"/>
      <c r="K68" s="9"/>
      <c r="M68" s="2"/>
      <c r="R68" s="59"/>
      <c r="S68"/>
      <c r="T68" s="9"/>
      <c r="W68" s="58"/>
      <c r="Y68" s="9"/>
    </row>
    <row r="69" spans="1:25">
      <c r="A69" t="str">
        <f>'rockfish harvests'!A68</f>
        <v>SC</v>
      </c>
      <c r="B69">
        <f>'rockfish harvests'!B68</f>
        <v>1998</v>
      </c>
      <c r="C69" t="str">
        <f>'rockfish harvests'!C68</f>
        <v>CI</v>
      </c>
      <c r="D69">
        <f>'rockfish harvests'!D68</f>
        <v>994</v>
      </c>
      <c r="E69">
        <f>'YE harvest'!E69</f>
        <v>271</v>
      </c>
      <c r="F69" s="49"/>
      <c r="G69" s="50"/>
      <c r="H69" s="17">
        <f t="shared" ref="H69:H76" si="12">E69*F69</f>
        <v>0</v>
      </c>
      <c r="I69" s="8">
        <f t="shared" si="1"/>
        <v>0</v>
      </c>
      <c r="J69">
        <f t="shared" si="4"/>
        <v>0</v>
      </c>
      <c r="K69" s="9">
        <f t="shared" si="5"/>
        <v>0</v>
      </c>
      <c r="M69" s="2">
        <f>'rockfish harvests'!O68</f>
        <v>692.47589516408812</v>
      </c>
      <c r="N69">
        <f>'rockfish harvests'!P68</f>
        <v>44240.136597187789</v>
      </c>
      <c r="O69" s="42"/>
      <c r="P69" s="42"/>
      <c r="Q69" s="17">
        <f t="shared" ref="Q69:Q89" si="13">M69*O69</f>
        <v>0</v>
      </c>
      <c r="R69" s="59">
        <f t="shared" ref="R69:R89" si="14">(M69^2)*P69+(O69^2)*N69-(P69*N69)</f>
        <v>0</v>
      </c>
      <c r="S69">
        <f t="shared" si="6"/>
        <v>0</v>
      </c>
      <c r="T69" s="9">
        <f t="shared" si="7"/>
        <v>0</v>
      </c>
      <c r="V69" s="17">
        <f t="shared" si="2"/>
        <v>0</v>
      </c>
      <c r="W69" s="59">
        <f t="shared" si="3"/>
        <v>0</v>
      </c>
      <c r="X69">
        <f t="shared" si="8"/>
        <v>0</v>
      </c>
      <c r="Y69" s="9">
        <f t="shared" si="9"/>
        <v>0</v>
      </c>
    </row>
    <row r="70" spans="1:25">
      <c r="A70" t="str">
        <f>'rockfish harvests'!A69</f>
        <v>SC</v>
      </c>
      <c r="B70">
        <f>'rockfish harvests'!B69</f>
        <v>1999</v>
      </c>
      <c r="C70" t="str">
        <f>'rockfish harvests'!C69</f>
        <v>CI</v>
      </c>
      <c r="D70">
        <f>'rockfish harvests'!D69</f>
        <v>911</v>
      </c>
      <c r="E70">
        <f>'YE harvest'!E70</f>
        <v>102</v>
      </c>
      <c r="F70" s="49"/>
      <c r="G70" s="50"/>
      <c r="H70" s="17">
        <f t="shared" si="12"/>
        <v>0</v>
      </c>
      <c r="I70" s="8">
        <f t="shared" ref="I70:I136" si="15">(E70^2)*G70</f>
        <v>0</v>
      </c>
      <c r="J70">
        <f t="shared" si="4"/>
        <v>0</v>
      </c>
      <c r="K70" s="9">
        <f t="shared" si="5"/>
        <v>0</v>
      </c>
      <c r="M70" s="2">
        <f>'rockfish harvests'!O69</f>
        <v>634.65346126205668</v>
      </c>
      <c r="N70">
        <f>'rockfish harvests'!P69</f>
        <v>37160.4054962316</v>
      </c>
      <c r="O70" s="12"/>
      <c r="P70" s="12"/>
      <c r="Q70" s="17">
        <f t="shared" si="13"/>
        <v>0</v>
      </c>
      <c r="R70" s="59">
        <f t="shared" si="14"/>
        <v>0</v>
      </c>
      <c r="S70">
        <f t="shared" si="6"/>
        <v>0</v>
      </c>
      <c r="T70" s="9">
        <f t="shared" si="7"/>
        <v>0</v>
      </c>
      <c r="V70" s="17">
        <f t="shared" ref="V70:V136" si="16">Q70+H70</f>
        <v>0</v>
      </c>
      <c r="W70" s="58">
        <f t="shared" ref="W70:W136" si="17">R70+I70</f>
        <v>0</v>
      </c>
      <c r="X70">
        <f t="shared" si="8"/>
        <v>0</v>
      </c>
      <c r="Y70" s="9">
        <f t="shared" si="9"/>
        <v>0</v>
      </c>
    </row>
    <row r="71" spans="1:25">
      <c r="A71" t="str">
        <f>'rockfish harvests'!A70</f>
        <v>SC</v>
      </c>
      <c r="B71">
        <f>'rockfish harvests'!B70</f>
        <v>2000</v>
      </c>
      <c r="C71" t="str">
        <f>'rockfish harvests'!C70</f>
        <v>CI</v>
      </c>
      <c r="D71">
        <f>'rockfish harvests'!D70</f>
        <v>1400</v>
      </c>
      <c r="E71">
        <f>'YE harvest'!E71</f>
        <v>175</v>
      </c>
      <c r="F71" s="49"/>
      <c r="G71" s="50"/>
      <c r="H71" s="17">
        <f t="shared" si="12"/>
        <v>0</v>
      </c>
      <c r="I71" s="8">
        <f t="shared" si="15"/>
        <v>0</v>
      </c>
      <c r="J71">
        <f t="shared" ref="J71:J137" si="18">SQRT(I71)</f>
        <v>0</v>
      </c>
      <c r="K71" s="9">
        <f t="shared" ref="K71:K137" si="19">(1.96*J71)</f>
        <v>0</v>
      </c>
      <c r="M71" s="2">
        <f>'rockfish harvests'!O70</f>
        <v>975.31816220294104</v>
      </c>
      <c r="N71">
        <f>'rockfish harvests'!P70</f>
        <v>87760.635979344952</v>
      </c>
      <c r="O71" s="42"/>
      <c r="P71" s="42"/>
      <c r="Q71" s="17">
        <f t="shared" si="13"/>
        <v>0</v>
      </c>
      <c r="R71" s="59">
        <f t="shared" si="14"/>
        <v>0</v>
      </c>
      <c r="S71">
        <f t="shared" ref="S71:S137" si="20">SQRT(R71)</f>
        <v>0</v>
      </c>
      <c r="T71" s="9">
        <f t="shared" ref="T71:T137" si="21">(1.96*S71)</f>
        <v>0</v>
      </c>
      <c r="V71" s="17">
        <f t="shared" si="16"/>
        <v>0</v>
      </c>
      <c r="W71" s="58">
        <f t="shared" si="17"/>
        <v>0</v>
      </c>
      <c r="X71">
        <f t="shared" ref="X71:X137" si="22">SQRT(W71)</f>
        <v>0</v>
      </c>
      <c r="Y71" s="9">
        <f t="shared" ref="Y71:Y137" si="23">(1.96*X71)</f>
        <v>0</v>
      </c>
    </row>
    <row r="72" spans="1:25">
      <c r="A72" t="str">
        <f>'rockfish harvests'!A71</f>
        <v>SC</v>
      </c>
      <c r="B72">
        <f>'rockfish harvests'!B71</f>
        <v>2001</v>
      </c>
      <c r="C72" t="str">
        <f>'rockfish harvests'!C71</f>
        <v>CI</v>
      </c>
      <c r="D72">
        <f>'rockfish harvests'!D71</f>
        <v>763</v>
      </c>
      <c r="E72">
        <f>'YE harvest'!E72</f>
        <v>69</v>
      </c>
      <c r="F72" s="49"/>
      <c r="G72" s="50"/>
      <c r="H72" s="17">
        <f t="shared" si="12"/>
        <v>0</v>
      </c>
      <c r="I72" s="8">
        <f t="shared" si="15"/>
        <v>0</v>
      </c>
      <c r="J72">
        <f t="shared" si="18"/>
        <v>0</v>
      </c>
      <c r="K72" s="9">
        <f t="shared" si="19"/>
        <v>0</v>
      </c>
      <c r="M72" s="2">
        <f>'rockfish harvests'!O71</f>
        <v>531.54839840060276</v>
      </c>
      <c r="N72">
        <f>'rockfish harvests'!P71</f>
        <v>26067.102901764931</v>
      </c>
      <c r="O72" s="12"/>
      <c r="P72" s="12"/>
      <c r="Q72" s="17">
        <f t="shared" si="13"/>
        <v>0</v>
      </c>
      <c r="R72" s="59">
        <f t="shared" si="14"/>
        <v>0</v>
      </c>
      <c r="S72">
        <f t="shared" si="20"/>
        <v>0</v>
      </c>
      <c r="T72" s="9">
        <f t="shared" si="21"/>
        <v>0</v>
      </c>
      <c r="V72" s="17">
        <f t="shared" si="16"/>
        <v>0</v>
      </c>
      <c r="W72" s="58">
        <f t="shared" si="17"/>
        <v>0</v>
      </c>
      <c r="X72">
        <f t="shared" si="22"/>
        <v>0</v>
      </c>
      <c r="Y72" s="9">
        <f t="shared" si="23"/>
        <v>0</v>
      </c>
    </row>
    <row r="73" spans="1:25">
      <c r="A73" t="str">
        <f>'rockfish harvests'!A72</f>
        <v>SC</v>
      </c>
      <c r="B73">
        <f>'rockfish harvests'!B72</f>
        <v>2002</v>
      </c>
      <c r="C73" t="str">
        <f>'rockfish harvests'!C72</f>
        <v>CI</v>
      </c>
      <c r="D73">
        <f>'rockfish harvests'!D72</f>
        <v>2378</v>
      </c>
      <c r="E73">
        <f>'YE harvest'!E73</f>
        <v>271</v>
      </c>
      <c r="F73" s="49"/>
      <c r="G73" s="50"/>
      <c r="H73" s="17">
        <f t="shared" si="12"/>
        <v>0</v>
      </c>
      <c r="I73" s="8">
        <f t="shared" si="15"/>
        <v>0</v>
      </c>
      <c r="J73">
        <f t="shared" si="18"/>
        <v>0</v>
      </c>
      <c r="K73" s="9">
        <f t="shared" si="19"/>
        <v>0</v>
      </c>
      <c r="M73" s="2">
        <f>'rockfish harvests'!O72</f>
        <v>1656.6475640847098</v>
      </c>
      <c r="N73">
        <f>'rockfish harvests'!P72</f>
        <v>253202.15113746023</v>
      </c>
      <c r="O73" s="42"/>
      <c r="P73" s="42"/>
      <c r="Q73" s="17">
        <f t="shared" si="13"/>
        <v>0</v>
      </c>
      <c r="R73" s="59">
        <f t="shared" si="14"/>
        <v>0</v>
      </c>
      <c r="S73">
        <f t="shared" si="20"/>
        <v>0</v>
      </c>
      <c r="T73" s="9">
        <f t="shared" si="21"/>
        <v>0</v>
      </c>
      <c r="V73" s="17">
        <f t="shared" si="16"/>
        <v>0</v>
      </c>
      <c r="W73" s="58">
        <f t="shared" si="17"/>
        <v>0</v>
      </c>
      <c r="X73">
        <f t="shared" si="22"/>
        <v>0</v>
      </c>
      <c r="Y73" s="9">
        <f t="shared" si="23"/>
        <v>0</v>
      </c>
    </row>
    <row r="74" spans="1:25">
      <c r="A74" t="str">
        <f>'rockfish harvests'!A73</f>
        <v>SC</v>
      </c>
      <c r="B74">
        <f>'rockfish harvests'!B73</f>
        <v>2003</v>
      </c>
      <c r="C74" t="str">
        <f>'rockfish harvests'!C73</f>
        <v>CI</v>
      </c>
      <c r="D74">
        <f>'rockfish harvests'!D73</f>
        <v>4623</v>
      </c>
      <c r="E74">
        <f>'YE harvest'!E74</f>
        <v>376</v>
      </c>
      <c r="F74" s="49"/>
      <c r="G74" s="50"/>
      <c r="H74" s="17">
        <f t="shared" si="12"/>
        <v>0</v>
      </c>
      <c r="I74" s="8">
        <f t="shared" si="15"/>
        <v>0</v>
      </c>
      <c r="J74">
        <f t="shared" si="18"/>
        <v>0</v>
      </c>
      <c r="K74" s="9">
        <f t="shared" si="19"/>
        <v>0</v>
      </c>
      <c r="M74" s="2">
        <f>'rockfish harvests'!O73</f>
        <v>3220.6399027601401</v>
      </c>
      <c r="N74">
        <f>'rockfish harvests'!P73</f>
        <v>956954.91493500082</v>
      </c>
      <c r="O74" s="42"/>
      <c r="P74" s="42"/>
      <c r="Q74" s="17">
        <f t="shared" si="13"/>
        <v>0</v>
      </c>
      <c r="R74" s="59">
        <f t="shared" si="14"/>
        <v>0</v>
      </c>
      <c r="S74">
        <f t="shared" si="20"/>
        <v>0</v>
      </c>
      <c r="T74" s="9">
        <f t="shared" si="21"/>
        <v>0</v>
      </c>
      <c r="V74" s="17">
        <f t="shared" si="16"/>
        <v>0</v>
      </c>
      <c r="W74" s="58">
        <f t="shared" si="17"/>
        <v>0</v>
      </c>
      <c r="X74">
        <f t="shared" si="22"/>
        <v>0</v>
      </c>
      <c r="Y74" s="9">
        <f t="shared" si="23"/>
        <v>0</v>
      </c>
    </row>
    <row r="75" spans="1:25">
      <c r="A75" t="str">
        <f>'rockfish harvests'!A74</f>
        <v>SC</v>
      </c>
      <c r="B75">
        <f>'rockfish harvests'!B74</f>
        <v>2004</v>
      </c>
      <c r="C75" t="str">
        <f>'rockfish harvests'!C74</f>
        <v>CI</v>
      </c>
      <c r="D75">
        <f>'rockfish harvests'!D74</f>
        <v>4736</v>
      </c>
      <c r="E75">
        <f>'YE harvest'!E75</f>
        <v>266</v>
      </c>
      <c r="F75" s="49"/>
      <c r="G75" s="50"/>
      <c r="H75" s="17">
        <f t="shared" si="12"/>
        <v>0</v>
      </c>
      <c r="I75" s="8">
        <f t="shared" si="15"/>
        <v>0</v>
      </c>
      <c r="J75">
        <f t="shared" si="18"/>
        <v>0</v>
      </c>
      <c r="K75" s="9">
        <f t="shared" si="19"/>
        <v>0</v>
      </c>
      <c r="M75" s="2">
        <f>'rockfish harvests'!O74</f>
        <v>3299.3620115665199</v>
      </c>
      <c r="N75">
        <f>'rockfish harvests'!P74</f>
        <v>1004308.3600935558</v>
      </c>
      <c r="O75" s="42"/>
      <c r="P75" s="42"/>
      <c r="Q75" s="17">
        <f t="shared" si="13"/>
        <v>0</v>
      </c>
      <c r="R75" s="59">
        <f t="shared" si="14"/>
        <v>0</v>
      </c>
      <c r="S75">
        <f t="shared" si="20"/>
        <v>0</v>
      </c>
      <c r="T75" s="9">
        <f t="shared" si="21"/>
        <v>0</v>
      </c>
      <c r="V75" s="17">
        <f t="shared" si="16"/>
        <v>0</v>
      </c>
      <c r="W75" s="58">
        <f t="shared" si="17"/>
        <v>0</v>
      </c>
      <c r="X75">
        <f t="shared" si="22"/>
        <v>0</v>
      </c>
      <c r="Y75" s="9">
        <f t="shared" si="23"/>
        <v>0</v>
      </c>
    </row>
    <row r="76" spans="1:25">
      <c r="A76" t="str">
        <f>'rockfish harvests'!A75</f>
        <v>SC</v>
      </c>
      <c r="B76">
        <f>'rockfish harvests'!B75</f>
        <v>2005</v>
      </c>
      <c r="C76" t="str">
        <f>'rockfish harvests'!C75</f>
        <v>CI</v>
      </c>
      <c r="D76">
        <f>'rockfish harvests'!D75</f>
        <v>3615</v>
      </c>
      <c r="E76">
        <f>'YE harvest'!E76</f>
        <v>155</v>
      </c>
      <c r="F76" s="49"/>
      <c r="G76" s="50"/>
      <c r="H76" s="17">
        <f t="shared" si="12"/>
        <v>0</v>
      </c>
      <c r="I76" s="8">
        <f t="shared" si="15"/>
        <v>0</v>
      </c>
      <c r="J76">
        <f t="shared" si="18"/>
        <v>0</v>
      </c>
      <c r="K76" s="9">
        <f t="shared" si="19"/>
        <v>0</v>
      </c>
      <c r="M76" s="2">
        <f>'rockfish harvests'!O75</f>
        <v>2518.4108259740224</v>
      </c>
      <c r="N76">
        <f>'rockfish harvests'!P75</f>
        <v>585140.68220468122</v>
      </c>
      <c r="O76" s="42"/>
      <c r="P76" s="42"/>
      <c r="Q76" s="17">
        <f t="shared" si="13"/>
        <v>0</v>
      </c>
      <c r="R76" s="59">
        <f t="shared" si="14"/>
        <v>0</v>
      </c>
      <c r="S76">
        <f t="shared" si="20"/>
        <v>0</v>
      </c>
      <c r="T76" s="9">
        <f t="shared" si="21"/>
        <v>0</v>
      </c>
      <c r="V76" s="17">
        <f t="shared" si="16"/>
        <v>0</v>
      </c>
      <c r="W76" s="58">
        <f t="shared" si="17"/>
        <v>0</v>
      </c>
      <c r="X76">
        <f t="shared" si="22"/>
        <v>0</v>
      </c>
      <c r="Y76" s="9">
        <f t="shared" si="23"/>
        <v>0</v>
      </c>
    </row>
    <row r="77" spans="1:25">
      <c r="A77" t="str">
        <f>'rockfish harvests'!A76</f>
        <v>SC</v>
      </c>
      <c r="B77">
        <f>'rockfish harvests'!B76</f>
        <v>2006</v>
      </c>
      <c r="C77" t="str">
        <f>'rockfish harvests'!C76</f>
        <v>CI</v>
      </c>
      <c r="D77">
        <f>'rockfish harvests'!D76</f>
        <v>2463</v>
      </c>
      <c r="E77">
        <f>'YE harvest'!E77</f>
        <v>213</v>
      </c>
      <c r="F77" s="12"/>
      <c r="G77" s="12"/>
      <c r="H77" s="17" t="e">
        <f>#REF!</f>
        <v>#REF!</v>
      </c>
      <c r="I77" s="8">
        <f t="shared" si="15"/>
        <v>0</v>
      </c>
      <c r="J77">
        <f t="shared" si="18"/>
        <v>0</v>
      </c>
      <c r="K77" s="9">
        <f t="shared" si="19"/>
        <v>0</v>
      </c>
      <c r="M77" s="2">
        <f>'rockfish harvests'!O76</f>
        <v>1715.8633096470312</v>
      </c>
      <c r="N77">
        <f>'rockfish harvests'!P76</f>
        <v>271626.73547213408</v>
      </c>
      <c r="O77" s="42"/>
      <c r="P77" s="42"/>
      <c r="Q77" s="17">
        <f t="shared" si="13"/>
        <v>0</v>
      </c>
      <c r="R77" s="59">
        <f t="shared" si="14"/>
        <v>0</v>
      </c>
      <c r="S77">
        <f t="shared" si="20"/>
        <v>0</v>
      </c>
      <c r="T77" s="9">
        <f t="shared" si="21"/>
        <v>0</v>
      </c>
      <c r="V77" s="17" t="e">
        <f t="shared" si="16"/>
        <v>#REF!</v>
      </c>
      <c r="W77" s="58">
        <f t="shared" si="17"/>
        <v>0</v>
      </c>
      <c r="X77">
        <f t="shared" si="22"/>
        <v>0</v>
      </c>
      <c r="Y77" s="9">
        <f t="shared" si="23"/>
        <v>0</v>
      </c>
    </row>
    <row r="78" spans="1:25">
      <c r="A78" t="str">
        <f>'rockfish harvests'!A77</f>
        <v>SC</v>
      </c>
      <c r="B78">
        <f>'rockfish harvests'!B77</f>
        <v>2007</v>
      </c>
      <c r="C78" t="str">
        <f>'rockfish harvests'!C77</f>
        <v>CI</v>
      </c>
      <c r="D78">
        <f>'rockfish harvests'!D77</f>
        <v>2559</v>
      </c>
      <c r="E78">
        <f>'YE harvest'!E78</f>
        <v>194</v>
      </c>
      <c r="F78" s="12"/>
      <c r="G78" s="12"/>
      <c r="H78" s="17" t="e">
        <f>#REF!</f>
        <v>#REF!</v>
      </c>
      <c r="I78" s="8">
        <f t="shared" si="15"/>
        <v>0</v>
      </c>
      <c r="J78">
        <f t="shared" si="18"/>
        <v>0</v>
      </c>
      <c r="K78" s="9">
        <f t="shared" si="19"/>
        <v>0</v>
      </c>
      <c r="M78" s="2">
        <f>'rockfish harvests'!O77</f>
        <v>1782.7422693409471</v>
      </c>
      <c r="N78">
        <f>'rockfish harvests'!P77</f>
        <v>293213.70268298819</v>
      </c>
      <c r="O78" s="42"/>
      <c r="P78" s="42"/>
      <c r="Q78" s="17">
        <f t="shared" si="13"/>
        <v>0</v>
      </c>
      <c r="R78" s="59">
        <f t="shared" si="14"/>
        <v>0</v>
      </c>
      <c r="S78">
        <f t="shared" si="20"/>
        <v>0</v>
      </c>
      <c r="T78" s="9">
        <f t="shared" si="21"/>
        <v>0</v>
      </c>
      <c r="V78" s="17" t="e">
        <f t="shared" si="16"/>
        <v>#REF!</v>
      </c>
      <c r="W78" s="58">
        <f t="shared" si="17"/>
        <v>0</v>
      </c>
      <c r="X78">
        <f t="shared" si="22"/>
        <v>0</v>
      </c>
      <c r="Y78" s="9">
        <f t="shared" si="23"/>
        <v>0</v>
      </c>
    </row>
    <row r="79" spans="1:25">
      <c r="A79" t="str">
        <f>'rockfish harvests'!A78</f>
        <v>SC</v>
      </c>
      <c r="B79">
        <f>'rockfish harvests'!B78</f>
        <v>2008</v>
      </c>
      <c r="C79" t="str">
        <f>'rockfish harvests'!C78</f>
        <v>CI</v>
      </c>
      <c r="D79">
        <f>'rockfish harvests'!D78</f>
        <v>2163</v>
      </c>
      <c r="E79">
        <f>'YE harvest'!E79</f>
        <v>157</v>
      </c>
      <c r="F79" s="12"/>
      <c r="G79" s="12"/>
      <c r="H79" s="17" t="e">
        <f>#REF!</f>
        <v>#REF!</v>
      </c>
      <c r="I79" s="8">
        <f t="shared" si="15"/>
        <v>0</v>
      </c>
      <c r="J79">
        <f t="shared" si="18"/>
        <v>0</v>
      </c>
      <c r="K79" s="9">
        <f t="shared" si="19"/>
        <v>0</v>
      </c>
      <c r="M79" s="2">
        <f>'rockfish harvests'!O78</f>
        <v>1506.8665606035438</v>
      </c>
      <c r="N79">
        <f>'rockfish harvests'!P78</f>
        <v>209486.83209859589</v>
      </c>
      <c r="O79" s="42"/>
      <c r="P79" s="42"/>
      <c r="Q79" s="17">
        <f t="shared" si="13"/>
        <v>0</v>
      </c>
      <c r="R79" s="59">
        <f t="shared" si="14"/>
        <v>0</v>
      </c>
      <c r="S79">
        <f t="shared" si="20"/>
        <v>0</v>
      </c>
      <c r="T79" s="9">
        <f t="shared" si="21"/>
        <v>0</v>
      </c>
      <c r="V79" s="17" t="e">
        <f t="shared" si="16"/>
        <v>#REF!</v>
      </c>
      <c r="W79" s="58">
        <f t="shared" si="17"/>
        <v>0</v>
      </c>
      <c r="X79">
        <f t="shared" si="22"/>
        <v>0</v>
      </c>
      <c r="Y79" s="9">
        <f t="shared" si="23"/>
        <v>0</v>
      </c>
    </row>
    <row r="80" spans="1:25">
      <c r="A80" t="str">
        <f>'rockfish harvests'!A79</f>
        <v>SC</v>
      </c>
      <c r="B80">
        <f>'rockfish harvests'!B79</f>
        <v>2009</v>
      </c>
      <c r="C80" t="str">
        <f>'rockfish harvests'!C79</f>
        <v>CI</v>
      </c>
      <c r="D80">
        <f>'rockfish harvests'!D79</f>
        <v>2918</v>
      </c>
      <c r="E80">
        <f>'YE harvest'!E80</f>
        <v>256</v>
      </c>
      <c r="F80" s="12"/>
      <c r="G80" s="12"/>
      <c r="H80" s="17" t="e">
        <f>#REF!</f>
        <v>#REF!</v>
      </c>
      <c r="I80" s="8">
        <f t="shared" si="15"/>
        <v>0</v>
      </c>
      <c r="J80">
        <f t="shared" si="18"/>
        <v>0</v>
      </c>
      <c r="K80" s="9">
        <f t="shared" si="19"/>
        <v>0</v>
      </c>
      <c r="M80" s="2">
        <f>'rockfish harvests'!O79</f>
        <v>2032.841712362987</v>
      </c>
      <c r="N80">
        <f>'rockfish harvests'!P79</f>
        <v>381253.87419826118</v>
      </c>
      <c r="O80" s="12"/>
      <c r="P80" s="12"/>
      <c r="Q80" s="17">
        <f t="shared" si="13"/>
        <v>0</v>
      </c>
      <c r="R80" s="59">
        <f t="shared" si="14"/>
        <v>0</v>
      </c>
      <c r="S80">
        <f t="shared" si="20"/>
        <v>0</v>
      </c>
      <c r="T80" s="9">
        <f t="shared" si="21"/>
        <v>0</v>
      </c>
      <c r="V80" s="17" t="e">
        <f t="shared" si="16"/>
        <v>#REF!</v>
      </c>
      <c r="W80" s="58">
        <f t="shared" si="17"/>
        <v>0</v>
      </c>
      <c r="X80">
        <f t="shared" si="22"/>
        <v>0</v>
      </c>
      <c r="Y80" s="9">
        <f t="shared" si="23"/>
        <v>0</v>
      </c>
    </row>
    <row r="81" spans="1:25">
      <c r="A81" t="str">
        <f>'rockfish harvests'!A80</f>
        <v>SC</v>
      </c>
      <c r="B81">
        <f>'rockfish harvests'!B80</f>
        <v>2010</v>
      </c>
      <c r="C81" t="str">
        <f>'rockfish harvests'!C80</f>
        <v>CI</v>
      </c>
      <c r="D81">
        <f>'rockfish harvests'!D80</f>
        <v>4422</v>
      </c>
      <c r="E81">
        <f>'YE harvest'!E81</f>
        <v>1173</v>
      </c>
      <c r="F81" s="12"/>
      <c r="G81" s="12"/>
      <c r="H81" s="17" t="e">
        <f>#REF!</f>
        <v>#REF!</v>
      </c>
      <c r="I81" s="8">
        <f t="shared" si="15"/>
        <v>0</v>
      </c>
      <c r="J81">
        <f t="shared" si="18"/>
        <v>0</v>
      </c>
      <c r="K81" s="9">
        <f t="shared" si="19"/>
        <v>0</v>
      </c>
      <c r="M81" s="2">
        <f>'rockfish harvests'!O80</f>
        <v>3080.6120809010035</v>
      </c>
      <c r="N81">
        <f>'rockfish harvests'!P80</f>
        <v>875550.43256812927</v>
      </c>
      <c r="O81" s="12"/>
      <c r="P81" s="12"/>
      <c r="Q81" s="17">
        <f t="shared" si="13"/>
        <v>0</v>
      </c>
      <c r="R81" s="59">
        <f t="shared" si="14"/>
        <v>0</v>
      </c>
      <c r="S81">
        <f t="shared" si="20"/>
        <v>0</v>
      </c>
      <c r="T81" s="9">
        <f t="shared" si="21"/>
        <v>0</v>
      </c>
      <c r="V81" s="17" t="e">
        <f t="shared" si="16"/>
        <v>#REF!</v>
      </c>
      <c r="W81" s="58">
        <f t="shared" si="17"/>
        <v>0</v>
      </c>
      <c r="X81">
        <f t="shared" si="22"/>
        <v>0</v>
      </c>
      <c r="Y81" s="9">
        <f t="shared" si="23"/>
        <v>0</v>
      </c>
    </row>
    <row r="82" spans="1:25">
      <c r="A82" t="str">
        <f>'rockfish harvests'!A81</f>
        <v>SC</v>
      </c>
      <c r="B82">
        <f>'rockfish harvests'!B81</f>
        <v>2011</v>
      </c>
      <c r="C82" t="str">
        <f>'rockfish harvests'!C81</f>
        <v>CI</v>
      </c>
      <c r="D82">
        <f>'rockfish harvests'!D81</f>
        <v>3046</v>
      </c>
      <c r="E82">
        <f>'YE harvest'!E82</f>
        <v>476</v>
      </c>
      <c r="F82" s="12"/>
      <c r="G82" s="12"/>
      <c r="H82" s="17" t="e">
        <f>#REF!</f>
        <v>#REF!</v>
      </c>
      <c r="I82" s="8">
        <f t="shared" si="15"/>
        <v>0</v>
      </c>
      <c r="J82">
        <f t="shared" si="18"/>
        <v>0</v>
      </c>
      <c r="K82" s="9">
        <f t="shared" si="19"/>
        <v>0</v>
      </c>
      <c r="M82" s="2">
        <f>'rockfish harvests'!O81</f>
        <v>2195.2886731391591</v>
      </c>
      <c r="N82">
        <f>'rockfish harvests'!P81</f>
        <v>347241.00971171423</v>
      </c>
      <c r="O82" s="12"/>
      <c r="P82" s="12"/>
      <c r="Q82" s="17">
        <f t="shared" si="13"/>
        <v>0</v>
      </c>
      <c r="R82" s="59">
        <f t="shared" si="14"/>
        <v>0</v>
      </c>
      <c r="S82">
        <f t="shared" si="20"/>
        <v>0</v>
      </c>
      <c r="T82" s="9">
        <f t="shared" si="21"/>
        <v>0</v>
      </c>
      <c r="V82" s="17" t="e">
        <f t="shared" si="16"/>
        <v>#REF!</v>
      </c>
      <c r="W82" s="58">
        <f t="shared" si="17"/>
        <v>0</v>
      </c>
      <c r="X82">
        <f t="shared" si="22"/>
        <v>0</v>
      </c>
      <c r="Y82" s="9">
        <f t="shared" si="23"/>
        <v>0</v>
      </c>
    </row>
    <row r="83" spans="1:25">
      <c r="A83" t="str">
        <f>'rockfish harvests'!A82</f>
        <v>SC</v>
      </c>
      <c r="B83">
        <f>'rockfish harvests'!B82</f>
        <v>2012</v>
      </c>
      <c r="C83" t="str">
        <f>'rockfish harvests'!C82</f>
        <v>CI</v>
      </c>
      <c r="D83">
        <f>'rockfish harvests'!D82</f>
        <v>4677</v>
      </c>
      <c r="E83">
        <f>'YE harvest'!E83</f>
        <v>568</v>
      </c>
      <c r="F83" s="12"/>
      <c r="G83" s="12"/>
      <c r="H83" s="17" t="e">
        <f>#REF!</f>
        <v>#REF!</v>
      </c>
      <c r="I83" s="8">
        <f t="shared" si="15"/>
        <v>0</v>
      </c>
      <c r="J83">
        <f t="shared" si="18"/>
        <v>0</v>
      </c>
      <c r="K83" s="9">
        <f t="shared" si="19"/>
        <v>0</v>
      </c>
      <c r="M83" s="2">
        <f>'rockfish harvests'!O82</f>
        <v>5339.9412080536913</v>
      </c>
      <c r="N83">
        <f>'rockfish harvests'!P82</f>
        <v>1729256.1604569755</v>
      </c>
      <c r="O83" s="12"/>
      <c r="P83" s="12"/>
      <c r="Q83" s="17">
        <f t="shared" si="13"/>
        <v>0</v>
      </c>
      <c r="R83" s="59">
        <f t="shared" si="14"/>
        <v>0</v>
      </c>
      <c r="S83">
        <f t="shared" si="20"/>
        <v>0</v>
      </c>
      <c r="T83" s="9">
        <f t="shared" si="21"/>
        <v>0</v>
      </c>
      <c r="V83" s="17" t="e">
        <f t="shared" si="16"/>
        <v>#REF!</v>
      </c>
      <c r="W83" s="58">
        <f t="shared" si="17"/>
        <v>0</v>
      </c>
      <c r="X83">
        <f t="shared" si="22"/>
        <v>0</v>
      </c>
      <c r="Y83" s="9">
        <f t="shared" si="23"/>
        <v>0</v>
      </c>
    </row>
    <row r="84" spans="1:25">
      <c r="A84" t="str">
        <f>'rockfish harvests'!A83</f>
        <v>SC</v>
      </c>
      <c r="B84">
        <f>'rockfish harvests'!B83</f>
        <v>2013</v>
      </c>
      <c r="C84" t="str">
        <f>'rockfish harvests'!C83</f>
        <v>CI</v>
      </c>
      <c r="D84">
        <f>'rockfish harvests'!D83</f>
        <v>4808</v>
      </c>
      <c r="E84">
        <f>'YE harvest'!E84</f>
        <v>428</v>
      </c>
      <c r="F84" s="12"/>
      <c r="G84" s="12"/>
      <c r="H84" s="17" t="e">
        <f>#REF!</f>
        <v>#REF!</v>
      </c>
      <c r="I84" s="8">
        <f t="shared" si="15"/>
        <v>0</v>
      </c>
      <c r="J84">
        <f t="shared" si="18"/>
        <v>0</v>
      </c>
      <c r="K84" s="9">
        <f t="shared" si="19"/>
        <v>0</v>
      </c>
      <c r="M84" s="2">
        <f>'rockfish harvests'!O83</f>
        <v>3482.4354718850645</v>
      </c>
      <c r="N84">
        <f>'rockfish harvests'!P83</f>
        <v>863231.70507392555</v>
      </c>
      <c r="O84" s="12"/>
      <c r="P84" s="12"/>
      <c r="Q84" s="17">
        <f t="shared" si="13"/>
        <v>0</v>
      </c>
      <c r="R84" s="59">
        <f t="shared" si="14"/>
        <v>0</v>
      </c>
      <c r="S84">
        <f t="shared" si="20"/>
        <v>0</v>
      </c>
      <c r="T84" s="9">
        <f t="shared" si="21"/>
        <v>0</v>
      </c>
      <c r="V84" s="17" t="e">
        <f t="shared" si="16"/>
        <v>#REF!</v>
      </c>
      <c r="W84" s="58">
        <f t="shared" si="17"/>
        <v>0</v>
      </c>
      <c r="X84">
        <f t="shared" si="22"/>
        <v>0</v>
      </c>
      <c r="Y84" s="9">
        <f t="shared" si="23"/>
        <v>0</v>
      </c>
    </row>
    <row r="85" spans="1:25">
      <c r="A85" t="str">
        <f>'rockfish harvests'!A84</f>
        <v>SC</v>
      </c>
      <c r="B85">
        <f>'rockfish harvests'!B84</f>
        <v>2014</v>
      </c>
      <c r="C85" t="str">
        <f>'rockfish harvests'!C84</f>
        <v>CI</v>
      </c>
      <c r="D85">
        <f>'rockfish harvests'!D84</f>
        <v>4731</v>
      </c>
      <c r="E85">
        <f>'YE harvest'!E85</f>
        <v>362</v>
      </c>
      <c r="F85" s="12"/>
      <c r="G85" s="12"/>
      <c r="H85" s="17" t="e">
        <f>#REF!</f>
        <v>#REF!</v>
      </c>
      <c r="I85" s="8">
        <f t="shared" si="15"/>
        <v>0</v>
      </c>
      <c r="J85">
        <f t="shared" si="18"/>
        <v>0</v>
      </c>
      <c r="K85" s="9">
        <f t="shared" si="19"/>
        <v>0</v>
      </c>
      <c r="M85" s="2">
        <f>'rockfish harvests'!O84</f>
        <v>3444.6502099319532</v>
      </c>
      <c r="N85">
        <f>'rockfish harvests'!P84</f>
        <v>609818.57296968682</v>
      </c>
      <c r="O85" s="12"/>
      <c r="P85" s="12"/>
      <c r="Q85" s="17">
        <f t="shared" si="13"/>
        <v>0</v>
      </c>
      <c r="R85" s="59">
        <f t="shared" si="14"/>
        <v>0</v>
      </c>
      <c r="S85">
        <f t="shared" si="20"/>
        <v>0</v>
      </c>
      <c r="T85" s="9">
        <f t="shared" si="21"/>
        <v>0</v>
      </c>
      <c r="V85" s="17" t="e">
        <f t="shared" si="16"/>
        <v>#REF!</v>
      </c>
      <c r="W85" s="58">
        <f t="shared" si="17"/>
        <v>0</v>
      </c>
      <c r="X85">
        <f t="shared" si="22"/>
        <v>0</v>
      </c>
      <c r="Y85" s="9">
        <f t="shared" si="23"/>
        <v>0</v>
      </c>
    </row>
    <row r="86" spans="1:25">
      <c r="A86" t="str">
        <f>'rockfish harvests'!A85</f>
        <v>SC</v>
      </c>
      <c r="B86">
        <f>'rockfish harvests'!B85</f>
        <v>2015</v>
      </c>
      <c r="C86" t="str">
        <f>'rockfish harvests'!C85</f>
        <v>CI</v>
      </c>
      <c r="D86">
        <f>'rockfish harvests'!D85</f>
        <v>6321</v>
      </c>
      <c r="E86">
        <f>'YE harvest'!E86</f>
        <v>457</v>
      </c>
      <c r="F86" s="12"/>
      <c r="G86" s="12"/>
      <c r="H86" s="17" t="e">
        <f>#REF!</f>
        <v>#REF!</v>
      </c>
      <c r="I86" s="8">
        <f t="shared" si="15"/>
        <v>0</v>
      </c>
      <c r="J86">
        <f t="shared" si="18"/>
        <v>0</v>
      </c>
      <c r="K86" s="9">
        <f t="shared" si="19"/>
        <v>0</v>
      </c>
      <c r="M86" s="2">
        <f>'rockfish harvests'!O85</f>
        <v>4002.3757374073521</v>
      </c>
      <c r="N86">
        <f>'rockfish harvests'!P85</f>
        <v>811336.58070905623</v>
      </c>
      <c r="O86" s="12"/>
      <c r="P86" s="12"/>
      <c r="Q86" s="17">
        <f t="shared" si="13"/>
        <v>0</v>
      </c>
      <c r="R86" s="59">
        <f t="shared" si="14"/>
        <v>0</v>
      </c>
      <c r="S86">
        <f t="shared" si="20"/>
        <v>0</v>
      </c>
      <c r="T86" s="9">
        <f t="shared" si="21"/>
        <v>0</v>
      </c>
      <c r="V86" s="17" t="e">
        <f t="shared" si="16"/>
        <v>#REF!</v>
      </c>
      <c r="W86" s="58">
        <f t="shared" si="17"/>
        <v>0</v>
      </c>
      <c r="X86">
        <f t="shared" si="22"/>
        <v>0</v>
      </c>
      <c r="Y86" s="9">
        <f t="shared" si="23"/>
        <v>0</v>
      </c>
    </row>
    <row r="87" spans="1:25">
      <c r="A87" t="str">
        <f>'rockfish harvests'!A86</f>
        <v>SC</v>
      </c>
      <c r="B87">
        <f>'rockfish harvests'!B86</f>
        <v>2016</v>
      </c>
      <c r="C87" t="str">
        <f>'rockfish harvests'!C86</f>
        <v>CI</v>
      </c>
      <c r="D87">
        <f>'rockfish harvests'!D86</f>
        <v>10123</v>
      </c>
      <c r="E87">
        <f>'YE harvest'!E87</f>
        <v>779</v>
      </c>
      <c r="F87" s="12"/>
      <c r="G87" s="12"/>
      <c r="H87" s="17" t="e">
        <f>#REF!</f>
        <v>#REF!</v>
      </c>
      <c r="I87" s="8">
        <f t="shared" si="15"/>
        <v>0</v>
      </c>
      <c r="J87">
        <f t="shared" si="18"/>
        <v>0</v>
      </c>
      <c r="K87" s="9">
        <f t="shared" si="19"/>
        <v>0</v>
      </c>
      <c r="M87" s="2">
        <f>'rockfish harvests'!O86</f>
        <v>6323.0304871660555</v>
      </c>
      <c r="N87">
        <f>'rockfish harvests'!P86</f>
        <v>1298638.7245062976</v>
      </c>
      <c r="O87" s="12"/>
      <c r="P87" s="12"/>
      <c r="Q87" s="17">
        <f t="shared" si="13"/>
        <v>0</v>
      </c>
      <c r="R87" s="59">
        <f t="shared" si="14"/>
        <v>0</v>
      </c>
      <c r="S87">
        <f t="shared" si="20"/>
        <v>0</v>
      </c>
      <c r="T87" s="9">
        <f t="shared" si="21"/>
        <v>0</v>
      </c>
      <c r="V87" s="17" t="e">
        <f t="shared" si="16"/>
        <v>#REF!</v>
      </c>
      <c r="W87" s="58">
        <f t="shared" si="17"/>
        <v>0</v>
      </c>
      <c r="X87">
        <f t="shared" si="22"/>
        <v>0</v>
      </c>
      <c r="Y87" s="9">
        <f t="shared" si="23"/>
        <v>0</v>
      </c>
    </row>
    <row r="88" spans="1:25">
      <c r="A88" t="str">
        <f>'rockfish harvests'!A87</f>
        <v>SC</v>
      </c>
      <c r="B88">
        <f>'rockfish harvests'!B87</f>
        <v>2017</v>
      </c>
      <c r="C88" t="str">
        <f>'rockfish harvests'!C87</f>
        <v>CI</v>
      </c>
      <c r="D88">
        <f>'rockfish harvests'!D87</f>
        <v>8376</v>
      </c>
      <c r="E88">
        <f>'YE harvest'!E88</f>
        <v>923</v>
      </c>
      <c r="F88" s="12"/>
      <c r="G88" s="12"/>
      <c r="H88" s="17" t="e">
        <f>#REF!</f>
        <v>#REF!</v>
      </c>
      <c r="I88" s="8">
        <f t="shared" si="15"/>
        <v>0</v>
      </c>
      <c r="J88">
        <f t="shared" si="18"/>
        <v>0</v>
      </c>
      <c r="K88" s="9">
        <f t="shared" si="19"/>
        <v>0</v>
      </c>
      <c r="M88" s="2">
        <f>'rockfish harvests'!O87</f>
        <v>3322.4902609334804</v>
      </c>
      <c r="N88">
        <f>'rockfish harvests'!P87</f>
        <v>525119.78521776723</v>
      </c>
      <c r="O88" s="12"/>
      <c r="P88" s="12"/>
      <c r="Q88" s="17">
        <f t="shared" si="13"/>
        <v>0</v>
      </c>
      <c r="R88" s="59">
        <f t="shared" si="14"/>
        <v>0</v>
      </c>
      <c r="S88">
        <f t="shared" si="20"/>
        <v>0</v>
      </c>
      <c r="T88" s="9">
        <f t="shared" si="21"/>
        <v>0</v>
      </c>
      <c r="V88" s="17" t="e">
        <f t="shared" si="16"/>
        <v>#REF!</v>
      </c>
      <c r="W88" s="58">
        <f t="shared" si="17"/>
        <v>0</v>
      </c>
      <c r="X88">
        <f t="shared" si="22"/>
        <v>0</v>
      </c>
      <c r="Y88" s="9">
        <f t="shared" si="23"/>
        <v>0</v>
      </c>
    </row>
    <row r="89" spans="1:25">
      <c r="A89" t="str">
        <f>'rockfish harvests'!A88</f>
        <v>SC</v>
      </c>
      <c r="B89">
        <f>'rockfish harvests'!B88</f>
        <v>2018</v>
      </c>
      <c r="C89" t="str">
        <f>'rockfish harvests'!C88</f>
        <v>CI</v>
      </c>
      <c r="D89">
        <f>'rockfish harvests'!D88</f>
        <v>13009</v>
      </c>
      <c r="E89">
        <f>'YE harvest'!E89</f>
        <v>1031</v>
      </c>
      <c r="F89" s="12"/>
      <c r="G89" s="12"/>
      <c r="H89" s="17" t="e">
        <f>#REF!</f>
        <v>#REF!</v>
      </c>
      <c r="I89" s="8">
        <f t="shared" si="15"/>
        <v>0</v>
      </c>
      <c r="J89">
        <f t="shared" si="18"/>
        <v>0</v>
      </c>
      <c r="K89" s="9">
        <f t="shared" si="19"/>
        <v>0</v>
      </c>
      <c r="M89" s="2">
        <f>'rockfish harvests'!O88</f>
        <v>10029.600289296046</v>
      </c>
      <c r="N89">
        <f>'rockfish harvests'!P88</f>
        <v>5460886.0967642423</v>
      </c>
      <c r="O89" s="12"/>
      <c r="P89" s="12"/>
      <c r="Q89" s="17">
        <f t="shared" si="13"/>
        <v>0</v>
      </c>
      <c r="R89" s="59">
        <f t="shared" si="14"/>
        <v>0</v>
      </c>
      <c r="S89">
        <f t="shared" si="20"/>
        <v>0</v>
      </c>
      <c r="T89" s="9">
        <f t="shared" si="21"/>
        <v>0</v>
      </c>
      <c r="V89" s="17" t="e">
        <f t="shared" si="16"/>
        <v>#REF!</v>
      </c>
      <c r="W89" s="58">
        <f t="shared" si="17"/>
        <v>0</v>
      </c>
      <c r="X89">
        <f t="shared" si="22"/>
        <v>0</v>
      </c>
      <c r="Y89" s="9">
        <f t="shared" si="23"/>
        <v>0</v>
      </c>
    </row>
    <row r="90" spans="1:25">
      <c r="A90" t="str">
        <f>'rockfish harvests'!A89</f>
        <v>SC</v>
      </c>
      <c r="B90">
        <f>'rockfish harvests'!B89</f>
        <v>2019</v>
      </c>
      <c r="C90" t="str">
        <f>'rockfish harvests'!C89</f>
        <v>CI</v>
      </c>
      <c r="D90">
        <f>'rockfish harvests'!D89</f>
        <v>16061</v>
      </c>
      <c r="E90">
        <f>'YE harvest'!E90</f>
        <v>985</v>
      </c>
      <c r="F90" s="12"/>
      <c r="G90" s="12"/>
      <c r="K90" s="9"/>
      <c r="M90" s="2"/>
      <c r="O90" s="12"/>
      <c r="P90" s="12"/>
      <c r="R90" s="59"/>
      <c r="S90"/>
      <c r="T90" s="9"/>
      <c r="W90" s="58"/>
      <c r="Y90" s="9"/>
    </row>
    <row r="91" spans="1:25">
      <c r="A91" t="str">
        <f>'rockfish harvests'!A90</f>
        <v>SC</v>
      </c>
      <c r="B91">
        <f>'rockfish harvests'!B90</f>
        <v>1998</v>
      </c>
      <c r="C91" t="str">
        <f>'rockfish harvests'!C90</f>
        <v>EASTSIDE</v>
      </c>
      <c r="D91">
        <f>'rockfish harvests'!D90</f>
        <v>157</v>
      </c>
      <c r="E91">
        <f>'YE harvest'!E91</f>
        <v>82</v>
      </c>
      <c r="F91" s="49"/>
      <c r="G91" s="50"/>
      <c r="H91" s="17">
        <f t="shared" ref="H91:H98" si="24">E91*F91</f>
        <v>0</v>
      </c>
      <c r="I91" s="8">
        <f t="shared" si="15"/>
        <v>0</v>
      </c>
      <c r="J91">
        <f t="shared" si="18"/>
        <v>0</v>
      </c>
      <c r="K91" s="9">
        <f t="shared" si="19"/>
        <v>0</v>
      </c>
      <c r="M91" s="2">
        <f>'rockfish harvests'!O90</f>
        <v>21.651794412950807</v>
      </c>
      <c r="N91">
        <f>'rockfish harvests'!P90</f>
        <v>347.17874002524059</v>
      </c>
      <c r="O91" s="12"/>
      <c r="P91" s="12"/>
      <c r="Q91" s="17" t="e">
        <f>M91*#REF!</f>
        <v>#REF!</v>
      </c>
      <c r="R91" s="59" t="e">
        <f>(M91^2)*#REF!+(#REF!^2)*N91-(#REF!*N91)</f>
        <v>#REF!</v>
      </c>
      <c r="S91" t="e">
        <f t="shared" si="20"/>
        <v>#REF!</v>
      </c>
      <c r="T91" s="9" t="e">
        <f t="shared" si="21"/>
        <v>#REF!</v>
      </c>
      <c r="V91" s="17" t="e">
        <f t="shared" si="16"/>
        <v>#REF!</v>
      </c>
      <c r="W91" s="58" t="e">
        <f t="shared" si="17"/>
        <v>#REF!</v>
      </c>
      <c r="X91" t="e">
        <f t="shared" si="22"/>
        <v>#REF!</v>
      </c>
      <c r="Y91" s="9" t="e">
        <f t="shared" si="23"/>
        <v>#REF!</v>
      </c>
    </row>
    <row r="92" spans="1:25">
      <c r="A92" t="str">
        <f>'rockfish harvests'!A91</f>
        <v>SC</v>
      </c>
      <c r="B92">
        <f>'rockfish harvests'!B91</f>
        <v>1999</v>
      </c>
      <c r="C92" t="str">
        <f>'rockfish harvests'!C91</f>
        <v>EASTSIDE</v>
      </c>
      <c r="D92">
        <f>'rockfish harvests'!D91</f>
        <v>121</v>
      </c>
      <c r="E92">
        <f>'YE harvest'!E92</f>
        <v>21</v>
      </c>
      <c r="F92" s="49"/>
      <c r="G92" s="50"/>
      <c r="H92" s="17">
        <f t="shared" si="24"/>
        <v>0</v>
      </c>
      <c r="I92" s="8">
        <f t="shared" si="15"/>
        <v>0</v>
      </c>
      <c r="J92">
        <f t="shared" si="18"/>
        <v>0</v>
      </c>
      <c r="K92" s="9">
        <f t="shared" si="19"/>
        <v>0</v>
      </c>
      <c r="M92" s="2">
        <f>'rockfish harvests'!O91</f>
        <v>16.687051745013036</v>
      </c>
      <c r="N92">
        <f>'rockfish harvests'!P91</f>
        <v>206.21704461477333</v>
      </c>
      <c r="O92" s="12"/>
      <c r="P92" s="12"/>
      <c r="Q92" s="17" t="e">
        <f>M92*#REF!</f>
        <v>#REF!</v>
      </c>
      <c r="R92" s="59" t="e">
        <f>(M92^2)*#REF!+(#REF!^2)*N92-(#REF!*N92)</f>
        <v>#REF!</v>
      </c>
      <c r="S92" t="e">
        <f t="shared" si="20"/>
        <v>#REF!</v>
      </c>
      <c r="T92" s="9" t="e">
        <f t="shared" si="21"/>
        <v>#REF!</v>
      </c>
      <c r="V92" s="17" t="e">
        <f t="shared" si="16"/>
        <v>#REF!</v>
      </c>
      <c r="W92" s="58" t="e">
        <f t="shared" si="17"/>
        <v>#REF!</v>
      </c>
      <c r="X92" t="e">
        <f t="shared" si="22"/>
        <v>#REF!</v>
      </c>
      <c r="Y92" s="9" t="e">
        <f t="shared" si="23"/>
        <v>#REF!</v>
      </c>
    </row>
    <row r="93" spans="1:25">
      <c r="A93" t="str">
        <f>'rockfish harvests'!A92</f>
        <v>SC</v>
      </c>
      <c r="B93">
        <f>'rockfish harvests'!B92</f>
        <v>2000</v>
      </c>
      <c r="C93" t="str">
        <f>'rockfish harvests'!C92</f>
        <v>EASTSIDE</v>
      </c>
      <c r="D93">
        <f>'rockfish harvests'!D92</f>
        <v>423</v>
      </c>
      <c r="E93">
        <f>'YE harvest'!E93</f>
        <v>43</v>
      </c>
      <c r="F93" s="49"/>
      <c r="G93" s="50"/>
      <c r="H93" s="17">
        <f t="shared" si="24"/>
        <v>0</v>
      </c>
      <c r="I93" s="8">
        <f t="shared" si="15"/>
        <v>0</v>
      </c>
      <c r="J93">
        <f t="shared" si="18"/>
        <v>0</v>
      </c>
      <c r="K93" s="9">
        <f t="shared" si="19"/>
        <v>0</v>
      </c>
      <c r="M93" s="2">
        <f>'rockfish harvests'!O92</f>
        <v>58.335726348268736</v>
      </c>
      <c r="N93">
        <f>'rockfish harvests'!P92</f>
        <v>2520.1973619204136</v>
      </c>
      <c r="O93" s="12"/>
      <c r="P93" s="12"/>
      <c r="Q93" s="17" t="e">
        <f>M93*#REF!</f>
        <v>#REF!</v>
      </c>
      <c r="R93" s="59" t="e">
        <f>(M93^2)*#REF!+(#REF!^2)*N93-(#REF!*N93)</f>
        <v>#REF!</v>
      </c>
      <c r="S93" t="e">
        <f t="shared" si="20"/>
        <v>#REF!</v>
      </c>
      <c r="T93" s="9" t="e">
        <f t="shared" si="21"/>
        <v>#REF!</v>
      </c>
      <c r="V93" s="17" t="e">
        <f t="shared" si="16"/>
        <v>#REF!</v>
      </c>
      <c r="W93" s="58" t="e">
        <f t="shared" si="17"/>
        <v>#REF!</v>
      </c>
      <c r="X93" t="e">
        <f t="shared" si="22"/>
        <v>#REF!</v>
      </c>
      <c r="Y93" s="9" t="e">
        <f t="shared" si="23"/>
        <v>#REF!</v>
      </c>
    </row>
    <row r="94" spans="1:25">
      <c r="A94" t="str">
        <f>'rockfish harvests'!A93</f>
        <v>SC</v>
      </c>
      <c r="B94">
        <f>'rockfish harvests'!B93</f>
        <v>2001</v>
      </c>
      <c r="C94" t="str">
        <f>'rockfish harvests'!C93</f>
        <v>EASTSIDE</v>
      </c>
      <c r="D94">
        <f>'rockfish harvests'!D93</f>
        <v>298</v>
      </c>
      <c r="E94">
        <f>'YE harvest'!E94</f>
        <v>67</v>
      </c>
      <c r="F94" s="49"/>
      <c r="G94" s="50"/>
      <c r="H94" s="17">
        <f t="shared" si="24"/>
        <v>0</v>
      </c>
      <c r="I94" s="8">
        <f t="shared" si="15"/>
        <v>0</v>
      </c>
      <c r="J94">
        <f t="shared" si="18"/>
        <v>0</v>
      </c>
      <c r="K94" s="9">
        <f t="shared" si="19"/>
        <v>0</v>
      </c>
      <c r="M94" s="2">
        <f>'rockfish harvests'!O93</f>
        <v>41.097036529040395</v>
      </c>
      <c r="N94">
        <f>'rockfish harvests'!P93</f>
        <v>1250.7956034403612</v>
      </c>
      <c r="O94" s="12"/>
      <c r="P94" s="12"/>
      <c r="Q94" s="17" t="e">
        <f>M94*#REF!</f>
        <v>#REF!</v>
      </c>
      <c r="R94" s="59" t="e">
        <f>(M94^2)*#REF!+(#REF!^2)*N94-(#REF!*N94)</f>
        <v>#REF!</v>
      </c>
      <c r="S94" t="e">
        <f t="shared" si="20"/>
        <v>#REF!</v>
      </c>
      <c r="T94" s="9" t="e">
        <f t="shared" si="21"/>
        <v>#REF!</v>
      </c>
      <c r="V94" s="17" t="e">
        <f t="shared" si="16"/>
        <v>#REF!</v>
      </c>
      <c r="W94" s="58" t="e">
        <f t="shared" si="17"/>
        <v>#REF!</v>
      </c>
      <c r="X94" t="e">
        <f t="shared" si="22"/>
        <v>#REF!</v>
      </c>
      <c r="Y94" s="9" t="e">
        <f t="shared" si="23"/>
        <v>#REF!</v>
      </c>
    </row>
    <row r="95" spans="1:25">
      <c r="A95" t="str">
        <f>'rockfish harvests'!A94</f>
        <v>SC</v>
      </c>
      <c r="B95">
        <f>'rockfish harvests'!B94</f>
        <v>2002</v>
      </c>
      <c r="C95" t="str">
        <f>'rockfish harvests'!C94</f>
        <v>EASTSIDE</v>
      </c>
      <c r="D95">
        <f>'rockfish harvests'!D94</f>
        <v>319</v>
      </c>
      <c r="E95">
        <f>'YE harvest'!E95</f>
        <v>50</v>
      </c>
      <c r="F95" s="49"/>
      <c r="G95" s="50"/>
      <c r="H95" s="17">
        <f t="shared" si="24"/>
        <v>0</v>
      </c>
      <c r="I95" s="8">
        <f t="shared" si="15"/>
        <v>0</v>
      </c>
      <c r="J95">
        <f t="shared" si="18"/>
        <v>0</v>
      </c>
      <c r="K95" s="9">
        <f t="shared" si="19"/>
        <v>0</v>
      </c>
      <c r="M95" s="2">
        <f>'rockfish harvests'!O94</f>
        <v>43.993136418670758</v>
      </c>
      <c r="N95">
        <f>'rockfish harvests'!P94</f>
        <v>1433.2936737274742</v>
      </c>
      <c r="O95" s="12"/>
      <c r="P95" s="12"/>
      <c r="Q95" s="17" t="e">
        <f>M95*#REF!</f>
        <v>#REF!</v>
      </c>
      <c r="R95" s="59" t="e">
        <f>(M95^2)*#REF!+(#REF!^2)*N95-(#REF!*N95)</f>
        <v>#REF!</v>
      </c>
      <c r="S95" t="e">
        <f t="shared" si="20"/>
        <v>#REF!</v>
      </c>
      <c r="T95" s="9" t="e">
        <f t="shared" si="21"/>
        <v>#REF!</v>
      </c>
      <c r="V95" s="17" t="e">
        <f t="shared" si="16"/>
        <v>#REF!</v>
      </c>
      <c r="W95" s="58" t="e">
        <f t="shared" si="17"/>
        <v>#REF!</v>
      </c>
      <c r="X95" t="e">
        <f t="shared" si="22"/>
        <v>#REF!</v>
      </c>
      <c r="Y95" s="9" t="e">
        <f t="shared" si="23"/>
        <v>#REF!</v>
      </c>
    </row>
    <row r="96" spans="1:25">
      <c r="A96" t="str">
        <f>'rockfish harvests'!A95</f>
        <v>SC</v>
      </c>
      <c r="B96">
        <f>'rockfish harvests'!B95</f>
        <v>2003</v>
      </c>
      <c r="C96" t="str">
        <f>'rockfish harvests'!C95</f>
        <v>EASTSIDE</v>
      </c>
      <c r="D96">
        <f>'rockfish harvests'!D95</f>
        <v>1012</v>
      </c>
      <c r="E96">
        <f>'YE harvest'!E96</f>
        <v>48</v>
      </c>
      <c r="F96" s="49"/>
      <c r="G96" s="50"/>
      <c r="H96" s="17">
        <f t="shared" si="24"/>
        <v>0</v>
      </c>
      <c r="I96" s="8">
        <f t="shared" si="15"/>
        <v>0</v>
      </c>
      <c r="J96">
        <f t="shared" si="18"/>
        <v>0</v>
      </c>
      <c r="K96" s="9">
        <f t="shared" si="19"/>
        <v>0</v>
      </c>
      <c r="M96" s="2">
        <f>'rockfish harvests'!O95</f>
        <v>139.56443277647281</v>
      </c>
      <c r="N96">
        <f>'rockfish harvests'!P95</f>
        <v>14424.967484458195</v>
      </c>
      <c r="O96" s="12"/>
      <c r="P96" s="12"/>
      <c r="Q96" s="17" t="e">
        <f>M96*#REF!</f>
        <v>#REF!</v>
      </c>
      <c r="R96" s="59" t="e">
        <f>(M96^2)*#REF!+(#REF!^2)*N96-(#REF!*N96)</f>
        <v>#REF!</v>
      </c>
      <c r="S96" t="e">
        <f t="shared" si="20"/>
        <v>#REF!</v>
      </c>
      <c r="T96" s="9" t="e">
        <f t="shared" si="21"/>
        <v>#REF!</v>
      </c>
      <c r="V96" s="17" t="e">
        <f t="shared" si="16"/>
        <v>#REF!</v>
      </c>
      <c r="W96" s="58" t="e">
        <f t="shared" si="17"/>
        <v>#REF!</v>
      </c>
      <c r="X96" t="e">
        <f t="shared" si="22"/>
        <v>#REF!</v>
      </c>
      <c r="Y96" s="9" t="e">
        <f t="shared" si="23"/>
        <v>#REF!</v>
      </c>
    </row>
    <row r="97" spans="1:25">
      <c r="A97" t="str">
        <f>'rockfish harvests'!A96</f>
        <v>SC</v>
      </c>
      <c r="B97">
        <f>'rockfish harvests'!B96</f>
        <v>2004</v>
      </c>
      <c r="C97" t="str">
        <f>'rockfish harvests'!C96</f>
        <v>EASTSIDE</v>
      </c>
      <c r="D97">
        <f>'rockfish harvests'!D96</f>
        <v>730</v>
      </c>
      <c r="E97">
        <f>'YE harvest'!E97</f>
        <v>58</v>
      </c>
      <c r="F97" s="49"/>
      <c r="G97" s="50"/>
      <c r="H97" s="17">
        <f t="shared" si="24"/>
        <v>0</v>
      </c>
      <c r="I97" s="8">
        <f t="shared" si="15"/>
        <v>0</v>
      </c>
      <c r="J97">
        <f t="shared" si="18"/>
        <v>0</v>
      </c>
      <c r="K97" s="9">
        <f t="shared" si="19"/>
        <v>0</v>
      </c>
      <c r="M97" s="2">
        <f>'rockfish harvests'!O96</f>
        <v>100.67394854429358</v>
      </c>
      <c r="N97">
        <f>'rockfish harvests'!P96</f>
        <v>7505.8440731652699</v>
      </c>
      <c r="O97" s="12"/>
      <c r="P97" s="12"/>
      <c r="Q97" s="17" t="e">
        <f>M97*#REF!</f>
        <v>#REF!</v>
      </c>
      <c r="R97" s="59" t="e">
        <f>(M97^2)*#REF!+(#REF!^2)*N97-(#REF!*N97)</f>
        <v>#REF!</v>
      </c>
      <c r="S97" t="e">
        <f t="shared" si="20"/>
        <v>#REF!</v>
      </c>
      <c r="T97" s="9" t="e">
        <f t="shared" si="21"/>
        <v>#REF!</v>
      </c>
      <c r="V97" s="17" t="e">
        <f t="shared" si="16"/>
        <v>#REF!</v>
      </c>
      <c r="W97" s="58" t="e">
        <f t="shared" si="17"/>
        <v>#REF!</v>
      </c>
      <c r="X97" t="e">
        <f t="shared" si="22"/>
        <v>#REF!</v>
      </c>
      <c r="Y97" s="9" t="e">
        <f t="shared" si="23"/>
        <v>#REF!</v>
      </c>
    </row>
    <row r="98" spans="1:25">
      <c r="A98" t="str">
        <f>'rockfish harvests'!A97</f>
        <v>SC</v>
      </c>
      <c r="B98">
        <f>'rockfish harvests'!B97</f>
        <v>2005</v>
      </c>
      <c r="C98" t="str">
        <f>'rockfish harvests'!C97</f>
        <v>EASTSIDE</v>
      </c>
      <c r="D98">
        <f>'rockfish harvests'!D97</f>
        <v>1242</v>
      </c>
      <c r="E98">
        <f>'YE harvest'!E98</f>
        <v>168</v>
      </c>
      <c r="F98" s="49"/>
      <c r="G98" s="50"/>
      <c r="H98" s="17">
        <f t="shared" si="24"/>
        <v>0</v>
      </c>
      <c r="I98" s="8">
        <f t="shared" si="15"/>
        <v>0</v>
      </c>
      <c r="J98">
        <f t="shared" si="18"/>
        <v>0</v>
      </c>
      <c r="K98" s="9">
        <f t="shared" si="19"/>
        <v>0</v>
      </c>
      <c r="M98" s="2">
        <f>'rockfish harvests'!O97</f>
        <v>171.28362204385303</v>
      </c>
      <c r="N98">
        <f>'rockfish harvests'!P97</f>
        <v>21726.862182169472</v>
      </c>
      <c r="O98" s="12"/>
      <c r="P98" s="12"/>
      <c r="Q98" s="17" t="e">
        <f>M98*#REF!</f>
        <v>#REF!</v>
      </c>
      <c r="R98" s="59" t="e">
        <f>(M98^2)*#REF!+(#REF!^2)*N98-(#REF!*N98)</f>
        <v>#REF!</v>
      </c>
      <c r="S98" t="e">
        <f t="shared" si="20"/>
        <v>#REF!</v>
      </c>
      <c r="T98" s="9" t="e">
        <f t="shared" si="21"/>
        <v>#REF!</v>
      </c>
      <c r="V98" s="17" t="e">
        <f t="shared" si="16"/>
        <v>#REF!</v>
      </c>
      <c r="W98" s="58" t="e">
        <f t="shared" si="17"/>
        <v>#REF!</v>
      </c>
      <c r="X98" t="e">
        <f t="shared" si="22"/>
        <v>#REF!</v>
      </c>
      <c r="Y98" s="9" t="e">
        <f t="shared" si="23"/>
        <v>#REF!</v>
      </c>
    </row>
    <row r="99" spans="1:25">
      <c r="A99" t="str">
        <f>'rockfish harvests'!A98</f>
        <v>SC</v>
      </c>
      <c r="B99">
        <f>'rockfish harvests'!B98</f>
        <v>2006</v>
      </c>
      <c r="C99" t="str">
        <f>'rockfish harvests'!C98</f>
        <v>EASTSIDE</v>
      </c>
      <c r="D99">
        <f>'rockfish harvests'!D98</f>
        <v>1516</v>
      </c>
      <c r="E99">
        <f>'YE harvest'!E99</f>
        <v>160</v>
      </c>
      <c r="F99" s="12"/>
      <c r="G99" s="12"/>
      <c r="H99" s="17" t="e">
        <f>#REF!</f>
        <v>#REF!</v>
      </c>
      <c r="I99" s="8">
        <f t="shared" si="15"/>
        <v>0</v>
      </c>
      <c r="J99">
        <f t="shared" si="18"/>
        <v>0</v>
      </c>
      <c r="K99" s="9">
        <f t="shared" si="19"/>
        <v>0</v>
      </c>
      <c r="M99" s="2">
        <f>'rockfish harvests'!O98</f>
        <v>209.07083012760154</v>
      </c>
      <c r="N99">
        <f>'rockfish harvests'!P98</f>
        <v>32370.709657002288</v>
      </c>
      <c r="O99" s="12"/>
      <c r="P99" s="12"/>
      <c r="Q99" s="17" t="e">
        <f>M99*#REF!</f>
        <v>#REF!</v>
      </c>
      <c r="R99" s="59" t="e">
        <f>(M99^2)*#REF!+(#REF!^2)*N99-(#REF!*N99)</f>
        <v>#REF!</v>
      </c>
      <c r="S99" t="e">
        <f t="shared" si="20"/>
        <v>#REF!</v>
      </c>
      <c r="T99" s="9" t="e">
        <f t="shared" si="21"/>
        <v>#REF!</v>
      </c>
      <c r="V99" s="17" t="e">
        <f t="shared" si="16"/>
        <v>#REF!</v>
      </c>
      <c r="W99" s="58" t="e">
        <f t="shared" si="17"/>
        <v>#REF!</v>
      </c>
      <c r="X99" t="e">
        <f t="shared" si="22"/>
        <v>#REF!</v>
      </c>
      <c r="Y99" s="9" t="e">
        <f t="shared" si="23"/>
        <v>#REF!</v>
      </c>
    </row>
    <row r="100" spans="1:25">
      <c r="A100" t="str">
        <f>'rockfish harvests'!A99</f>
        <v>SC</v>
      </c>
      <c r="B100">
        <f>'rockfish harvests'!B99</f>
        <v>2007</v>
      </c>
      <c r="C100" t="str">
        <f>'rockfish harvests'!C99</f>
        <v>EASTSIDE</v>
      </c>
      <c r="D100">
        <f>'rockfish harvests'!D99</f>
        <v>3481</v>
      </c>
      <c r="E100">
        <f>'YE harvest'!E100</f>
        <v>171</v>
      </c>
      <c r="F100" s="12"/>
      <c r="G100" s="12"/>
      <c r="H100" s="17" t="e">
        <f>#REF!</f>
        <v>#REF!</v>
      </c>
      <c r="I100" s="8">
        <f t="shared" si="15"/>
        <v>0</v>
      </c>
      <c r="J100">
        <f t="shared" si="18"/>
        <v>0</v>
      </c>
      <c r="K100" s="9">
        <f t="shared" si="19"/>
        <v>0</v>
      </c>
      <c r="M100" s="2">
        <f>'rockfish harvests'!O99</f>
        <v>480.0630340858711</v>
      </c>
      <c r="N100">
        <f>'rockfish harvests'!P99</f>
        <v>170671.83757600674</v>
      </c>
      <c r="O100" s="12"/>
      <c r="P100" s="12"/>
      <c r="Q100" s="17" t="e">
        <f>M100*#REF!</f>
        <v>#REF!</v>
      </c>
      <c r="R100" s="59" t="e">
        <f>(M100^2)*#REF!+(#REF!^2)*N100-(#REF!*N100)</f>
        <v>#REF!</v>
      </c>
      <c r="S100" t="e">
        <f t="shared" si="20"/>
        <v>#REF!</v>
      </c>
      <c r="T100" s="9" t="e">
        <f t="shared" si="21"/>
        <v>#REF!</v>
      </c>
      <c r="V100" s="17" t="e">
        <f t="shared" si="16"/>
        <v>#REF!</v>
      </c>
      <c r="W100" s="58" t="e">
        <f t="shared" si="17"/>
        <v>#REF!</v>
      </c>
      <c r="X100" t="e">
        <f t="shared" si="22"/>
        <v>#REF!</v>
      </c>
      <c r="Y100" s="9" t="e">
        <f t="shared" si="23"/>
        <v>#REF!</v>
      </c>
    </row>
    <row r="101" spans="1:25">
      <c r="A101" t="str">
        <f>'rockfish harvests'!A100</f>
        <v>SC</v>
      </c>
      <c r="B101">
        <f>'rockfish harvests'!B100</f>
        <v>2008</v>
      </c>
      <c r="C101" t="str">
        <f>'rockfish harvests'!C100</f>
        <v>EASTSIDE</v>
      </c>
      <c r="D101">
        <f>'rockfish harvests'!D100</f>
        <v>2311</v>
      </c>
      <c r="E101">
        <f>'YE harvest'!E101</f>
        <v>213</v>
      </c>
      <c r="F101" s="12"/>
      <c r="G101" s="12"/>
      <c r="H101" s="17" t="e">
        <f>#REF!</f>
        <v>#REF!</v>
      </c>
      <c r="I101" s="8">
        <f t="shared" si="15"/>
        <v>0</v>
      </c>
      <c r="J101">
        <f t="shared" si="18"/>
        <v>0</v>
      </c>
      <c r="K101" s="9">
        <f t="shared" si="19"/>
        <v>0</v>
      </c>
      <c r="M101" s="2">
        <f>'rockfish harvests'!O100</f>
        <v>318.70889737789366</v>
      </c>
      <c r="N101">
        <f>'rockfish harvests'!P100</f>
        <v>75223.529863537799</v>
      </c>
      <c r="O101" s="12"/>
      <c r="P101" s="12"/>
      <c r="Q101" s="17" t="e">
        <f>M101*#REF!</f>
        <v>#REF!</v>
      </c>
      <c r="R101" s="59" t="e">
        <f>(M101^2)*#REF!+(#REF!^2)*N101-(#REF!*N101)</f>
        <v>#REF!</v>
      </c>
      <c r="S101" t="e">
        <f t="shared" si="20"/>
        <v>#REF!</v>
      </c>
      <c r="T101" s="9" t="e">
        <f t="shared" si="21"/>
        <v>#REF!</v>
      </c>
      <c r="V101" s="17" t="e">
        <f t="shared" si="16"/>
        <v>#REF!</v>
      </c>
      <c r="W101" s="58" t="e">
        <f t="shared" si="17"/>
        <v>#REF!</v>
      </c>
      <c r="X101" t="e">
        <f t="shared" si="22"/>
        <v>#REF!</v>
      </c>
      <c r="Y101" s="9" t="e">
        <f t="shared" si="23"/>
        <v>#REF!</v>
      </c>
    </row>
    <row r="102" spans="1:25">
      <c r="A102" t="str">
        <f>'rockfish harvests'!A101</f>
        <v>SC</v>
      </c>
      <c r="B102">
        <f>'rockfish harvests'!B101</f>
        <v>2009</v>
      </c>
      <c r="C102" t="str">
        <f>'rockfish harvests'!C101</f>
        <v>EASTSIDE</v>
      </c>
      <c r="D102">
        <f>'rockfish harvests'!D101</f>
        <v>2296</v>
      </c>
      <c r="E102">
        <f>'YE harvest'!E102</f>
        <v>49</v>
      </c>
      <c r="F102" s="12"/>
      <c r="G102" s="12"/>
      <c r="H102" s="17" t="e">
        <f>#REF!</f>
        <v>#REF!</v>
      </c>
      <c r="I102" s="8">
        <f t="shared" si="15"/>
        <v>0</v>
      </c>
      <c r="J102">
        <f t="shared" si="18"/>
        <v>0</v>
      </c>
      <c r="K102" s="9">
        <f t="shared" si="19"/>
        <v>0</v>
      </c>
      <c r="M102" s="2">
        <f>'rockfish harvests'!O101</f>
        <v>316.64025459958657</v>
      </c>
      <c r="N102">
        <f>'rockfish harvests'!P101</f>
        <v>74250.19273710491</v>
      </c>
      <c r="O102" s="12"/>
      <c r="P102" s="12"/>
      <c r="Q102" s="17" t="e">
        <f>M102*#REF!</f>
        <v>#REF!</v>
      </c>
      <c r="R102" s="59" t="e">
        <f>(M102^2)*#REF!+(#REF!^2)*N102-(#REF!*N102)</f>
        <v>#REF!</v>
      </c>
      <c r="S102" t="e">
        <f t="shared" si="20"/>
        <v>#REF!</v>
      </c>
      <c r="T102" s="9" t="e">
        <f t="shared" si="21"/>
        <v>#REF!</v>
      </c>
      <c r="V102" s="17" t="e">
        <f t="shared" si="16"/>
        <v>#REF!</v>
      </c>
      <c r="W102" s="58" t="e">
        <f t="shared" si="17"/>
        <v>#REF!</v>
      </c>
      <c r="X102" t="e">
        <f t="shared" si="22"/>
        <v>#REF!</v>
      </c>
      <c r="Y102" s="9" t="e">
        <f t="shared" si="23"/>
        <v>#REF!</v>
      </c>
    </row>
    <row r="103" spans="1:25">
      <c r="A103" t="str">
        <f>'rockfish harvests'!A102</f>
        <v>SC</v>
      </c>
      <c r="B103">
        <f>'rockfish harvests'!B102</f>
        <v>2010</v>
      </c>
      <c r="C103" t="str">
        <f>'rockfish harvests'!C102</f>
        <v>EASTSIDE</v>
      </c>
      <c r="D103">
        <f>'rockfish harvests'!D102</f>
        <v>2555</v>
      </c>
      <c r="E103">
        <f>'YE harvest'!E103</f>
        <v>892</v>
      </c>
      <c r="F103" s="12"/>
      <c r="G103" s="12"/>
      <c r="H103" s="17" t="e">
        <f>#REF!</f>
        <v>#REF!</v>
      </c>
      <c r="I103" s="8">
        <f t="shared" si="15"/>
        <v>0</v>
      </c>
      <c r="J103">
        <f t="shared" si="18"/>
        <v>0</v>
      </c>
      <c r="K103" s="9">
        <f t="shared" si="19"/>
        <v>0</v>
      </c>
      <c r="M103" s="2">
        <f>'rockfish harvests'!O102</f>
        <v>352.35881990502776</v>
      </c>
      <c r="N103">
        <f>'rockfish harvests'!P102</f>
        <v>91946.589896274556</v>
      </c>
      <c r="O103" s="12"/>
      <c r="P103" s="12"/>
      <c r="Q103" s="17" t="e">
        <f>M103*#REF!</f>
        <v>#REF!</v>
      </c>
      <c r="R103" s="59" t="e">
        <f>(M103^2)*#REF!+(#REF!^2)*N103-(#REF!*N103)</f>
        <v>#REF!</v>
      </c>
      <c r="S103" t="e">
        <f t="shared" si="20"/>
        <v>#REF!</v>
      </c>
      <c r="T103" s="9" t="e">
        <f t="shared" si="21"/>
        <v>#REF!</v>
      </c>
      <c r="V103" s="17" t="e">
        <f t="shared" si="16"/>
        <v>#REF!</v>
      </c>
      <c r="W103" s="58" t="e">
        <f t="shared" si="17"/>
        <v>#REF!</v>
      </c>
      <c r="X103" t="e">
        <f t="shared" si="22"/>
        <v>#REF!</v>
      </c>
      <c r="Y103" s="9" t="e">
        <f t="shared" si="23"/>
        <v>#REF!</v>
      </c>
    </row>
    <row r="104" spans="1:25">
      <c r="A104" t="str">
        <f>'rockfish harvests'!A103</f>
        <v>SC</v>
      </c>
      <c r="B104">
        <f>'rockfish harvests'!B103</f>
        <v>2011</v>
      </c>
      <c r="C104" t="str">
        <f>'rockfish harvests'!C103</f>
        <v>EASTSIDE</v>
      </c>
      <c r="D104">
        <f>'rockfish harvests'!D103</f>
        <v>1928</v>
      </c>
      <c r="E104">
        <f>'YE harvest'!E104</f>
        <v>75</v>
      </c>
      <c r="F104" s="12"/>
      <c r="G104" s="12"/>
      <c r="H104" s="17" t="e">
        <f>#REF!</f>
        <v>#REF!</v>
      </c>
      <c r="I104" s="8">
        <f t="shared" si="15"/>
        <v>0</v>
      </c>
      <c r="J104">
        <f t="shared" si="18"/>
        <v>0</v>
      </c>
      <c r="K104" s="9">
        <f t="shared" si="19"/>
        <v>0</v>
      </c>
      <c r="M104" s="2">
        <f>'rockfish harvests'!O103</f>
        <v>51.46120422098079</v>
      </c>
      <c r="N104">
        <f>'rockfish harvests'!P103</f>
        <v>1649.9620849615694</v>
      </c>
      <c r="O104" s="12"/>
      <c r="P104" s="12"/>
      <c r="Q104" s="17" t="e">
        <f>M104*#REF!</f>
        <v>#REF!</v>
      </c>
      <c r="R104" s="59" t="e">
        <f>(M104^2)*#REF!+(#REF!^2)*N104-(#REF!*N104)</f>
        <v>#REF!</v>
      </c>
      <c r="S104" t="e">
        <f t="shared" si="20"/>
        <v>#REF!</v>
      </c>
      <c r="T104" s="9" t="e">
        <f t="shared" si="21"/>
        <v>#REF!</v>
      </c>
      <c r="V104" s="17" t="e">
        <f t="shared" si="16"/>
        <v>#REF!</v>
      </c>
      <c r="W104" s="58" t="e">
        <f t="shared" si="17"/>
        <v>#REF!</v>
      </c>
      <c r="X104" t="e">
        <f t="shared" si="22"/>
        <v>#REF!</v>
      </c>
      <c r="Y104" s="9" t="e">
        <f t="shared" si="23"/>
        <v>#REF!</v>
      </c>
    </row>
    <row r="105" spans="1:25">
      <c r="A105" t="str">
        <f>'rockfish harvests'!A104</f>
        <v>SC</v>
      </c>
      <c r="B105">
        <f>'rockfish harvests'!B104</f>
        <v>2012</v>
      </c>
      <c r="C105" t="str">
        <f>'rockfish harvests'!C104</f>
        <v>EASTSIDE</v>
      </c>
      <c r="D105">
        <f>'rockfish harvests'!D104</f>
        <v>3433</v>
      </c>
      <c r="E105">
        <f>'YE harvest'!E105</f>
        <v>223</v>
      </c>
      <c r="F105" s="12"/>
      <c r="G105" s="12"/>
      <c r="H105" s="17" t="e">
        <f>#REF!</f>
        <v>#REF!</v>
      </c>
      <c r="I105" s="8">
        <f t="shared" si="15"/>
        <v>0</v>
      </c>
      <c r="J105">
        <f t="shared" si="18"/>
        <v>0</v>
      </c>
      <c r="K105" s="9">
        <f t="shared" si="19"/>
        <v>0</v>
      </c>
      <c r="M105" s="2">
        <f>'rockfish harvests'!O104</f>
        <v>276.3989021043003</v>
      </c>
      <c r="N105">
        <f>'rockfish harvests'!P104</f>
        <v>25117.984568882985</v>
      </c>
      <c r="O105" s="12"/>
      <c r="P105" s="12"/>
      <c r="Q105" s="17" t="e">
        <f>M105*#REF!</f>
        <v>#REF!</v>
      </c>
      <c r="R105" s="59" t="e">
        <f>(M105^2)*#REF!+(#REF!^2)*N105-(#REF!*N105)</f>
        <v>#REF!</v>
      </c>
      <c r="S105" t="e">
        <f t="shared" si="20"/>
        <v>#REF!</v>
      </c>
      <c r="T105" s="9" t="e">
        <f t="shared" si="21"/>
        <v>#REF!</v>
      </c>
      <c r="V105" s="17" t="e">
        <f t="shared" si="16"/>
        <v>#REF!</v>
      </c>
      <c r="W105" s="58" t="e">
        <f t="shared" si="17"/>
        <v>#REF!</v>
      </c>
      <c r="X105" t="e">
        <f t="shared" si="22"/>
        <v>#REF!</v>
      </c>
      <c r="Y105" s="9" t="e">
        <f t="shared" si="23"/>
        <v>#REF!</v>
      </c>
    </row>
    <row r="106" spans="1:25">
      <c r="A106" t="str">
        <f>'rockfish harvests'!A105</f>
        <v>SC</v>
      </c>
      <c r="B106">
        <f>'rockfish harvests'!B105</f>
        <v>2013</v>
      </c>
      <c r="C106" t="str">
        <f>'rockfish harvests'!C105</f>
        <v>EASTSIDE</v>
      </c>
      <c r="D106">
        <f>'rockfish harvests'!D105</f>
        <v>2207</v>
      </c>
      <c r="E106">
        <f>'YE harvest'!E106</f>
        <v>126</v>
      </c>
      <c r="F106" s="12"/>
      <c r="G106" s="12"/>
      <c r="H106" s="17" t="e">
        <f>#REF!</f>
        <v>#REF!</v>
      </c>
      <c r="I106" s="8">
        <f t="shared" si="15"/>
        <v>0</v>
      </c>
      <c r="J106">
        <f t="shared" si="18"/>
        <v>0</v>
      </c>
      <c r="K106" s="9">
        <f t="shared" si="19"/>
        <v>0</v>
      </c>
      <c r="M106" s="2">
        <f>'rockfish harvests'!O105</f>
        <v>351.77988614800779</v>
      </c>
      <c r="N106">
        <f>'rockfish harvests'!P105</f>
        <v>93936.264893907151</v>
      </c>
      <c r="O106" s="12"/>
      <c r="P106" s="12"/>
      <c r="Q106" s="17" t="e">
        <f>M106*#REF!</f>
        <v>#REF!</v>
      </c>
      <c r="R106" s="59" t="e">
        <f>(M106^2)*#REF!+(#REF!^2)*N106-(#REF!*N106)</f>
        <v>#REF!</v>
      </c>
      <c r="S106" t="e">
        <f t="shared" si="20"/>
        <v>#REF!</v>
      </c>
      <c r="T106" s="9" t="e">
        <f t="shared" si="21"/>
        <v>#REF!</v>
      </c>
      <c r="V106" s="17" t="e">
        <f t="shared" si="16"/>
        <v>#REF!</v>
      </c>
      <c r="W106" s="58" t="e">
        <f t="shared" si="17"/>
        <v>#REF!</v>
      </c>
      <c r="X106" t="e">
        <f t="shared" si="22"/>
        <v>#REF!</v>
      </c>
      <c r="Y106" s="9" t="e">
        <f t="shared" si="23"/>
        <v>#REF!</v>
      </c>
    </row>
    <row r="107" spans="1:25">
      <c r="A107" t="str">
        <f>'rockfish harvests'!A106</f>
        <v>SC</v>
      </c>
      <c r="B107">
        <f>'rockfish harvests'!B106</f>
        <v>2014</v>
      </c>
      <c r="C107" t="str">
        <f>'rockfish harvests'!C106</f>
        <v>EASTSIDE</v>
      </c>
      <c r="D107">
        <f>'rockfish harvests'!D106</f>
        <v>3551</v>
      </c>
      <c r="E107">
        <f>'YE harvest'!E107</f>
        <v>166</v>
      </c>
      <c r="F107" s="12"/>
      <c r="G107" s="12"/>
      <c r="H107" s="17" t="e">
        <f>#REF!</f>
        <v>#REF!</v>
      </c>
      <c r="I107" s="8">
        <f t="shared" si="15"/>
        <v>0</v>
      </c>
      <c r="J107">
        <f t="shared" si="18"/>
        <v>0</v>
      </c>
      <c r="K107" s="9">
        <f t="shared" si="19"/>
        <v>0</v>
      </c>
      <c r="M107" s="2">
        <f>'rockfish harvests'!O106</f>
        <v>250.87949818421885</v>
      </c>
      <c r="N107">
        <f>'rockfish harvests'!P106</f>
        <v>23714.551436006946</v>
      </c>
      <c r="O107" s="12"/>
      <c r="P107" s="12"/>
      <c r="Q107" s="17" t="e">
        <f>M107*#REF!</f>
        <v>#REF!</v>
      </c>
      <c r="R107" s="59" t="e">
        <f>(M107^2)*#REF!+(#REF!^2)*N107-(#REF!*N107)</f>
        <v>#REF!</v>
      </c>
      <c r="S107" t="e">
        <f t="shared" si="20"/>
        <v>#REF!</v>
      </c>
      <c r="T107" s="9" t="e">
        <f t="shared" si="21"/>
        <v>#REF!</v>
      </c>
      <c r="V107" s="17" t="e">
        <f t="shared" si="16"/>
        <v>#REF!</v>
      </c>
      <c r="W107" s="58" t="e">
        <f t="shared" si="17"/>
        <v>#REF!</v>
      </c>
      <c r="X107" t="e">
        <f t="shared" si="22"/>
        <v>#REF!</v>
      </c>
      <c r="Y107" s="9" t="e">
        <f t="shared" si="23"/>
        <v>#REF!</v>
      </c>
    </row>
    <row r="108" spans="1:25">
      <c r="A108" t="str">
        <f>'rockfish harvests'!A107</f>
        <v>SC</v>
      </c>
      <c r="B108">
        <f>'rockfish harvests'!B107</f>
        <v>2015</v>
      </c>
      <c r="C108" t="str">
        <f>'rockfish harvests'!C107</f>
        <v>EASTSIDE</v>
      </c>
      <c r="D108">
        <f>'rockfish harvests'!D107</f>
        <v>2787</v>
      </c>
      <c r="E108">
        <f>'YE harvest'!E108</f>
        <v>152</v>
      </c>
      <c r="F108" s="12"/>
      <c r="G108" s="12"/>
      <c r="H108" s="17" t="e">
        <f>#REF!</f>
        <v>#REF!</v>
      </c>
      <c r="I108" s="8">
        <f t="shared" si="15"/>
        <v>0</v>
      </c>
      <c r="J108">
        <f t="shared" si="18"/>
        <v>0</v>
      </c>
      <c r="K108" s="9">
        <f t="shared" si="19"/>
        <v>0</v>
      </c>
      <c r="M108" s="2">
        <f>'rockfish harvests'!O107</f>
        <v>932.19872110181996</v>
      </c>
      <c r="N108">
        <f>'rockfish harvests'!P107</f>
        <v>360398.18316320516</v>
      </c>
      <c r="O108" s="12"/>
      <c r="P108" s="12"/>
      <c r="Q108" s="17" t="e">
        <f>M108*#REF!</f>
        <v>#REF!</v>
      </c>
      <c r="R108" s="59" t="e">
        <f>(M108^2)*#REF!+(#REF!^2)*N108-(#REF!*N108)</f>
        <v>#REF!</v>
      </c>
      <c r="S108" t="e">
        <f t="shared" si="20"/>
        <v>#REF!</v>
      </c>
      <c r="T108" s="9" t="e">
        <f t="shared" si="21"/>
        <v>#REF!</v>
      </c>
      <c r="V108" s="17" t="e">
        <f t="shared" si="16"/>
        <v>#REF!</v>
      </c>
      <c r="W108" s="58" t="e">
        <f t="shared" si="17"/>
        <v>#REF!</v>
      </c>
      <c r="X108" t="e">
        <f t="shared" si="22"/>
        <v>#REF!</v>
      </c>
      <c r="Y108" s="9" t="e">
        <f t="shared" si="23"/>
        <v>#REF!</v>
      </c>
    </row>
    <row r="109" spans="1:25">
      <c r="A109" t="str">
        <f>'rockfish harvests'!A108</f>
        <v>SC</v>
      </c>
      <c r="B109">
        <f>'rockfish harvests'!B108</f>
        <v>2016</v>
      </c>
      <c r="C109" t="str">
        <f>'rockfish harvests'!C108</f>
        <v>EASTSIDE</v>
      </c>
      <c r="D109">
        <f>'rockfish harvests'!D108</f>
        <v>3561</v>
      </c>
      <c r="E109">
        <f>'YE harvest'!E109</f>
        <v>169</v>
      </c>
      <c r="F109" s="12"/>
      <c r="G109" s="12"/>
      <c r="H109" s="17" t="e">
        <f>#REF!</f>
        <v>#REF!</v>
      </c>
      <c r="I109" s="8">
        <f t="shared" si="15"/>
        <v>0</v>
      </c>
      <c r="J109">
        <f t="shared" si="18"/>
        <v>0</v>
      </c>
      <c r="K109" s="9">
        <f t="shared" si="19"/>
        <v>0</v>
      </c>
      <c r="M109" s="2">
        <f>'rockfish harvests'!O108</f>
        <v>418.19068471337596</v>
      </c>
      <c r="N109">
        <f>'rockfish harvests'!P108</f>
        <v>86017.579810230731</v>
      </c>
      <c r="O109" s="12"/>
      <c r="P109" s="12"/>
      <c r="Q109" s="17" t="e">
        <f>M109*#REF!</f>
        <v>#REF!</v>
      </c>
      <c r="R109" s="59" t="e">
        <f>(M109^2)*#REF!+(#REF!^2)*N109-(#REF!*N109)</f>
        <v>#REF!</v>
      </c>
      <c r="S109" t="e">
        <f t="shared" si="20"/>
        <v>#REF!</v>
      </c>
      <c r="T109" s="9" t="e">
        <f t="shared" si="21"/>
        <v>#REF!</v>
      </c>
      <c r="V109" s="17" t="e">
        <f t="shared" si="16"/>
        <v>#REF!</v>
      </c>
      <c r="W109" s="58" t="e">
        <f t="shared" si="17"/>
        <v>#REF!</v>
      </c>
      <c r="X109" t="e">
        <f t="shared" si="22"/>
        <v>#REF!</v>
      </c>
      <c r="Y109" s="9" t="e">
        <f t="shared" si="23"/>
        <v>#REF!</v>
      </c>
    </row>
    <row r="110" spans="1:25">
      <c r="A110" t="str">
        <f>'rockfish harvests'!A109</f>
        <v>SC</v>
      </c>
      <c r="B110">
        <f>'rockfish harvests'!B109</f>
        <v>2017</v>
      </c>
      <c r="C110" t="str">
        <f>'rockfish harvests'!C109</f>
        <v>EASTSIDE</v>
      </c>
      <c r="D110">
        <f>'rockfish harvests'!D109</f>
        <v>3933</v>
      </c>
      <c r="E110">
        <f>'YE harvest'!E110</f>
        <v>56</v>
      </c>
      <c r="F110" s="12"/>
      <c r="G110" s="12"/>
      <c r="H110" s="17" t="e">
        <f>#REF!</f>
        <v>#REF!</v>
      </c>
      <c r="I110" s="8">
        <f t="shared" si="15"/>
        <v>0</v>
      </c>
      <c r="J110">
        <f t="shared" si="18"/>
        <v>0</v>
      </c>
      <c r="K110" s="9">
        <f t="shared" si="19"/>
        <v>0</v>
      </c>
      <c r="M110" s="2">
        <f>'rockfish harvests'!O109</f>
        <v>1229.4512387981022</v>
      </c>
      <c r="N110">
        <f>'rockfish harvests'!P109</f>
        <v>1065522.1889633487</v>
      </c>
      <c r="O110" s="12"/>
      <c r="P110" s="12"/>
      <c r="Q110" s="17" t="e">
        <f>M110*#REF!</f>
        <v>#REF!</v>
      </c>
      <c r="R110" s="59" t="e">
        <f>(M110^2)*#REF!+(#REF!^2)*N110-(#REF!*N110)</f>
        <v>#REF!</v>
      </c>
      <c r="S110" t="e">
        <f t="shared" si="20"/>
        <v>#REF!</v>
      </c>
      <c r="T110" s="9" t="e">
        <f t="shared" si="21"/>
        <v>#REF!</v>
      </c>
      <c r="V110" s="17" t="e">
        <f t="shared" si="16"/>
        <v>#REF!</v>
      </c>
      <c r="W110" s="58" t="e">
        <f t="shared" si="17"/>
        <v>#REF!</v>
      </c>
      <c r="X110" t="e">
        <f t="shared" si="22"/>
        <v>#REF!</v>
      </c>
      <c r="Y110" s="9" t="e">
        <f t="shared" si="23"/>
        <v>#REF!</v>
      </c>
    </row>
    <row r="111" spans="1:25">
      <c r="A111" t="str">
        <f>'rockfish harvests'!A110</f>
        <v>SC</v>
      </c>
      <c r="B111">
        <f>'rockfish harvests'!B110</f>
        <v>2018</v>
      </c>
      <c r="C111" t="str">
        <f>'rockfish harvests'!C110</f>
        <v>EASTSIDE</v>
      </c>
      <c r="D111">
        <f>'rockfish harvests'!D110</f>
        <v>3914</v>
      </c>
      <c r="E111">
        <f>'YE harvest'!E111</f>
        <v>224</v>
      </c>
      <c r="F111" s="12"/>
      <c r="G111" s="12"/>
      <c r="H111" s="17" t="e">
        <f>#REF!</f>
        <v>#REF!</v>
      </c>
      <c r="I111" s="8">
        <f t="shared" si="15"/>
        <v>0</v>
      </c>
      <c r="J111">
        <f t="shared" si="18"/>
        <v>0</v>
      </c>
      <c r="K111" s="9">
        <f t="shared" si="19"/>
        <v>0</v>
      </c>
      <c r="M111" s="2">
        <f>'rockfish harvests'!O110</f>
        <v>302.2796271637817</v>
      </c>
      <c r="N111">
        <f>'rockfish harvests'!P110</f>
        <v>37596.448991886558</v>
      </c>
      <c r="O111" s="12"/>
      <c r="P111" s="12"/>
      <c r="Q111" s="17" t="e">
        <f>M111*#REF!</f>
        <v>#REF!</v>
      </c>
      <c r="R111" s="59" t="e">
        <f>(M111^2)*#REF!+(#REF!^2)*N111-(#REF!*N111)</f>
        <v>#REF!</v>
      </c>
      <c r="S111" t="e">
        <f t="shared" si="20"/>
        <v>#REF!</v>
      </c>
      <c r="T111" s="9" t="e">
        <f t="shared" si="21"/>
        <v>#REF!</v>
      </c>
      <c r="V111" s="17" t="e">
        <f t="shared" si="16"/>
        <v>#REF!</v>
      </c>
      <c r="W111" s="58" t="e">
        <f t="shared" si="17"/>
        <v>#REF!</v>
      </c>
      <c r="X111" t="e">
        <f t="shared" si="22"/>
        <v>#REF!</v>
      </c>
      <c r="Y111" s="9" t="e">
        <f t="shared" si="23"/>
        <v>#REF!</v>
      </c>
    </row>
    <row r="112" spans="1:25">
      <c r="A112" t="str">
        <f>'rockfish harvests'!A111</f>
        <v>SC</v>
      </c>
      <c r="B112">
        <f>'rockfish harvests'!B111</f>
        <v>2019</v>
      </c>
      <c r="C112" t="str">
        <f>'rockfish harvests'!C111</f>
        <v>EASTSIDE</v>
      </c>
      <c r="D112">
        <f>'rockfish harvests'!D111</f>
        <v>5680</v>
      </c>
      <c r="E112">
        <f>'YE harvest'!E112</f>
        <v>116</v>
      </c>
      <c r="F112" s="12"/>
      <c r="G112" s="12"/>
      <c r="K112" s="9"/>
      <c r="M112" s="2"/>
      <c r="O112" s="12"/>
      <c r="P112" s="12"/>
      <c r="R112" s="59"/>
      <c r="S112"/>
      <c r="T112" s="9"/>
      <c r="W112" s="58"/>
      <c r="Y112" s="9"/>
    </row>
    <row r="113" spans="1:25">
      <c r="A113" t="str">
        <f>'rockfish harvests'!A112</f>
        <v>SC</v>
      </c>
      <c r="B113">
        <f>'rockfish harvests'!B112</f>
        <v>1998</v>
      </c>
      <c r="C113" t="str">
        <f>'rockfish harvests'!C112</f>
        <v>NG</v>
      </c>
      <c r="D113">
        <f>'rockfish harvests'!D112</f>
        <v>5169</v>
      </c>
      <c r="E113">
        <f>'YE harvest'!E113</f>
        <v>1242</v>
      </c>
      <c r="F113" s="42"/>
      <c r="G113" s="42"/>
      <c r="H113" s="17">
        <f t="shared" ref="H113:H120" si="25">E113*F113</f>
        <v>0</v>
      </c>
      <c r="I113" s="8">
        <f t="shared" si="15"/>
        <v>0</v>
      </c>
      <c r="J113">
        <f t="shared" si="18"/>
        <v>0</v>
      </c>
      <c r="K113" s="9">
        <f t="shared" si="19"/>
        <v>0</v>
      </c>
      <c r="M113" s="2">
        <f>'rockfish harvests'!O112</f>
        <v>2556.220955913016</v>
      </c>
      <c r="N113">
        <f>'rockfish harvests'!P112</f>
        <v>380846.86521831615</v>
      </c>
      <c r="O113" s="12"/>
      <c r="P113" s="12"/>
      <c r="Q113" s="17">
        <f t="shared" ref="Q113:Q179" si="26">M113*O113</f>
        <v>0</v>
      </c>
      <c r="R113" s="59">
        <f t="shared" ref="R113:R179" si="27">(M113^2)*P113+(O113^2)*N113-(P113*N113)</f>
        <v>0</v>
      </c>
      <c r="S113">
        <f t="shared" si="20"/>
        <v>0</v>
      </c>
      <c r="T113" s="9">
        <f t="shared" si="21"/>
        <v>0</v>
      </c>
      <c r="V113" s="17">
        <f t="shared" si="16"/>
        <v>0</v>
      </c>
      <c r="W113" s="58">
        <f t="shared" si="17"/>
        <v>0</v>
      </c>
      <c r="X113">
        <f t="shared" si="22"/>
        <v>0</v>
      </c>
      <c r="Y113" s="9">
        <f t="shared" si="23"/>
        <v>0</v>
      </c>
    </row>
    <row r="114" spans="1:25">
      <c r="A114" t="str">
        <f>'rockfish harvests'!A113</f>
        <v>SC</v>
      </c>
      <c r="B114">
        <f>'rockfish harvests'!B113</f>
        <v>1999</v>
      </c>
      <c r="C114" t="str">
        <f>'rockfish harvests'!C113</f>
        <v>NG</v>
      </c>
      <c r="D114">
        <f>'rockfish harvests'!D113</f>
        <v>9276</v>
      </c>
      <c r="E114">
        <f>'YE harvest'!E114</f>
        <v>1138</v>
      </c>
      <c r="F114" s="12"/>
      <c r="G114" s="12"/>
      <c r="H114" s="17">
        <f t="shared" si="25"/>
        <v>0</v>
      </c>
      <c r="I114" s="8">
        <f t="shared" si="15"/>
        <v>0</v>
      </c>
      <c r="J114">
        <f t="shared" si="18"/>
        <v>0</v>
      </c>
      <c r="K114" s="9">
        <f t="shared" si="19"/>
        <v>0</v>
      </c>
      <c r="M114" s="2">
        <f>'rockfish harvests'!O113</f>
        <v>4587.2519998160442</v>
      </c>
      <c r="N114">
        <f>'rockfish harvests'!P113</f>
        <v>1226475.2843498222</v>
      </c>
      <c r="O114" s="12"/>
      <c r="P114" s="12"/>
      <c r="Q114" s="17">
        <f t="shared" si="26"/>
        <v>0</v>
      </c>
      <c r="R114" s="59">
        <f t="shared" si="27"/>
        <v>0</v>
      </c>
      <c r="S114">
        <f t="shared" si="20"/>
        <v>0</v>
      </c>
      <c r="T114" s="9">
        <f t="shared" si="21"/>
        <v>0</v>
      </c>
      <c r="V114" s="17">
        <f t="shared" si="16"/>
        <v>0</v>
      </c>
      <c r="W114" s="58">
        <f t="shared" si="17"/>
        <v>0</v>
      </c>
      <c r="X114">
        <f t="shared" si="22"/>
        <v>0</v>
      </c>
      <c r="Y114" s="9">
        <f t="shared" si="23"/>
        <v>0</v>
      </c>
    </row>
    <row r="115" spans="1:25">
      <c r="A115" t="str">
        <f>'rockfish harvests'!A114</f>
        <v>SC</v>
      </c>
      <c r="B115">
        <f>'rockfish harvests'!B114</f>
        <v>2000</v>
      </c>
      <c r="C115" t="str">
        <f>'rockfish harvests'!C114</f>
        <v>NG</v>
      </c>
      <c r="D115">
        <f>'rockfish harvests'!D114</f>
        <v>13107</v>
      </c>
      <c r="E115">
        <f>'YE harvest'!E115</f>
        <v>2404</v>
      </c>
      <c r="F115" s="12"/>
      <c r="G115" s="12"/>
      <c r="H115" s="17">
        <f t="shared" si="25"/>
        <v>0</v>
      </c>
      <c r="I115" s="8">
        <f t="shared" si="15"/>
        <v>0</v>
      </c>
      <c r="J115">
        <f t="shared" si="18"/>
        <v>0</v>
      </c>
      <c r="K115" s="9">
        <f t="shared" si="19"/>
        <v>0</v>
      </c>
      <c r="M115" s="2">
        <f>'rockfish harvests'!O114</f>
        <v>6481.7930100893609</v>
      </c>
      <c r="N115">
        <f>'rockfish harvests'!P114</f>
        <v>2448747.0158551079</v>
      </c>
      <c r="O115" s="12"/>
      <c r="P115" s="12"/>
      <c r="Q115" s="17">
        <f t="shared" si="26"/>
        <v>0</v>
      </c>
      <c r="R115" s="59">
        <f t="shared" si="27"/>
        <v>0</v>
      </c>
      <c r="S115">
        <f t="shared" si="20"/>
        <v>0</v>
      </c>
      <c r="T115" s="9">
        <f t="shared" si="21"/>
        <v>0</v>
      </c>
      <c r="V115" s="17">
        <f t="shared" si="16"/>
        <v>0</v>
      </c>
      <c r="W115" s="58">
        <f t="shared" si="17"/>
        <v>0</v>
      </c>
      <c r="X115">
        <f t="shared" si="22"/>
        <v>0</v>
      </c>
      <c r="Y115" s="9">
        <f t="shared" si="23"/>
        <v>0</v>
      </c>
    </row>
    <row r="116" spans="1:25">
      <c r="A116" t="str">
        <f>'rockfish harvests'!A115</f>
        <v>SC</v>
      </c>
      <c r="B116">
        <f>'rockfish harvests'!B115</f>
        <v>2001</v>
      </c>
      <c r="C116" t="str">
        <f>'rockfish harvests'!C115</f>
        <v>NG</v>
      </c>
      <c r="D116">
        <f>'rockfish harvests'!D115</f>
        <v>20907</v>
      </c>
      <c r="E116">
        <f>'YE harvest'!E116</f>
        <v>2450</v>
      </c>
      <c r="F116" s="12"/>
      <c r="G116" s="12"/>
      <c r="H116" s="17">
        <f t="shared" si="25"/>
        <v>0</v>
      </c>
      <c r="I116" s="8">
        <f t="shared" si="15"/>
        <v>0</v>
      </c>
      <c r="J116">
        <f t="shared" si="18"/>
        <v>0</v>
      </c>
      <c r="K116" s="9">
        <f t="shared" si="19"/>
        <v>0</v>
      </c>
      <c r="M116" s="2">
        <f>'rockfish harvests'!O115</f>
        <v>10339.120047450848</v>
      </c>
      <c r="N116">
        <f>'rockfish harvests'!P115</f>
        <v>6230469.2850139625</v>
      </c>
      <c r="O116" s="12"/>
      <c r="P116" s="12"/>
      <c r="Q116" s="17">
        <f t="shared" si="26"/>
        <v>0</v>
      </c>
      <c r="R116" s="59">
        <f t="shared" si="27"/>
        <v>0</v>
      </c>
      <c r="S116">
        <f t="shared" si="20"/>
        <v>0</v>
      </c>
      <c r="T116" s="9">
        <f t="shared" si="21"/>
        <v>0</v>
      </c>
      <c r="V116" s="17">
        <f t="shared" si="16"/>
        <v>0</v>
      </c>
      <c r="W116" s="58">
        <f t="shared" si="17"/>
        <v>0</v>
      </c>
      <c r="X116">
        <f t="shared" si="22"/>
        <v>0</v>
      </c>
      <c r="Y116" s="9">
        <f t="shared" si="23"/>
        <v>0</v>
      </c>
    </row>
    <row r="117" spans="1:25">
      <c r="A117" t="str">
        <f>'rockfish harvests'!A116</f>
        <v>SC</v>
      </c>
      <c r="B117">
        <f>'rockfish harvests'!B116</f>
        <v>2002</v>
      </c>
      <c r="C117" t="str">
        <f>'rockfish harvests'!C116</f>
        <v>NG</v>
      </c>
      <c r="D117">
        <f>'rockfish harvests'!D116</f>
        <v>17318</v>
      </c>
      <c r="E117">
        <f>'YE harvest'!E117</f>
        <v>2230</v>
      </c>
      <c r="F117" s="12"/>
      <c r="G117" s="12"/>
      <c r="H117" s="17">
        <f t="shared" si="25"/>
        <v>0</v>
      </c>
      <c r="I117" s="8">
        <f t="shared" si="15"/>
        <v>0</v>
      </c>
      <c r="J117">
        <f t="shared" si="18"/>
        <v>0</v>
      </c>
      <c r="K117" s="9">
        <f t="shared" si="19"/>
        <v>0</v>
      </c>
      <c r="M117" s="2">
        <f>'rockfish harvests'!O116</f>
        <v>8564.2550811572073</v>
      </c>
      <c r="N117">
        <f>'rockfish harvests'!P116</f>
        <v>4274967.2451758217</v>
      </c>
      <c r="O117" s="12"/>
      <c r="P117" s="12"/>
      <c r="Q117" s="17">
        <f t="shared" si="26"/>
        <v>0</v>
      </c>
      <c r="R117" s="59">
        <f t="shared" si="27"/>
        <v>0</v>
      </c>
      <c r="S117">
        <f t="shared" si="20"/>
        <v>0</v>
      </c>
      <c r="T117" s="9">
        <f t="shared" si="21"/>
        <v>0</v>
      </c>
      <c r="V117" s="17">
        <f t="shared" si="16"/>
        <v>0</v>
      </c>
      <c r="W117" s="58">
        <f t="shared" si="17"/>
        <v>0</v>
      </c>
      <c r="X117">
        <f t="shared" si="22"/>
        <v>0</v>
      </c>
      <c r="Y117" s="9">
        <f t="shared" si="23"/>
        <v>0</v>
      </c>
    </row>
    <row r="118" spans="1:25">
      <c r="A118" t="str">
        <f>'rockfish harvests'!A117</f>
        <v>SC</v>
      </c>
      <c r="B118">
        <f>'rockfish harvests'!B117</f>
        <v>2003</v>
      </c>
      <c r="C118" t="str">
        <f>'rockfish harvests'!C117</f>
        <v>NG</v>
      </c>
      <c r="D118">
        <f>'rockfish harvests'!D117</f>
        <v>17020</v>
      </c>
      <c r="E118">
        <f>'YE harvest'!E118</f>
        <v>3447</v>
      </c>
      <c r="F118" s="12"/>
      <c r="G118" s="12"/>
      <c r="H118" s="17">
        <f t="shared" si="25"/>
        <v>0</v>
      </c>
      <c r="I118" s="8">
        <f t="shared" si="15"/>
        <v>0</v>
      </c>
      <c r="J118">
        <f t="shared" si="18"/>
        <v>0</v>
      </c>
      <c r="K118" s="9">
        <f t="shared" si="19"/>
        <v>0</v>
      </c>
      <c r="M118" s="2">
        <f>'rockfish harvests'!O117</f>
        <v>8416.8854071657042</v>
      </c>
      <c r="N118">
        <f>'rockfish harvests'!P117</f>
        <v>4129109.8070434225</v>
      </c>
      <c r="O118" s="12"/>
      <c r="P118" s="12"/>
      <c r="Q118" s="17">
        <f t="shared" si="26"/>
        <v>0</v>
      </c>
      <c r="R118" s="59">
        <f t="shared" si="27"/>
        <v>0</v>
      </c>
      <c r="S118">
        <f t="shared" si="20"/>
        <v>0</v>
      </c>
      <c r="T118" s="9">
        <f t="shared" si="21"/>
        <v>0</v>
      </c>
      <c r="V118" s="17">
        <f t="shared" si="16"/>
        <v>0</v>
      </c>
      <c r="W118" s="58">
        <f t="shared" si="17"/>
        <v>0</v>
      </c>
      <c r="X118">
        <f t="shared" si="22"/>
        <v>0</v>
      </c>
      <c r="Y118" s="9">
        <f t="shared" si="23"/>
        <v>0</v>
      </c>
    </row>
    <row r="119" spans="1:25">
      <c r="A119" t="str">
        <f>'rockfish harvests'!A118</f>
        <v>SC</v>
      </c>
      <c r="B119">
        <f>'rockfish harvests'!B118</f>
        <v>2004</v>
      </c>
      <c r="C119" t="str">
        <f>'rockfish harvests'!C118</f>
        <v>NG</v>
      </c>
      <c r="D119">
        <f>'rockfish harvests'!D118</f>
        <v>19434</v>
      </c>
      <c r="E119">
        <f>'YE harvest'!E119</f>
        <v>3475</v>
      </c>
      <c r="F119" s="12"/>
      <c r="G119" s="12"/>
      <c r="H119" s="17">
        <f t="shared" si="25"/>
        <v>0</v>
      </c>
      <c r="I119" s="8">
        <f t="shared" si="15"/>
        <v>0</v>
      </c>
      <c r="J119">
        <f t="shared" si="18"/>
        <v>0</v>
      </c>
      <c r="K119" s="9">
        <f t="shared" si="19"/>
        <v>0</v>
      </c>
      <c r="M119" s="2">
        <f>'rockfish harvests'!O118</f>
        <v>9610.6786723183504</v>
      </c>
      <c r="N119">
        <f>'rockfish harvests'!P118</f>
        <v>5383462.8158731172</v>
      </c>
      <c r="O119" s="12"/>
      <c r="P119" s="12"/>
      <c r="Q119" s="17">
        <f t="shared" si="26"/>
        <v>0</v>
      </c>
      <c r="R119" s="59">
        <f t="shared" si="27"/>
        <v>0</v>
      </c>
      <c r="S119">
        <f t="shared" si="20"/>
        <v>0</v>
      </c>
      <c r="T119" s="9">
        <f t="shared" si="21"/>
        <v>0</v>
      </c>
      <c r="V119" s="17">
        <f t="shared" si="16"/>
        <v>0</v>
      </c>
      <c r="W119" s="58">
        <f t="shared" si="17"/>
        <v>0</v>
      </c>
      <c r="X119">
        <f t="shared" si="22"/>
        <v>0</v>
      </c>
      <c r="Y119" s="9">
        <f t="shared" si="23"/>
        <v>0</v>
      </c>
    </row>
    <row r="120" spans="1:25">
      <c r="A120" t="str">
        <f>'rockfish harvests'!A119</f>
        <v>SC</v>
      </c>
      <c r="B120">
        <f>'rockfish harvests'!B119</f>
        <v>2005</v>
      </c>
      <c r="C120" t="str">
        <f>'rockfish harvests'!C119</f>
        <v>NG</v>
      </c>
      <c r="D120">
        <f>'rockfish harvests'!D119</f>
        <v>22792</v>
      </c>
      <c r="E120">
        <f>'YE harvest'!E120</f>
        <v>4171</v>
      </c>
      <c r="F120" s="12"/>
      <c r="G120" s="12"/>
      <c r="H120" s="17">
        <f t="shared" si="25"/>
        <v>0</v>
      </c>
      <c r="I120" s="8">
        <f t="shared" si="15"/>
        <v>0</v>
      </c>
      <c r="J120">
        <f t="shared" si="18"/>
        <v>0</v>
      </c>
      <c r="K120" s="9">
        <f t="shared" si="19"/>
        <v>0</v>
      </c>
      <c r="M120" s="2">
        <f>'rockfish harvests'!O119</f>
        <v>11271.307414813207</v>
      </c>
      <c r="N120">
        <f>'rockfish harvests'!P119</f>
        <v>7404610.0706118569</v>
      </c>
      <c r="O120" s="12"/>
      <c r="P120" s="12"/>
      <c r="Q120" s="17">
        <f t="shared" si="26"/>
        <v>0</v>
      </c>
      <c r="R120" s="59">
        <f t="shared" si="27"/>
        <v>0</v>
      </c>
      <c r="S120">
        <f t="shared" si="20"/>
        <v>0</v>
      </c>
      <c r="T120" s="9">
        <f t="shared" si="21"/>
        <v>0</v>
      </c>
      <c r="V120" s="17">
        <f t="shared" si="16"/>
        <v>0</v>
      </c>
      <c r="W120" s="58">
        <f t="shared" si="17"/>
        <v>0</v>
      </c>
      <c r="X120">
        <f t="shared" si="22"/>
        <v>0</v>
      </c>
      <c r="Y120" s="9">
        <f t="shared" si="23"/>
        <v>0</v>
      </c>
    </row>
    <row r="121" spans="1:25">
      <c r="A121" t="str">
        <f>'rockfish harvests'!A120</f>
        <v>SC</v>
      </c>
      <c r="B121">
        <f>'rockfish harvests'!B120</f>
        <v>2006</v>
      </c>
      <c r="C121" t="str">
        <f>'rockfish harvests'!C120</f>
        <v>NG</v>
      </c>
      <c r="D121">
        <f>'rockfish harvests'!D120</f>
        <v>19998</v>
      </c>
      <c r="E121">
        <f>'YE harvest'!E121</f>
        <v>4131</v>
      </c>
      <c r="F121" s="12"/>
      <c r="G121" s="12"/>
      <c r="H121" s="17" t="e">
        <f>#REF!</f>
        <v>#REF!</v>
      </c>
      <c r="I121" s="8">
        <f t="shared" si="15"/>
        <v>0</v>
      </c>
      <c r="J121">
        <f t="shared" si="18"/>
        <v>0</v>
      </c>
      <c r="K121" s="9">
        <f t="shared" si="19"/>
        <v>0</v>
      </c>
      <c r="M121" s="2">
        <f>'rockfish harvests'!O120</f>
        <v>9889.5930888660259</v>
      </c>
      <c r="N121">
        <f>'rockfish harvests'!P120</f>
        <v>5700467.1719220383</v>
      </c>
      <c r="O121" s="12"/>
      <c r="P121" s="12"/>
      <c r="Q121" s="17">
        <f t="shared" si="26"/>
        <v>0</v>
      </c>
      <c r="R121" s="59">
        <f t="shared" si="27"/>
        <v>0</v>
      </c>
      <c r="S121">
        <f t="shared" si="20"/>
        <v>0</v>
      </c>
      <c r="T121" s="9">
        <f t="shared" si="21"/>
        <v>0</v>
      </c>
      <c r="V121" s="17" t="e">
        <f t="shared" si="16"/>
        <v>#REF!</v>
      </c>
      <c r="W121" s="58">
        <f t="shared" si="17"/>
        <v>0</v>
      </c>
      <c r="X121">
        <f t="shared" si="22"/>
        <v>0</v>
      </c>
      <c r="Y121" s="9">
        <f t="shared" si="23"/>
        <v>0</v>
      </c>
    </row>
    <row r="122" spans="1:25">
      <c r="A122" t="str">
        <f>'rockfish harvests'!A121</f>
        <v>SC</v>
      </c>
      <c r="B122">
        <f>'rockfish harvests'!B121</f>
        <v>2007</v>
      </c>
      <c r="C122" t="str">
        <f>'rockfish harvests'!C121</f>
        <v>NG</v>
      </c>
      <c r="D122">
        <f>'rockfish harvests'!D121</f>
        <v>23861</v>
      </c>
      <c r="E122">
        <f>'YE harvest'!E122</f>
        <v>4118</v>
      </c>
      <c r="F122" s="12"/>
      <c r="G122" s="12"/>
      <c r="H122" s="17" t="e">
        <f>#REF!</f>
        <v>#REF!</v>
      </c>
      <c r="I122" s="8">
        <f t="shared" si="15"/>
        <v>0</v>
      </c>
      <c r="J122">
        <f t="shared" si="18"/>
        <v>0</v>
      </c>
      <c r="K122" s="9">
        <f t="shared" si="19"/>
        <v>0</v>
      </c>
      <c r="M122" s="2">
        <f>'rockfish harvests'!O121</f>
        <v>11799.959030574668</v>
      </c>
      <c r="N122">
        <f>'rockfish harvests'!P121</f>
        <v>8115487.2982604261</v>
      </c>
      <c r="O122" s="12"/>
      <c r="P122" s="12"/>
      <c r="Q122" s="17">
        <f t="shared" si="26"/>
        <v>0</v>
      </c>
      <c r="R122" s="59">
        <f t="shared" si="27"/>
        <v>0</v>
      </c>
      <c r="S122">
        <f t="shared" si="20"/>
        <v>0</v>
      </c>
      <c r="T122" s="9">
        <f t="shared" si="21"/>
        <v>0</v>
      </c>
      <c r="V122" s="17" t="e">
        <f t="shared" si="16"/>
        <v>#REF!</v>
      </c>
      <c r="W122" s="58">
        <f t="shared" si="17"/>
        <v>0</v>
      </c>
      <c r="X122">
        <f t="shared" si="22"/>
        <v>0</v>
      </c>
      <c r="Y122" s="9">
        <f t="shared" si="23"/>
        <v>0</v>
      </c>
    </row>
    <row r="123" spans="1:25">
      <c r="A123" t="str">
        <f>'rockfish harvests'!A122</f>
        <v>SC</v>
      </c>
      <c r="B123">
        <f>'rockfish harvests'!B122</f>
        <v>2008</v>
      </c>
      <c r="C123" t="str">
        <f>'rockfish harvests'!C122</f>
        <v>NG</v>
      </c>
      <c r="D123">
        <f>'rockfish harvests'!D122</f>
        <v>25596</v>
      </c>
      <c r="E123">
        <f>'YE harvest'!E123</f>
        <v>4729</v>
      </c>
      <c r="F123" s="12"/>
      <c r="G123" s="12"/>
      <c r="H123" s="17" t="e">
        <f>#REF!</f>
        <v>#REF!</v>
      </c>
      <c r="I123" s="8">
        <f t="shared" si="15"/>
        <v>0</v>
      </c>
      <c r="J123">
        <f t="shared" si="18"/>
        <v>0</v>
      </c>
      <c r="K123" s="9">
        <f t="shared" si="19"/>
        <v>0</v>
      </c>
      <c r="M123" s="2">
        <f>'rockfish harvests'!O122</f>
        <v>12657.967031833927</v>
      </c>
      <c r="N123">
        <f>'rockfish harvests'!P122</f>
        <v>9338594.6288435515</v>
      </c>
      <c r="O123" s="12"/>
      <c r="P123" s="12"/>
      <c r="Q123" s="17">
        <f t="shared" si="26"/>
        <v>0</v>
      </c>
      <c r="R123" s="59">
        <f t="shared" si="27"/>
        <v>0</v>
      </c>
      <c r="S123">
        <f t="shared" si="20"/>
        <v>0</v>
      </c>
      <c r="T123" s="9">
        <f t="shared" si="21"/>
        <v>0</v>
      </c>
      <c r="V123" s="17" t="e">
        <f t="shared" si="16"/>
        <v>#REF!</v>
      </c>
      <c r="W123" s="58">
        <f t="shared" si="17"/>
        <v>0</v>
      </c>
      <c r="X123">
        <f t="shared" si="22"/>
        <v>0</v>
      </c>
      <c r="Y123" s="9">
        <f t="shared" si="23"/>
        <v>0</v>
      </c>
    </row>
    <row r="124" spans="1:25">
      <c r="A124" t="str">
        <f>'rockfish harvests'!A123</f>
        <v>SC</v>
      </c>
      <c r="B124">
        <f>'rockfish harvests'!B123</f>
        <v>2009</v>
      </c>
      <c r="C124" t="str">
        <f>'rockfish harvests'!C123</f>
        <v>NG</v>
      </c>
      <c r="D124">
        <f>'rockfish harvests'!D123</f>
        <v>21909</v>
      </c>
      <c r="E124">
        <f>'YE harvest'!E124</f>
        <v>3321</v>
      </c>
      <c r="F124" s="12"/>
      <c r="G124" s="12"/>
      <c r="H124" s="17" t="e">
        <f>#REF!</f>
        <v>#REF!</v>
      </c>
      <c r="I124" s="8">
        <f t="shared" si="15"/>
        <v>0</v>
      </c>
      <c r="J124">
        <f t="shared" si="18"/>
        <v>0</v>
      </c>
      <c r="K124" s="9">
        <f t="shared" si="19"/>
        <v>0</v>
      </c>
      <c r="M124" s="2">
        <f>'rockfish harvests'!O123</f>
        <v>10834.638213019593</v>
      </c>
      <c r="N124">
        <f>'rockfish harvests'!P123</f>
        <v>6841989.9451254793</v>
      </c>
      <c r="O124" s="12"/>
      <c r="P124" s="12"/>
      <c r="Q124" s="17">
        <f t="shared" si="26"/>
        <v>0</v>
      </c>
      <c r="R124" s="59">
        <f t="shared" si="27"/>
        <v>0</v>
      </c>
      <c r="S124">
        <f t="shared" si="20"/>
        <v>0</v>
      </c>
      <c r="T124" s="9">
        <f t="shared" si="21"/>
        <v>0</v>
      </c>
      <c r="V124" s="17" t="e">
        <f t="shared" si="16"/>
        <v>#REF!</v>
      </c>
      <c r="W124" s="58">
        <f t="shared" si="17"/>
        <v>0</v>
      </c>
      <c r="X124">
        <f t="shared" si="22"/>
        <v>0</v>
      </c>
      <c r="Y124" s="9">
        <f t="shared" si="23"/>
        <v>0</v>
      </c>
    </row>
    <row r="125" spans="1:25">
      <c r="A125" t="str">
        <f>'rockfish harvests'!A124</f>
        <v>SC</v>
      </c>
      <c r="B125">
        <f>'rockfish harvests'!B124</f>
        <v>2010</v>
      </c>
      <c r="C125" t="str">
        <f>'rockfish harvests'!C124</f>
        <v>NG</v>
      </c>
      <c r="D125">
        <f>'rockfish harvests'!D124</f>
        <v>27027</v>
      </c>
      <c r="E125">
        <f>'YE harvest'!E125</f>
        <v>6189</v>
      </c>
      <c r="F125" s="12"/>
      <c r="G125" s="12"/>
      <c r="H125" s="17" t="e">
        <f>#REF!</f>
        <v>#REF!</v>
      </c>
      <c r="I125" s="8">
        <f t="shared" si="15"/>
        <v>0</v>
      </c>
      <c r="J125">
        <f t="shared" si="18"/>
        <v>0</v>
      </c>
      <c r="K125" s="9">
        <f t="shared" si="19"/>
        <v>0</v>
      </c>
      <c r="M125" s="2">
        <f>'rockfish harvests'!O124</f>
        <v>13365.638184457552</v>
      </c>
      <c r="N125">
        <f>'rockfish harvests'!P124</f>
        <v>10411972.30311189</v>
      </c>
      <c r="O125" s="12"/>
      <c r="P125" s="12"/>
      <c r="Q125" s="17">
        <f t="shared" si="26"/>
        <v>0</v>
      </c>
      <c r="R125" s="59">
        <f t="shared" si="27"/>
        <v>0</v>
      </c>
      <c r="S125">
        <f t="shared" si="20"/>
        <v>0</v>
      </c>
      <c r="T125" s="9">
        <f t="shared" si="21"/>
        <v>0</v>
      </c>
      <c r="V125" s="17" t="e">
        <f t="shared" si="16"/>
        <v>#REF!</v>
      </c>
      <c r="W125" s="58">
        <f t="shared" si="17"/>
        <v>0</v>
      </c>
      <c r="X125">
        <f t="shared" si="22"/>
        <v>0</v>
      </c>
      <c r="Y125" s="9">
        <f t="shared" si="23"/>
        <v>0</v>
      </c>
    </row>
    <row r="126" spans="1:25">
      <c r="A126" t="str">
        <f>'rockfish harvests'!A125</f>
        <v>SC</v>
      </c>
      <c r="B126">
        <f>'rockfish harvests'!B125</f>
        <v>2011</v>
      </c>
      <c r="C126" t="str">
        <f>'rockfish harvests'!C125</f>
        <v>NG</v>
      </c>
      <c r="D126">
        <f>'rockfish harvests'!D125</f>
        <v>30322</v>
      </c>
      <c r="E126">
        <f>'YE harvest'!E126</f>
        <v>5609</v>
      </c>
      <c r="F126" s="12"/>
      <c r="G126" s="12"/>
      <c r="H126" s="17" t="e">
        <f>#REF!</f>
        <v>#REF!</v>
      </c>
      <c r="I126" s="8">
        <f t="shared" si="15"/>
        <v>0</v>
      </c>
      <c r="J126">
        <f t="shared" si="18"/>
        <v>0</v>
      </c>
      <c r="K126" s="9">
        <f t="shared" si="19"/>
        <v>0</v>
      </c>
      <c r="M126" s="2">
        <f>'rockfish harvests'!O125</f>
        <v>21882.405010282295</v>
      </c>
      <c r="N126">
        <f>'rockfish harvests'!P125</f>
        <v>8183614.275682712</v>
      </c>
      <c r="O126" s="12"/>
      <c r="P126" s="12"/>
      <c r="Q126" s="17">
        <f t="shared" si="26"/>
        <v>0</v>
      </c>
      <c r="R126" s="59">
        <f t="shared" si="27"/>
        <v>0</v>
      </c>
      <c r="S126">
        <f t="shared" si="20"/>
        <v>0</v>
      </c>
      <c r="T126" s="9">
        <f t="shared" si="21"/>
        <v>0</v>
      </c>
      <c r="V126" s="17" t="e">
        <f t="shared" si="16"/>
        <v>#REF!</v>
      </c>
      <c r="W126" s="58">
        <f t="shared" si="17"/>
        <v>0</v>
      </c>
      <c r="X126">
        <f t="shared" si="22"/>
        <v>0</v>
      </c>
      <c r="Y126" s="9">
        <f t="shared" si="23"/>
        <v>0</v>
      </c>
    </row>
    <row r="127" spans="1:25">
      <c r="A127" t="str">
        <f>'rockfish harvests'!A126</f>
        <v>SC</v>
      </c>
      <c r="B127">
        <f>'rockfish harvests'!B126</f>
        <v>2012</v>
      </c>
      <c r="C127" t="str">
        <f>'rockfish harvests'!C126</f>
        <v>NG</v>
      </c>
      <c r="D127">
        <f>'rockfish harvests'!D126</f>
        <v>27771</v>
      </c>
      <c r="E127">
        <f>'YE harvest'!E127</f>
        <v>5715</v>
      </c>
      <c r="F127" s="12"/>
      <c r="G127" s="12"/>
      <c r="H127" s="17" t="e">
        <f>#REF!</f>
        <v>#REF!</v>
      </c>
      <c r="I127" s="8">
        <f t="shared" si="15"/>
        <v>0</v>
      </c>
      <c r="J127">
        <f t="shared" si="18"/>
        <v>0</v>
      </c>
      <c r="K127" s="9">
        <f t="shared" si="19"/>
        <v>0</v>
      </c>
      <c r="M127" s="2">
        <f>'rockfish harvests'!O126</f>
        <v>13248.802237331009</v>
      </c>
      <c r="N127">
        <f>'rockfish harvests'!P126</f>
        <v>2524598.6215632036</v>
      </c>
      <c r="O127" s="12"/>
      <c r="P127" s="12"/>
      <c r="Q127" s="17">
        <f t="shared" si="26"/>
        <v>0</v>
      </c>
      <c r="R127" s="59">
        <f t="shared" si="27"/>
        <v>0</v>
      </c>
      <c r="S127">
        <f t="shared" si="20"/>
        <v>0</v>
      </c>
      <c r="T127" s="9">
        <f t="shared" si="21"/>
        <v>0</v>
      </c>
      <c r="V127" s="17" t="e">
        <f t="shared" si="16"/>
        <v>#REF!</v>
      </c>
      <c r="W127" s="58">
        <f t="shared" si="17"/>
        <v>0</v>
      </c>
      <c r="X127">
        <f t="shared" si="22"/>
        <v>0</v>
      </c>
      <c r="Y127" s="9">
        <f t="shared" si="23"/>
        <v>0</v>
      </c>
    </row>
    <row r="128" spans="1:25">
      <c r="A128" t="str">
        <f>'rockfish harvests'!A127</f>
        <v>SC</v>
      </c>
      <c r="B128">
        <f>'rockfish harvests'!B127</f>
        <v>2013</v>
      </c>
      <c r="C128" t="str">
        <f>'rockfish harvests'!C127</f>
        <v>NG</v>
      </c>
      <c r="D128">
        <f>'rockfish harvests'!D127</f>
        <v>30558</v>
      </c>
      <c r="E128">
        <f>'YE harvest'!E128</f>
        <v>5301</v>
      </c>
      <c r="F128" s="12"/>
      <c r="G128" s="12"/>
      <c r="H128" s="17" t="e">
        <f>#REF!</f>
        <v>#REF!</v>
      </c>
      <c r="I128" s="8">
        <f t="shared" si="15"/>
        <v>0</v>
      </c>
      <c r="J128">
        <f t="shared" si="18"/>
        <v>0</v>
      </c>
      <c r="K128" s="9">
        <f t="shared" si="19"/>
        <v>0</v>
      </c>
      <c r="M128" s="2">
        <f>'rockfish harvests'!O127</f>
        <v>17157.239835728957</v>
      </c>
      <c r="N128">
        <f>'rockfish harvests'!P127</f>
        <v>3987660.0085104108</v>
      </c>
      <c r="O128" s="12"/>
      <c r="P128" s="12"/>
      <c r="Q128" s="17">
        <f t="shared" si="26"/>
        <v>0</v>
      </c>
      <c r="R128" s="59">
        <f t="shared" si="27"/>
        <v>0</v>
      </c>
      <c r="S128">
        <f t="shared" si="20"/>
        <v>0</v>
      </c>
      <c r="T128" s="9">
        <f t="shared" si="21"/>
        <v>0</v>
      </c>
      <c r="V128" s="17" t="e">
        <f t="shared" si="16"/>
        <v>#REF!</v>
      </c>
      <c r="W128" s="58">
        <f t="shared" si="17"/>
        <v>0</v>
      </c>
      <c r="X128">
        <f t="shared" si="22"/>
        <v>0</v>
      </c>
      <c r="Y128" s="9">
        <f t="shared" si="23"/>
        <v>0</v>
      </c>
    </row>
    <row r="129" spans="1:25">
      <c r="A129" t="str">
        <f>'rockfish harvests'!A128</f>
        <v>SC</v>
      </c>
      <c r="B129">
        <f>'rockfish harvests'!B128</f>
        <v>2014</v>
      </c>
      <c r="C129" t="str">
        <f>'rockfish harvests'!C128</f>
        <v>NG</v>
      </c>
      <c r="D129">
        <f>'rockfish harvests'!D128</f>
        <v>37025</v>
      </c>
      <c r="E129">
        <f>'YE harvest'!E129</f>
        <v>5089</v>
      </c>
      <c r="F129" s="12"/>
      <c r="G129" s="12"/>
      <c r="H129" s="17" t="e">
        <f>#REF!</f>
        <v>#REF!</v>
      </c>
      <c r="I129" s="8">
        <f t="shared" si="15"/>
        <v>0</v>
      </c>
      <c r="J129">
        <f t="shared" si="18"/>
        <v>0</v>
      </c>
      <c r="K129" s="9">
        <f t="shared" si="19"/>
        <v>0</v>
      </c>
      <c r="M129" s="2">
        <f>'rockfish harvests'!O128</f>
        <v>21744.197040285006</v>
      </c>
      <c r="N129">
        <f>'rockfish harvests'!P128</f>
        <v>6732768.2681420343</v>
      </c>
      <c r="O129" s="12"/>
      <c r="P129" s="12"/>
      <c r="Q129" s="17">
        <f t="shared" si="26"/>
        <v>0</v>
      </c>
      <c r="R129" s="59">
        <f t="shared" si="27"/>
        <v>0</v>
      </c>
      <c r="S129">
        <f t="shared" si="20"/>
        <v>0</v>
      </c>
      <c r="T129" s="9">
        <f t="shared" si="21"/>
        <v>0</v>
      </c>
      <c r="V129" s="17" t="e">
        <f t="shared" si="16"/>
        <v>#REF!</v>
      </c>
      <c r="W129" s="58">
        <f t="shared" si="17"/>
        <v>0</v>
      </c>
      <c r="X129">
        <f t="shared" si="22"/>
        <v>0</v>
      </c>
      <c r="Y129" s="9">
        <f t="shared" si="23"/>
        <v>0</v>
      </c>
    </row>
    <row r="130" spans="1:25">
      <c r="A130" t="str">
        <f>'rockfish harvests'!A129</f>
        <v>SC</v>
      </c>
      <c r="B130">
        <f>'rockfish harvests'!B129</f>
        <v>2015</v>
      </c>
      <c r="C130" t="str">
        <f>'rockfish harvests'!C129</f>
        <v>NG</v>
      </c>
      <c r="D130">
        <f>'rockfish harvests'!D129</f>
        <v>45883</v>
      </c>
      <c r="E130">
        <f>'YE harvest'!E130</f>
        <v>6139</v>
      </c>
      <c r="F130" s="12"/>
      <c r="G130" s="12"/>
      <c r="H130" s="17" t="e">
        <f>#REF!</f>
        <v>#REF!</v>
      </c>
      <c r="I130" s="8">
        <f t="shared" si="15"/>
        <v>0</v>
      </c>
      <c r="J130">
        <f t="shared" si="18"/>
        <v>0</v>
      </c>
      <c r="K130" s="9">
        <f t="shared" si="19"/>
        <v>0</v>
      </c>
      <c r="M130" s="2">
        <f>'rockfish harvests'!O129</f>
        <v>24091.13981323161</v>
      </c>
      <c r="N130">
        <f>'rockfish harvests'!P129</f>
        <v>7216831.4803412473</v>
      </c>
      <c r="O130" s="12"/>
      <c r="P130" s="12"/>
      <c r="Q130" s="17">
        <f t="shared" si="26"/>
        <v>0</v>
      </c>
      <c r="R130" s="59">
        <f t="shared" si="27"/>
        <v>0</v>
      </c>
      <c r="S130">
        <f t="shared" si="20"/>
        <v>0</v>
      </c>
      <c r="T130" s="9">
        <f t="shared" si="21"/>
        <v>0</v>
      </c>
      <c r="V130" s="17" t="e">
        <f t="shared" si="16"/>
        <v>#REF!</v>
      </c>
      <c r="W130" s="58">
        <f t="shared" si="17"/>
        <v>0</v>
      </c>
      <c r="X130">
        <f t="shared" si="22"/>
        <v>0</v>
      </c>
      <c r="Y130" s="9">
        <f t="shared" si="23"/>
        <v>0</v>
      </c>
    </row>
    <row r="131" spans="1:25">
      <c r="A131" t="str">
        <f>'rockfish harvests'!A130</f>
        <v>SC</v>
      </c>
      <c r="B131">
        <f>'rockfish harvests'!B130</f>
        <v>2016</v>
      </c>
      <c r="C131" t="str">
        <f>'rockfish harvests'!C130</f>
        <v>NG</v>
      </c>
      <c r="D131">
        <f>'rockfish harvests'!D130</f>
        <v>56991</v>
      </c>
      <c r="E131">
        <f>'YE harvest'!E131</f>
        <v>7838</v>
      </c>
      <c r="F131" s="12"/>
      <c r="G131" s="12"/>
      <c r="H131" s="17" t="e">
        <f>#REF!</f>
        <v>#REF!</v>
      </c>
      <c r="I131" s="8">
        <f t="shared" si="15"/>
        <v>0</v>
      </c>
      <c r="J131">
        <f t="shared" si="18"/>
        <v>0</v>
      </c>
      <c r="K131" s="9">
        <f t="shared" si="19"/>
        <v>0</v>
      </c>
      <c r="M131" s="2">
        <f>'rockfish harvests'!O130</f>
        <v>21657.041703490948</v>
      </c>
      <c r="N131">
        <f>'rockfish harvests'!P130</f>
        <v>6461271.9983784193</v>
      </c>
      <c r="O131" s="12"/>
      <c r="P131" s="12"/>
      <c r="Q131" s="17">
        <f t="shared" si="26"/>
        <v>0</v>
      </c>
      <c r="R131" s="59">
        <f t="shared" si="27"/>
        <v>0</v>
      </c>
      <c r="S131">
        <f t="shared" si="20"/>
        <v>0</v>
      </c>
      <c r="T131" s="9">
        <f t="shared" si="21"/>
        <v>0</v>
      </c>
      <c r="V131" s="17" t="e">
        <f t="shared" si="16"/>
        <v>#REF!</v>
      </c>
      <c r="W131" s="58">
        <f t="shared" si="17"/>
        <v>0</v>
      </c>
      <c r="X131">
        <f t="shared" si="22"/>
        <v>0</v>
      </c>
      <c r="Y131" s="9">
        <f t="shared" si="23"/>
        <v>0</v>
      </c>
    </row>
    <row r="132" spans="1:25">
      <c r="A132" t="str">
        <f>'rockfish harvests'!A131</f>
        <v>SC</v>
      </c>
      <c r="B132">
        <f>'rockfish harvests'!B131</f>
        <v>2017</v>
      </c>
      <c r="C132" t="str">
        <f>'rockfish harvests'!C131</f>
        <v>NG</v>
      </c>
      <c r="D132">
        <f>'rockfish harvests'!D131</f>
        <v>38626</v>
      </c>
      <c r="E132">
        <f>'YE harvest'!E132</f>
        <v>6291</v>
      </c>
      <c r="F132" s="12"/>
      <c r="G132" s="12"/>
      <c r="H132" s="17" t="e">
        <f>#REF!</f>
        <v>#REF!</v>
      </c>
      <c r="I132" s="8">
        <f t="shared" si="15"/>
        <v>0</v>
      </c>
      <c r="J132">
        <f t="shared" si="18"/>
        <v>0</v>
      </c>
      <c r="K132" s="9">
        <f t="shared" si="19"/>
        <v>0</v>
      </c>
      <c r="M132" s="2">
        <f>'rockfish harvests'!O131</f>
        <v>15237.511532831981</v>
      </c>
      <c r="N132">
        <f>'rockfish harvests'!P131</f>
        <v>3824430.6766507281</v>
      </c>
      <c r="O132" s="12"/>
      <c r="P132" s="12"/>
      <c r="Q132" s="17">
        <f t="shared" si="26"/>
        <v>0</v>
      </c>
      <c r="R132" s="59">
        <f t="shared" si="27"/>
        <v>0</v>
      </c>
      <c r="S132">
        <f t="shared" si="20"/>
        <v>0</v>
      </c>
      <c r="T132" s="9">
        <f t="shared" si="21"/>
        <v>0</v>
      </c>
      <c r="V132" s="17" t="e">
        <f t="shared" si="16"/>
        <v>#REF!</v>
      </c>
      <c r="W132" s="58">
        <f t="shared" si="17"/>
        <v>0</v>
      </c>
      <c r="X132">
        <f t="shared" si="22"/>
        <v>0</v>
      </c>
      <c r="Y132" s="9">
        <f t="shared" si="23"/>
        <v>0</v>
      </c>
    </row>
    <row r="133" spans="1:25">
      <c r="A133" t="str">
        <f>'rockfish harvests'!A132</f>
        <v>SC</v>
      </c>
      <c r="B133">
        <f>'rockfish harvests'!B132</f>
        <v>2018</v>
      </c>
      <c r="C133" t="str">
        <f>'rockfish harvests'!C132</f>
        <v>NG</v>
      </c>
      <c r="D133">
        <f>'rockfish harvests'!D132</f>
        <v>50115</v>
      </c>
      <c r="E133">
        <f>'YE harvest'!E133</f>
        <v>8269</v>
      </c>
      <c r="F133" s="12"/>
      <c r="G133" s="12"/>
      <c r="H133" s="17" t="e">
        <f>#REF!</f>
        <v>#REF!</v>
      </c>
      <c r="I133" s="8">
        <f t="shared" si="15"/>
        <v>0</v>
      </c>
      <c r="J133">
        <f t="shared" si="18"/>
        <v>0</v>
      </c>
      <c r="K133" s="9">
        <f t="shared" si="19"/>
        <v>0</v>
      </c>
      <c r="M133" s="2">
        <f>'rockfish harvests'!O132</f>
        <v>18807.337515014005</v>
      </c>
      <c r="N133">
        <f>'rockfish harvests'!P132</f>
        <v>5909265.1225642972</v>
      </c>
      <c r="O133" s="12"/>
      <c r="P133" s="12"/>
      <c r="Q133" s="17">
        <f t="shared" si="26"/>
        <v>0</v>
      </c>
      <c r="R133" s="59">
        <f t="shared" si="27"/>
        <v>0</v>
      </c>
      <c r="S133">
        <f t="shared" si="20"/>
        <v>0</v>
      </c>
      <c r="T133" s="9">
        <f t="shared" si="21"/>
        <v>0</v>
      </c>
      <c r="V133" s="17" t="e">
        <f t="shared" si="16"/>
        <v>#REF!</v>
      </c>
      <c r="W133" s="58">
        <f t="shared" si="17"/>
        <v>0</v>
      </c>
      <c r="X133">
        <f t="shared" si="22"/>
        <v>0</v>
      </c>
      <c r="Y133" s="9">
        <f t="shared" si="23"/>
        <v>0</v>
      </c>
    </row>
    <row r="134" spans="1:25">
      <c r="A134" t="str">
        <f>'rockfish harvests'!A133</f>
        <v>SC</v>
      </c>
      <c r="B134">
        <f>'rockfish harvests'!B133</f>
        <v>2019</v>
      </c>
      <c r="C134" t="str">
        <f>'rockfish harvests'!C133</f>
        <v>NG</v>
      </c>
      <c r="D134">
        <f>'rockfish harvests'!D133</f>
        <v>64565</v>
      </c>
      <c r="E134">
        <f>'YE harvest'!E134</f>
        <v>9526</v>
      </c>
      <c r="F134" s="12"/>
      <c r="G134" s="12"/>
      <c r="K134" s="9"/>
      <c r="M134" s="2"/>
      <c r="O134" s="12"/>
      <c r="P134" s="12"/>
      <c r="R134" s="59"/>
      <c r="S134"/>
      <c r="T134" s="9"/>
      <c r="W134" s="58"/>
      <c r="Y134" s="9"/>
    </row>
    <row r="135" spans="1:25">
      <c r="A135" t="str">
        <f>'rockfish harvests'!A134</f>
        <v>SC</v>
      </c>
      <c r="B135">
        <f>'rockfish harvests'!B134</f>
        <v>1998</v>
      </c>
      <c r="C135" t="str">
        <f>'rockfish harvests'!C134</f>
        <v>NORTHEAS</v>
      </c>
      <c r="D135">
        <f>'rockfish harvests'!D134</f>
        <v>1488</v>
      </c>
      <c r="E135">
        <f>'YE harvest'!E135</f>
        <v>511</v>
      </c>
      <c r="F135" s="49"/>
      <c r="G135" s="50"/>
      <c r="H135" s="17">
        <f t="shared" ref="H135:H142" si="28">E135*F135</f>
        <v>0</v>
      </c>
      <c r="I135" s="8">
        <f t="shared" si="15"/>
        <v>0</v>
      </c>
      <c r="J135">
        <f t="shared" si="18"/>
        <v>0</v>
      </c>
      <c r="K135" s="9">
        <f t="shared" si="19"/>
        <v>0</v>
      </c>
      <c r="M135" s="2">
        <f>'rockfish harvests'!O134</f>
        <v>1158.751507803267</v>
      </c>
      <c r="N135">
        <f>'rockfish harvests'!P134</f>
        <v>130721.74657888399</v>
      </c>
      <c r="O135" s="12"/>
      <c r="P135" s="12"/>
      <c r="Q135" s="17">
        <f t="shared" si="26"/>
        <v>0</v>
      </c>
      <c r="R135" s="59">
        <f t="shared" si="27"/>
        <v>0</v>
      </c>
      <c r="S135">
        <f t="shared" si="20"/>
        <v>0</v>
      </c>
      <c r="T135" s="9">
        <f t="shared" si="21"/>
        <v>0</v>
      </c>
      <c r="V135" s="17">
        <f t="shared" si="16"/>
        <v>0</v>
      </c>
      <c r="W135" s="58">
        <f t="shared" si="17"/>
        <v>0</v>
      </c>
      <c r="X135">
        <f t="shared" si="22"/>
        <v>0</v>
      </c>
      <c r="Y135" s="9">
        <f t="shared" si="23"/>
        <v>0</v>
      </c>
    </row>
    <row r="136" spans="1:25">
      <c r="A136" t="str">
        <f>'rockfish harvests'!A135</f>
        <v>SC</v>
      </c>
      <c r="B136">
        <f>'rockfish harvests'!B135</f>
        <v>1999</v>
      </c>
      <c r="C136" t="str">
        <f>'rockfish harvests'!C135</f>
        <v>NORTHEAS</v>
      </c>
      <c r="D136">
        <f>'rockfish harvests'!D135</f>
        <v>1866</v>
      </c>
      <c r="E136">
        <f>'YE harvest'!E136</f>
        <v>177</v>
      </c>
      <c r="F136" s="49"/>
      <c r="G136" s="50"/>
      <c r="H136" s="17">
        <f t="shared" si="28"/>
        <v>0</v>
      </c>
      <c r="I136" s="8">
        <f t="shared" si="15"/>
        <v>0</v>
      </c>
      <c r="J136">
        <f t="shared" si="18"/>
        <v>0</v>
      </c>
      <c r="K136" s="9">
        <f t="shared" si="19"/>
        <v>0</v>
      </c>
      <c r="M136" s="2">
        <f>'rockfish harvests'!O135</f>
        <v>1453.1117698661938</v>
      </c>
      <c r="N136">
        <f>'rockfish harvests'!P135</f>
        <v>205572.61399024838</v>
      </c>
      <c r="O136" s="12"/>
      <c r="P136" s="12"/>
      <c r="Q136" s="17">
        <f t="shared" si="26"/>
        <v>0</v>
      </c>
      <c r="R136" s="59">
        <f t="shared" si="27"/>
        <v>0</v>
      </c>
      <c r="S136">
        <f t="shared" si="20"/>
        <v>0</v>
      </c>
      <c r="T136" s="9">
        <f t="shared" si="21"/>
        <v>0</v>
      </c>
      <c r="V136" s="17">
        <f t="shared" si="16"/>
        <v>0</v>
      </c>
      <c r="W136" s="58">
        <f t="shared" si="17"/>
        <v>0</v>
      </c>
      <c r="X136">
        <f t="shared" si="22"/>
        <v>0</v>
      </c>
      <c r="Y136" s="9">
        <f t="shared" si="23"/>
        <v>0</v>
      </c>
    </row>
    <row r="137" spans="1:25">
      <c r="A137" t="str">
        <f>'rockfish harvests'!A136</f>
        <v>SC</v>
      </c>
      <c r="B137">
        <f>'rockfish harvests'!B136</f>
        <v>2000</v>
      </c>
      <c r="C137" t="str">
        <f>'rockfish harvests'!C136</f>
        <v>NORTHEAS</v>
      </c>
      <c r="D137">
        <f>'rockfish harvests'!D136</f>
        <v>2115</v>
      </c>
      <c r="E137">
        <f>'YE harvest'!E137</f>
        <v>250</v>
      </c>
      <c r="F137" s="49"/>
      <c r="G137" s="50"/>
      <c r="H137" s="17">
        <f t="shared" si="28"/>
        <v>0</v>
      </c>
      <c r="I137" s="8">
        <f t="shared" ref="I137:I203" si="29">(E137^2)*G137</f>
        <v>0</v>
      </c>
      <c r="J137">
        <f t="shared" si="18"/>
        <v>0</v>
      </c>
      <c r="K137" s="9">
        <f t="shared" si="19"/>
        <v>0</v>
      </c>
      <c r="M137" s="2">
        <f>'rockfish harvests'!O136</f>
        <v>1647.0157520187568</v>
      </c>
      <c r="N137">
        <f>'rockfish harvests'!P136</f>
        <v>264096.54694560438</v>
      </c>
      <c r="O137" s="12"/>
      <c r="P137" s="12"/>
      <c r="Q137" s="17">
        <f t="shared" si="26"/>
        <v>0</v>
      </c>
      <c r="R137" s="59">
        <f t="shared" si="27"/>
        <v>0</v>
      </c>
      <c r="S137">
        <f t="shared" si="20"/>
        <v>0</v>
      </c>
      <c r="T137" s="9">
        <f t="shared" si="21"/>
        <v>0</v>
      </c>
      <c r="V137" s="17">
        <f t="shared" ref="V137:V203" si="30">Q137+H137</f>
        <v>0</v>
      </c>
      <c r="W137" s="58">
        <f t="shared" ref="W137:W203" si="31">R137+I137</f>
        <v>0</v>
      </c>
      <c r="X137">
        <f t="shared" si="22"/>
        <v>0</v>
      </c>
      <c r="Y137" s="9">
        <f t="shared" si="23"/>
        <v>0</v>
      </c>
    </row>
    <row r="138" spans="1:25">
      <c r="A138" t="str">
        <f>'rockfish harvests'!A137</f>
        <v>SC</v>
      </c>
      <c r="B138">
        <f>'rockfish harvests'!B137</f>
        <v>2001</v>
      </c>
      <c r="C138" t="str">
        <f>'rockfish harvests'!C137</f>
        <v>NORTHEAS</v>
      </c>
      <c r="D138">
        <f>'rockfish harvests'!D137</f>
        <v>2081</v>
      </c>
      <c r="E138">
        <f>'YE harvest'!E138</f>
        <v>227</v>
      </c>
      <c r="F138" s="49"/>
      <c r="G138" s="50"/>
      <c r="H138" s="17">
        <f t="shared" si="28"/>
        <v>0</v>
      </c>
      <c r="I138" s="8">
        <f t="shared" si="29"/>
        <v>0</v>
      </c>
      <c r="J138">
        <f t="shared" ref="J138:J204" si="32">SQRT(I138)</f>
        <v>0</v>
      </c>
      <c r="K138" s="9">
        <f t="shared" ref="K138:K204" si="33">(1.96*J138)</f>
        <v>0</v>
      </c>
      <c r="M138" s="2">
        <f>'rockfish harvests'!O137</f>
        <v>1620.5389030501337</v>
      </c>
      <c r="N138">
        <f>'rockfish harvests'!P137</f>
        <v>255673.74912670467</v>
      </c>
      <c r="O138" s="12"/>
      <c r="P138" s="12"/>
      <c r="Q138" s="17">
        <f t="shared" si="26"/>
        <v>0</v>
      </c>
      <c r="R138" s="59">
        <f t="shared" si="27"/>
        <v>0</v>
      </c>
      <c r="S138">
        <f t="shared" ref="S138:S204" si="34">SQRT(R138)</f>
        <v>0</v>
      </c>
      <c r="T138" s="9">
        <f t="shared" ref="T138:T204" si="35">(1.96*S138)</f>
        <v>0</v>
      </c>
      <c r="V138" s="17">
        <f t="shared" si="30"/>
        <v>0</v>
      </c>
      <c r="W138" s="58">
        <f t="shared" si="31"/>
        <v>0</v>
      </c>
      <c r="X138">
        <f t="shared" ref="X138:X204" si="36">SQRT(W138)</f>
        <v>0</v>
      </c>
      <c r="Y138" s="9">
        <f t="shared" ref="Y138:Y204" si="37">(1.96*X138)</f>
        <v>0</v>
      </c>
    </row>
    <row r="139" spans="1:25">
      <c r="A139" t="str">
        <f>'rockfish harvests'!A138</f>
        <v>SC</v>
      </c>
      <c r="B139">
        <f>'rockfish harvests'!B138</f>
        <v>2002</v>
      </c>
      <c r="C139" t="str">
        <f>'rockfish harvests'!C138</f>
        <v>NORTHEAS</v>
      </c>
      <c r="D139">
        <f>'rockfish harvests'!D138</f>
        <v>2262</v>
      </c>
      <c r="E139">
        <f>'YE harvest'!E139</f>
        <v>210</v>
      </c>
      <c r="F139" s="49"/>
      <c r="G139" s="50"/>
      <c r="H139" s="17">
        <f t="shared" si="28"/>
        <v>0</v>
      </c>
      <c r="I139" s="8">
        <f t="shared" si="29"/>
        <v>0</v>
      </c>
      <c r="J139">
        <f t="shared" si="32"/>
        <v>0</v>
      </c>
      <c r="K139" s="9">
        <f t="shared" si="33"/>
        <v>0</v>
      </c>
      <c r="M139" s="2">
        <f>'rockfish harvests'!O138</f>
        <v>1761.4891872654503</v>
      </c>
      <c r="N139">
        <f>'rockfish harvests'!P138</f>
        <v>302083.62252065231</v>
      </c>
      <c r="O139" s="12"/>
      <c r="P139" s="12"/>
      <c r="Q139" s="17">
        <f t="shared" si="26"/>
        <v>0</v>
      </c>
      <c r="R139" s="59">
        <f t="shared" si="27"/>
        <v>0</v>
      </c>
      <c r="S139">
        <f t="shared" si="34"/>
        <v>0</v>
      </c>
      <c r="T139" s="9">
        <f t="shared" si="35"/>
        <v>0</v>
      </c>
      <c r="V139" s="17">
        <f t="shared" si="30"/>
        <v>0</v>
      </c>
      <c r="W139" s="58">
        <f t="shared" si="31"/>
        <v>0</v>
      </c>
      <c r="X139">
        <f t="shared" si="36"/>
        <v>0</v>
      </c>
      <c r="Y139" s="9">
        <f t="shared" si="37"/>
        <v>0</v>
      </c>
    </row>
    <row r="140" spans="1:25">
      <c r="A140" t="str">
        <f>'rockfish harvests'!A139</f>
        <v>SC</v>
      </c>
      <c r="B140">
        <f>'rockfish harvests'!B139</f>
        <v>2003</v>
      </c>
      <c r="C140" t="str">
        <f>'rockfish harvests'!C139</f>
        <v>NORTHEAS</v>
      </c>
      <c r="D140">
        <f>'rockfish harvests'!D139</f>
        <v>2743</v>
      </c>
      <c r="E140">
        <f>'YE harvest'!E140</f>
        <v>266</v>
      </c>
      <c r="F140" s="49"/>
      <c r="G140" s="50"/>
      <c r="H140" s="17">
        <f t="shared" si="28"/>
        <v>0</v>
      </c>
      <c r="I140" s="8">
        <f t="shared" si="29"/>
        <v>0</v>
      </c>
      <c r="J140">
        <f t="shared" si="32"/>
        <v>0</v>
      </c>
      <c r="K140" s="9">
        <f t="shared" si="33"/>
        <v>0</v>
      </c>
      <c r="M140" s="2">
        <f>'rockfish harvests'!O139</f>
        <v>2136.0587270862643</v>
      </c>
      <c r="N140">
        <f>'rockfish harvests'!P139</f>
        <v>444215.38374428463</v>
      </c>
      <c r="O140" s="12"/>
      <c r="P140" s="12"/>
      <c r="Q140" s="17">
        <f t="shared" si="26"/>
        <v>0</v>
      </c>
      <c r="R140" s="59">
        <f t="shared" si="27"/>
        <v>0</v>
      </c>
      <c r="S140">
        <f t="shared" si="34"/>
        <v>0</v>
      </c>
      <c r="T140" s="9">
        <f t="shared" si="35"/>
        <v>0</v>
      </c>
      <c r="V140" s="17">
        <f t="shared" si="30"/>
        <v>0</v>
      </c>
      <c r="W140" s="58">
        <f t="shared" si="31"/>
        <v>0</v>
      </c>
      <c r="X140">
        <f t="shared" si="36"/>
        <v>0</v>
      </c>
      <c r="Y140" s="9">
        <f t="shared" si="37"/>
        <v>0</v>
      </c>
    </row>
    <row r="141" spans="1:25">
      <c r="A141" t="str">
        <f>'rockfish harvests'!A140</f>
        <v>SC</v>
      </c>
      <c r="B141">
        <f>'rockfish harvests'!B140</f>
        <v>2004</v>
      </c>
      <c r="C141" t="str">
        <f>'rockfish harvests'!C140</f>
        <v>NORTHEAS</v>
      </c>
      <c r="D141">
        <f>'rockfish harvests'!D140</f>
        <v>3291</v>
      </c>
      <c r="E141">
        <f>'YE harvest'!E141</f>
        <v>223</v>
      </c>
      <c r="F141" s="49"/>
      <c r="G141" s="50"/>
      <c r="H141" s="17">
        <f t="shared" si="28"/>
        <v>0</v>
      </c>
      <c r="I141" s="8">
        <f t="shared" si="29"/>
        <v>0</v>
      </c>
      <c r="J141">
        <f t="shared" si="32"/>
        <v>0</v>
      </c>
      <c r="K141" s="9">
        <f t="shared" si="33"/>
        <v>0</v>
      </c>
      <c r="M141" s="2">
        <f>'rockfish harvests'!O140</f>
        <v>2562.8032339923066</v>
      </c>
      <c r="N141">
        <f>'rockfish harvests'!P140</f>
        <v>639436.97291537211</v>
      </c>
      <c r="O141" s="12"/>
      <c r="P141" s="12"/>
      <c r="Q141" s="17">
        <f t="shared" si="26"/>
        <v>0</v>
      </c>
      <c r="R141" s="59">
        <f t="shared" si="27"/>
        <v>0</v>
      </c>
      <c r="S141">
        <f t="shared" si="34"/>
        <v>0</v>
      </c>
      <c r="T141" s="9">
        <f t="shared" si="35"/>
        <v>0</v>
      </c>
      <c r="V141" s="17">
        <f t="shared" si="30"/>
        <v>0</v>
      </c>
      <c r="W141" s="58">
        <f t="shared" si="31"/>
        <v>0</v>
      </c>
      <c r="X141">
        <f t="shared" si="36"/>
        <v>0</v>
      </c>
      <c r="Y141" s="9">
        <f t="shared" si="37"/>
        <v>0</v>
      </c>
    </row>
    <row r="142" spans="1:25">
      <c r="A142" t="str">
        <f>'rockfish harvests'!A141</f>
        <v>SC</v>
      </c>
      <c r="B142">
        <f>'rockfish harvests'!B141</f>
        <v>2005</v>
      </c>
      <c r="C142" t="str">
        <f>'rockfish harvests'!C141</f>
        <v>NORTHEAS</v>
      </c>
      <c r="D142">
        <f>'rockfish harvests'!D141</f>
        <v>4641</v>
      </c>
      <c r="E142">
        <f>'YE harvest'!E142</f>
        <v>316</v>
      </c>
      <c r="F142" s="49"/>
      <c r="G142" s="50"/>
      <c r="H142" s="17">
        <f t="shared" si="28"/>
        <v>0</v>
      </c>
      <c r="I142" s="8">
        <f t="shared" si="29"/>
        <v>0</v>
      </c>
      <c r="J142">
        <f t="shared" si="32"/>
        <v>0</v>
      </c>
      <c r="K142" s="9">
        <f t="shared" si="33"/>
        <v>0</v>
      </c>
      <c r="M142" s="2">
        <f>'rockfish harvests'!O141</f>
        <v>3614.0898842170445</v>
      </c>
      <c r="N142">
        <f>'rockfish harvests'!P141</f>
        <v>1271642.7403433286</v>
      </c>
      <c r="O142" s="12"/>
      <c r="P142" s="12"/>
      <c r="Q142" s="17">
        <f t="shared" si="26"/>
        <v>0</v>
      </c>
      <c r="R142" s="59">
        <f t="shared" si="27"/>
        <v>0</v>
      </c>
      <c r="S142">
        <f t="shared" si="34"/>
        <v>0</v>
      </c>
      <c r="T142" s="9">
        <f t="shared" si="35"/>
        <v>0</v>
      </c>
      <c r="V142" s="17">
        <f t="shared" si="30"/>
        <v>0</v>
      </c>
      <c r="W142" s="58">
        <f t="shared" si="31"/>
        <v>0</v>
      </c>
      <c r="X142">
        <f t="shared" si="36"/>
        <v>0</v>
      </c>
      <c r="Y142" s="9">
        <f t="shared" si="37"/>
        <v>0</v>
      </c>
    </row>
    <row r="143" spans="1:25">
      <c r="A143" t="str">
        <f>'rockfish harvests'!A142</f>
        <v>SC</v>
      </c>
      <c r="B143">
        <f>'rockfish harvests'!B142</f>
        <v>2006</v>
      </c>
      <c r="C143" t="str">
        <f>'rockfish harvests'!C142</f>
        <v>NORTHEAS</v>
      </c>
      <c r="D143">
        <f>'rockfish harvests'!D142</f>
        <v>3693</v>
      </c>
      <c r="E143">
        <f>'YE harvest'!E143</f>
        <v>174</v>
      </c>
      <c r="F143" s="12"/>
      <c r="G143" s="12"/>
      <c r="H143" s="17" t="e">
        <f>#REF!</f>
        <v>#REF!</v>
      </c>
      <c r="I143" s="8">
        <f t="shared" si="29"/>
        <v>0</v>
      </c>
      <c r="J143">
        <f t="shared" si="32"/>
        <v>0</v>
      </c>
      <c r="K143" s="9">
        <f t="shared" si="33"/>
        <v>0</v>
      </c>
      <c r="M143" s="2">
        <f>'rockfish harvests'!O142</f>
        <v>2875.8530365036731</v>
      </c>
      <c r="N143">
        <f>'rockfish harvests'!P142</f>
        <v>805194.11996587296</v>
      </c>
      <c r="O143" s="12"/>
      <c r="P143" s="12"/>
      <c r="Q143" s="17">
        <f t="shared" si="26"/>
        <v>0</v>
      </c>
      <c r="R143" s="59">
        <f t="shared" si="27"/>
        <v>0</v>
      </c>
      <c r="S143">
        <f t="shared" si="34"/>
        <v>0</v>
      </c>
      <c r="T143" s="9">
        <f t="shared" si="35"/>
        <v>0</v>
      </c>
      <c r="V143" s="17" t="e">
        <f t="shared" si="30"/>
        <v>#REF!</v>
      </c>
      <c r="W143" s="58">
        <f t="shared" si="31"/>
        <v>0</v>
      </c>
      <c r="X143">
        <f t="shared" si="36"/>
        <v>0</v>
      </c>
      <c r="Y143" s="9">
        <f t="shared" si="37"/>
        <v>0</v>
      </c>
    </row>
    <row r="144" spans="1:25">
      <c r="A144" t="str">
        <f>'rockfish harvests'!A143</f>
        <v>SC</v>
      </c>
      <c r="B144">
        <f>'rockfish harvests'!B143</f>
        <v>2007</v>
      </c>
      <c r="C144" t="str">
        <f>'rockfish harvests'!C143</f>
        <v>NORTHEAS</v>
      </c>
      <c r="D144">
        <f>'rockfish harvests'!D143</f>
        <v>5080</v>
      </c>
      <c r="E144">
        <f>'YE harvest'!E144</f>
        <v>428</v>
      </c>
      <c r="F144" s="12"/>
      <c r="G144" s="12"/>
      <c r="H144" s="17" t="e">
        <f>#REF!</f>
        <v>#REF!</v>
      </c>
      <c r="I144" s="8">
        <f t="shared" si="29"/>
        <v>0</v>
      </c>
      <c r="J144">
        <f t="shared" si="32"/>
        <v>0</v>
      </c>
      <c r="K144" s="9">
        <f t="shared" si="33"/>
        <v>0</v>
      </c>
      <c r="M144" s="2">
        <f>'rockfish harvests'!O143</f>
        <v>3955.9527282530889</v>
      </c>
      <c r="N144">
        <f>'rockfish harvests'!P143</f>
        <v>1523594.5272363999</v>
      </c>
      <c r="O144" s="12"/>
      <c r="P144" s="12"/>
      <c r="Q144" s="17">
        <f t="shared" si="26"/>
        <v>0</v>
      </c>
      <c r="R144" s="59">
        <f t="shared" si="27"/>
        <v>0</v>
      </c>
      <c r="S144">
        <f t="shared" si="34"/>
        <v>0</v>
      </c>
      <c r="T144" s="9">
        <f t="shared" si="35"/>
        <v>0</v>
      </c>
      <c r="V144" s="17" t="e">
        <f t="shared" si="30"/>
        <v>#REF!</v>
      </c>
      <c r="W144" s="58">
        <f t="shared" si="31"/>
        <v>0</v>
      </c>
      <c r="X144">
        <f t="shared" si="36"/>
        <v>0</v>
      </c>
      <c r="Y144" s="9">
        <f t="shared" si="37"/>
        <v>0</v>
      </c>
    </row>
    <row r="145" spans="1:25">
      <c r="A145" t="str">
        <f>'rockfish harvests'!A144</f>
        <v>SC</v>
      </c>
      <c r="B145">
        <f>'rockfish harvests'!B144</f>
        <v>2008</v>
      </c>
      <c r="C145" t="str">
        <f>'rockfish harvests'!C144</f>
        <v>NORTHEAS</v>
      </c>
      <c r="D145">
        <f>'rockfish harvests'!D144</f>
        <v>6260</v>
      </c>
      <c r="E145">
        <f>'YE harvest'!E145</f>
        <v>407</v>
      </c>
      <c r="F145" s="12"/>
      <c r="G145" s="12"/>
      <c r="H145" s="17" t="e">
        <f>#REF!</f>
        <v>#REF!</v>
      </c>
      <c r="I145" s="8">
        <f t="shared" si="29"/>
        <v>0</v>
      </c>
      <c r="J145">
        <f t="shared" si="32"/>
        <v>0</v>
      </c>
      <c r="K145" s="9">
        <f t="shared" si="33"/>
        <v>0</v>
      </c>
      <c r="M145" s="2">
        <f>'rockfish harvests'!O144</f>
        <v>4874.8551336347118</v>
      </c>
      <c r="N145">
        <f>'rockfish harvests'!P144</f>
        <v>2313612.6269270084</v>
      </c>
      <c r="O145" s="12"/>
      <c r="P145" s="12"/>
      <c r="Q145" s="17">
        <f t="shared" si="26"/>
        <v>0</v>
      </c>
      <c r="R145" s="59">
        <f t="shared" si="27"/>
        <v>0</v>
      </c>
      <c r="S145">
        <f t="shared" si="34"/>
        <v>0</v>
      </c>
      <c r="T145" s="9">
        <f t="shared" si="35"/>
        <v>0</v>
      </c>
      <c r="V145" s="17" t="e">
        <f t="shared" si="30"/>
        <v>#REF!</v>
      </c>
      <c r="W145" s="58">
        <f t="shared" si="31"/>
        <v>0</v>
      </c>
      <c r="X145">
        <f t="shared" si="36"/>
        <v>0</v>
      </c>
      <c r="Y145" s="9">
        <f t="shared" si="37"/>
        <v>0</v>
      </c>
    </row>
    <row r="146" spans="1:25">
      <c r="A146" t="str">
        <f>'rockfish harvests'!A145</f>
        <v>SC</v>
      </c>
      <c r="B146">
        <f>'rockfish harvests'!B145</f>
        <v>2009</v>
      </c>
      <c r="C146" t="str">
        <f>'rockfish harvests'!C145</f>
        <v>NORTHEAS</v>
      </c>
      <c r="D146">
        <f>'rockfish harvests'!D145</f>
        <v>6369</v>
      </c>
      <c r="E146">
        <f>'YE harvest'!E146</f>
        <v>282</v>
      </c>
      <c r="F146" s="12"/>
      <c r="G146" s="12"/>
      <c r="H146" s="17" t="e">
        <f>#REF!</f>
        <v>#REF!</v>
      </c>
      <c r="I146" s="8">
        <f t="shared" si="29"/>
        <v>0</v>
      </c>
      <c r="J146">
        <f t="shared" si="32"/>
        <v>0</v>
      </c>
      <c r="K146" s="9">
        <f t="shared" si="33"/>
        <v>0</v>
      </c>
      <c r="M146" s="2">
        <f>'rockfish harvests'!O145</f>
        <v>4959.7367965047106</v>
      </c>
      <c r="N146">
        <f>'rockfish harvests'!P145</f>
        <v>2394883.9707024693</v>
      </c>
      <c r="O146" s="12"/>
      <c r="P146" s="12"/>
      <c r="Q146" s="17">
        <f t="shared" si="26"/>
        <v>0</v>
      </c>
      <c r="R146" s="59">
        <f t="shared" si="27"/>
        <v>0</v>
      </c>
      <c r="S146">
        <f t="shared" si="34"/>
        <v>0</v>
      </c>
      <c r="T146" s="9">
        <f t="shared" si="35"/>
        <v>0</v>
      </c>
      <c r="V146" s="17" t="e">
        <f t="shared" si="30"/>
        <v>#REF!</v>
      </c>
      <c r="W146" s="58">
        <f t="shared" si="31"/>
        <v>0</v>
      </c>
      <c r="X146">
        <f t="shared" si="36"/>
        <v>0</v>
      </c>
      <c r="Y146" s="9">
        <f t="shared" si="37"/>
        <v>0</v>
      </c>
    </row>
    <row r="147" spans="1:25">
      <c r="A147" t="str">
        <f>'rockfish harvests'!A146</f>
        <v>SC</v>
      </c>
      <c r="B147">
        <f>'rockfish harvests'!B146</f>
        <v>2010</v>
      </c>
      <c r="C147" t="str">
        <f>'rockfish harvests'!C146</f>
        <v>NORTHEAS</v>
      </c>
      <c r="D147">
        <f>'rockfish harvests'!D146</f>
        <v>8141</v>
      </c>
      <c r="E147">
        <f>'YE harvest'!E147</f>
        <v>1433</v>
      </c>
      <c r="F147" s="12"/>
      <c r="G147" s="12"/>
      <c r="H147" s="17" t="e">
        <f>#REF!</f>
        <v>#REF!</v>
      </c>
      <c r="I147" s="8">
        <f t="shared" si="29"/>
        <v>0</v>
      </c>
      <c r="J147">
        <f t="shared" si="32"/>
        <v>0</v>
      </c>
      <c r="K147" s="9">
        <f t="shared" si="33"/>
        <v>0</v>
      </c>
      <c r="M147" s="2">
        <f>'rockfish harvests'!O146</f>
        <v>6339.6478662811805</v>
      </c>
      <c r="N147">
        <f>'rockfish harvests'!P146</f>
        <v>3912888.6469779164</v>
      </c>
      <c r="O147" s="25"/>
      <c r="P147" s="25"/>
      <c r="Q147" s="17">
        <f t="shared" si="26"/>
        <v>0</v>
      </c>
      <c r="R147" s="59">
        <f t="shared" si="27"/>
        <v>0</v>
      </c>
      <c r="S147">
        <f t="shared" si="34"/>
        <v>0</v>
      </c>
      <c r="T147" s="9">
        <f t="shared" si="35"/>
        <v>0</v>
      </c>
      <c r="V147" s="17" t="e">
        <f t="shared" si="30"/>
        <v>#REF!</v>
      </c>
      <c r="W147" s="58">
        <f t="shared" si="31"/>
        <v>0</v>
      </c>
      <c r="X147">
        <f t="shared" si="36"/>
        <v>0</v>
      </c>
      <c r="Y147" s="9">
        <f t="shared" si="37"/>
        <v>0</v>
      </c>
    </row>
    <row r="148" spans="1:25">
      <c r="A148" t="str">
        <f>'rockfish harvests'!A147</f>
        <v>SC</v>
      </c>
      <c r="B148">
        <f>'rockfish harvests'!B147</f>
        <v>2011</v>
      </c>
      <c r="C148" t="str">
        <f>'rockfish harvests'!C147</f>
        <v>NORTHEAS</v>
      </c>
      <c r="D148">
        <f>'rockfish harvests'!D147</f>
        <v>6904</v>
      </c>
      <c r="E148">
        <f>'YE harvest'!E148</f>
        <v>293</v>
      </c>
      <c r="F148" s="12"/>
      <c r="G148" s="12"/>
      <c r="H148" s="17" t="e">
        <f>#REF!</f>
        <v>#REF!</v>
      </c>
      <c r="I148" s="8">
        <f t="shared" si="29"/>
        <v>0</v>
      </c>
      <c r="J148">
        <f t="shared" si="32"/>
        <v>0</v>
      </c>
      <c r="K148" s="9">
        <f t="shared" si="33"/>
        <v>0</v>
      </c>
      <c r="M148" s="2">
        <f>'rockfish harvests'!O147</f>
        <v>6000.5227354099534</v>
      </c>
      <c r="N148">
        <f>'rockfish harvests'!P147</f>
        <v>2122890.1028359062</v>
      </c>
      <c r="O148" s="12"/>
      <c r="P148" s="12"/>
      <c r="Q148" s="17">
        <f t="shared" si="26"/>
        <v>0</v>
      </c>
      <c r="R148" s="59">
        <f t="shared" si="27"/>
        <v>0</v>
      </c>
      <c r="S148">
        <f t="shared" si="34"/>
        <v>0</v>
      </c>
      <c r="T148" s="9">
        <f t="shared" si="35"/>
        <v>0</v>
      </c>
      <c r="V148" s="17" t="e">
        <f t="shared" si="30"/>
        <v>#REF!</v>
      </c>
      <c r="W148" s="58">
        <f t="shared" si="31"/>
        <v>0</v>
      </c>
      <c r="X148">
        <f t="shared" si="36"/>
        <v>0</v>
      </c>
      <c r="Y148" s="9">
        <f t="shared" si="37"/>
        <v>0</v>
      </c>
    </row>
    <row r="149" spans="1:25">
      <c r="A149" t="str">
        <f>'rockfish harvests'!A148</f>
        <v>SC</v>
      </c>
      <c r="B149">
        <f>'rockfish harvests'!B148</f>
        <v>2012</v>
      </c>
      <c r="C149" t="str">
        <f>'rockfish harvests'!C148</f>
        <v>NORTHEAS</v>
      </c>
      <c r="D149">
        <f>'rockfish harvests'!D148</f>
        <v>6813</v>
      </c>
      <c r="E149">
        <f>'YE harvest'!E149</f>
        <v>556</v>
      </c>
      <c r="F149" s="12"/>
      <c r="G149" s="12"/>
      <c r="H149" s="17" t="e">
        <f>#REF!</f>
        <v>#REF!</v>
      </c>
      <c r="I149" s="8">
        <f t="shared" si="29"/>
        <v>0</v>
      </c>
      <c r="J149">
        <f t="shared" si="32"/>
        <v>0</v>
      </c>
      <c r="K149" s="9">
        <f t="shared" si="33"/>
        <v>0</v>
      </c>
      <c r="M149" s="2">
        <f>'rockfish harvests'!O148</f>
        <v>4938.4793337446008</v>
      </c>
      <c r="N149">
        <f>'rockfish harvests'!P148</f>
        <v>2023168.1052428612</v>
      </c>
      <c r="O149" s="12"/>
      <c r="P149" s="12"/>
      <c r="Q149" s="17">
        <f t="shared" si="26"/>
        <v>0</v>
      </c>
      <c r="R149" s="59">
        <f t="shared" si="27"/>
        <v>0</v>
      </c>
      <c r="S149">
        <f t="shared" si="34"/>
        <v>0</v>
      </c>
      <c r="T149" s="9">
        <f t="shared" si="35"/>
        <v>0</v>
      </c>
      <c r="V149" s="17" t="e">
        <f t="shared" si="30"/>
        <v>#REF!</v>
      </c>
      <c r="W149" s="58">
        <f t="shared" si="31"/>
        <v>0</v>
      </c>
      <c r="X149">
        <f t="shared" si="36"/>
        <v>0</v>
      </c>
      <c r="Y149" s="9">
        <f t="shared" si="37"/>
        <v>0</v>
      </c>
    </row>
    <row r="150" spans="1:25">
      <c r="A150" t="str">
        <f>'rockfish harvests'!A149</f>
        <v>SC</v>
      </c>
      <c r="B150">
        <f>'rockfish harvests'!B149</f>
        <v>2013</v>
      </c>
      <c r="C150" t="str">
        <f>'rockfish harvests'!C149</f>
        <v>NORTHEAS</v>
      </c>
      <c r="D150">
        <f>'rockfish harvests'!D149</f>
        <v>9965</v>
      </c>
      <c r="E150">
        <f>'YE harvest'!E150</f>
        <v>638</v>
      </c>
      <c r="F150" s="12"/>
      <c r="G150" s="12"/>
      <c r="H150" s="17" t="e">
        <f>#REF!</f>
        <v>#REF!</v>
      </c>
      <c r="I150" s="8">
        <f t="shared" si="29"/>
        <v>0</v>
      </c>
      <c r="J150">
        <f t="shared" si="32"/>
        <v>0</v>
      </c>
      <c r="K150" s="9">
        <f t="shared" si="33"/>
        <v>0</v>
      </c>
      <c r="M150" s="2">
        <f>'rockfish harvests'!O149</f>
        <v>8625.830039525692</v>
      </c>
      <c r="N150">
        <f>'rockfish harvests'!P149</f>
        <v>4761147.9363994701</v>
      </c>
      <c r="O150" s="12"/>
      <c r="P150" s="12"/>
      <c r="Q150" s="17">
        <f t="shared" si="26"/>
        <v>0</v>
      </c>
      <c r="R150" s="59">
        <f t="shared" si="27"/>
        <v>0</v>
      </c>
      <c r="S150">
        <f t="shared" si="34"/>
        <v>0</v>
      </c>
      <c r="T150" s="9">
        <f t="shared" si="35"/>
        <v>0</v>
      </c>
      <c r="V150" s="17" t="e">
        <f t="shared" si="30"/>
        <v>#REF!</v>
      </c>
      <c r="W150" s="58">
        <f t="shared" si="31"/>
        <v>0</v>
      </c>
      <c r="X150">
        <f t="shared" si="36"/>
        <v>0</v>
      </c>
      <c r="Y150" s="9">
        <f t="shared" si="37"/>
        <v>0</v>
      </c>
    </row>
    <row r="151" spans="1:25">
      <c r="A151" t="str">
        <f>'rockfish harvests'!A150</f>
        <v>SC</v>
      </c>
      <c r="B151">
        <f>'rockfish harvests'!B150</f>
        <v>2014</v>
      </c>
      <c r="C151" t="str">
        <f>'rockfish harvests'!C150</f>
        <v>NORTHEAS</v>
      </c>
      <c r="D151">
        <f>'rockfish harvests'!D150</f>
        <v>11896</v>
      </c>
      <c r="E151">
        <f>'YE harvest'!E151</f>
        <v>1536</v>
      </c>
      <c r="F151" s="12"/>
      <c r="G151" s="12"/>
      <c r="H151" s="17" t="e">
        <f>#REF!</f>
        <v>#REF!</v>
      </c>
      <c r="I151" s="8">
        <f t="shared" si="29"/>
        <v>0</v>
      </c>
      <c r="J151">
        <f t="shared" si="32"/>
        <v>0</v>
      </c>
      <c r="K151" s="9">
        <f t="shared" si="33"/>
        <v>0</v>
      </c>
      <c r="M151" s="2">
        <f>'rockfish harvests'!O150</f>
        <v>5411.0074000986679</v>
      </c>
      <c r="N151">
        <f>'rockfish harvests'!P150</f>
        <v>1633143.8585763292</v>
      </c>
      <c r="O151" s="12"/>
      <c r="P151" s="12"/>
      <c r="Q151" s="17">
        <f t="shared" si="26"/>
        <v>0</v>
      </c>
      <c r="R151" s="59">
        <f t="shared" si="27"/>
        <v>0</v>
      </c>
      <c r="S151">
        <f t="shared" si="34"/>
        <v>0</v>
      </c>
      <c r="T151" s="9">
        <f t="shared" si="35"/>
        <v>0</v>
      </c>
      <c r="V151" s="17" t="e">
        <f t="shared" si="30"/>
        <v>#REF!</v>
      </c>
      <c r="W151" s="58">
        <f t="shared" si="31"/>
        <v>0</v>
      </c>
      <c r="X151">
        <f t="shared" si="36"/>
        <v>0</v>
      </c>
      <c r="Y151" s="9">
        <f t="shared" si="37"/>
        <v>0</v>
      </c>
    </row>
    <row r="152" spans="1:25">
      <c r="A152" t="str">
        <f>'rockfish harvests'!A151</f>
        <v>SC</v>
      </c>
      <c r="B152">
        <f>'rockfish harvests'!B151</f>
        <v>2015</v>
      </c>
      <c r="C152" t="str">
        <f>'rockfish harvests'!C151</f>
        <v>NORTHEAS</v>
      </c>
      <c r="D152">
        <f>'rockfish harvests'!D151</f>
        <v>12377</v>
      </c>
      <c r="E152">
        <f>'YE harvest'!E152</f>
        <v>578</v>
      </c>
      <c r="F152" s="12"/>
      <c r="G152" s="12"/>
      <c r="H152" s="17" t="e">
        <f>#REF!</f>
        <v>#REF!</v>
      </c>
      <c r="I152" s="8">
        <f t="shared" si="29"/>
        <v>0</v>
      </c>
      <c r="J152">
        <f t="shared" si="32"/>
        <v>0</v>
      </c>
      <c r="K152" s="9">
        <f t="shared" si="33"/>
        <v>0</v>
      </c>
      <c r="M152" s="2">
        <f>'rockfish harvests'!O151</f>
        <v>10776.477406902814</v>
      </c>
      <c r="N152">
        <f>'rockfish harvests'!P151</f>
        <v>10110394.020791385</v>
      </c>
      <c r="O152" s="12"/>
      <c r="P152" s="12"/>
      <c r="Q152" s="17">
        <f t="shared" si="26"/>
        <v>0</v>
      </c>
      <c r="R152" s="59">
        <f t="shared" si="27"/>
        <v>0</v>
      </c>
      <c r="S152">
        <f t="shared" si="34"/>
        <v>0</v>
      </c>
      <c r="T152" s="9">
        <f t="shared" si="35"/>
        <v>0</v>
      </c>
      <c r="V152" s="17" t="e">
        <f t="shared" si="30"/>
        <v>#REF!</v>
      </c>
      <c r="W152" s="58">
        <f t="shared" si="31"/>
        <v>0</v>
      </c>
      <c r="X152">
        <f t="shared" si="36"/>
        <v>0</v>
      </c>
      <c r="Y152" s="9">
        <f t="shared" si="37"/>
        <v>0</v>
      </c>
    </row>
    <row r="153" spans="1:25">
      <c r="A153" t="str">
        <f>'rockfish harvests'!A152</f>
        <v>SC</v>
      </c>
      <c r="B153">
        <f>'rockfish harvests'!B152</f>
        <v>2016</v>
      </c>
      <c r="C153" t="str">
        <f>'rockfish harvests'!C152</f>
        <v>NORTHEAS</v>
      </c>
      <c r="D153">
        <f>'rockfish harvests'!D152</f>
        <v>13580</v>
      </c>
      <c r="E153">
        <f>'YE harvest'!E153</f>
        <v>719</v>
      </c>
      <c r="F153" s="12"/>
      <c r="G153" s="12"/>
      <c r="H153" s="17" t="e">
        <f>#REF!</f>
        <v>#REF!</v>
      </c>
      <c r="I153" s="8">
        <f t="shared" si="29"/>
        <v>0</v>
      </c>
      <c r="J153">
        <f t="shared" si="32"/>
        <v>0</v>
      </c>
      <c r="K153" s="9">
        <f t="shared" si="33"/>
        <v>0</v>
      </c>
      <c r="M153" s="2">
        <f>'rockfish harvests'!O152</f>
        <v>14147.366319691999</v>
      </c>
      <c r="N153">
        <f>'rockfish harvests'!P152</f>
        <v>22590691.391820997</v>
      </c>
      <c r="O153" s="12"/>
      <c r="P153" s="12"/>
      <c r="Q153" s="17">
        <f t="shared" si="26"/>
        <v>0</v>
      </c>
      <c r="R153" s="59">
        <f t="shared" si="27"/>
        <v>0</v>
      </c>
      <c r="S153">
        <f t="shared" si="34"/>
        <v>0</v>
      </c>
      <c r="T153" s="9">
        <f t="shared" si="35"/>
        <v>0</v>
      </c>
      <c r="V153" s="17" t="e">
        <f t="shared" si="30"/>
        <v>#REF!</v>
      </c>
      <c r="W153" s="58">
        <f t="shared" si="31"/>
        <v>0</v>
      </c>
      <c r="X153">
        <f t="shared" si="36"/>
        <v>0</v>
      </c>
      <c r="Y153" s="9">
        <f t="shared" si="37"/>
        <v>0</v>
      </c>
    </row>
    <row r="154" spans="1:25">
      <c r="A154" t="str">
        <f>'rockfish harvests'!A153</f>
        <v>SC</v>
      </c>
      <c r="B154">
        <f>'rockfish harvests'!B153</f>
        <v>2017</v>
      </c>
      <c r="C154" t="str">
        <f>'rockfish harvests'!C153</f>
        <v>NORTHEAS</v>
      </c>
      <c r="D154">
        <f>'rockfish harvests'!D153</f>
        <v>6719</v>
      </c>
      <c r="E154">
        <f>'YE harvest'!E154</f>
        <v>241</v>
      </c>
      <c r="F154" s="12"/>
      <c r="G154" s="12"/>
      <c r="H154" s="17" t="e">
        <f>#REF!</f>
        <v>#REF!</v>
      </c>
      <c r="I154" s="8">
        <f t="shared" si="29"/>
        <v>0</v>
      </c>
      <c r="J154">
        <f t="shared" si="32"/>
        <v>0</v>
      </c>
      <c r="K154" s="9">
        <f t="shared" si="33"/>
        <v>0</v>
      </c>
      <c r="M154" s="2">
        <f>'rockfish harvests'!O153</f>
        <v>3758.2825709322533</v>
      </c>
      <c r="N154">
        <f>'rockfish harvests'!P153</f>
        <v>1035822.3149322054</v>
      </c>
      <c r="O154" s="12"/>
      <c r="P154" s="12"/>
      <c r="Q154" s="17">
        <f t="shared" si="26"/>
        <v>0</v>
      </c>
      <c r="R154" s="59">
        <f t="shared" si="27"/>
        <v>0</v>
      </c>
      <c r="S154">
        <f t="shared" si="34"/>
        <v>0</v>
      </c>
      <c r="T154" s="9">
        <f t="shared" si="35"/>
        <v>0</v>
      </c>
      <c r="V154" s="17" t="e">
        <f t="shared" si="30"/>
        <v>#REF!</v>
      </c>
      <c r="W154" s="58">
        <f t="shared" si="31"/>
        <v>0</v>
      </c>
      <c r="X154">
        <f t="shared" si="36"/>
        <v>0</v>
      </c>
      <c r="Y154" s="9">
        <f t="shared" si="37"/>
        <v>0</v>
      </c>
    </row>
    <row r="155" spans="1:25">
      <c r="A155" t="str">
        <f>'rockfish harvests'!A154</f>
        <v>SC</v>
      </c>
      <c r="B155">
        <f>'rockfish harvests'!B154</f>
        <v>2018</v>
      </c>
      <c r="C155" t="str">
        <f>'rockfish harvests'!C154</f>
        <v>NORTHEAS</v>
      </c>
      <c r="D155">
        <f>'rockfish harvests'!D154</f>
        <v>8479</v>
      </c>
      <c r="E155">
        <f>'YE harvest'!E155</f>
        <v>316</v>
      </c>
      <c r="F155" s="12"/>
      <c r="G155" s="12"/>
      <c r="H155" s="17" t="e">
        <f>#REF!</f>
        <v>#REF!</v>
      </c>
      <c r="I155" s="8">
        <f t="shared" si="29"/>
        <v>0</v>
      </c>
      <c r="J155">
        <f t="shared" si="32"/>
        <v>0</v>
      </c>
      <c r="K155" s="9">
        <f t="shared" si="33"/>
        <v>0</v>
      </c>
      <c r="M155" s="2">
        <f>'rockfish harvests'!O154</f>
        <v>8690.7789084181313</v>
      </c>
      <c r="N155">
        <f>'rockfish harvests'!P154</f>
        <v>6090869.3085533688</v>
      </c>
      <c r="O155" s="12"/>
      <c r="P155" s="12"/>
      <c r="Q155" s="17">
        <f t="shared" si="26"/>
        <v>0</v>
      </c>
      <c r="R155" s="59">
        <f t="shared" si="27"/>
        <v>0</v>
      </c>
      <c r="S155">
        <f t="shared" si="34"/>
        <v>0</v>
      </c>
      <c r="T155" s="9">
        <f t="shared" si="35"/>
        <v>0</v>
      </c>
      <c r="V155" s="17" t="e">
        <f t="shared" si="30"/>
        <v>#REF!</v>
      </c>
      <c r="W155" s="58">
        <f t="shared" si="31"/>
        <v>0</v>
      </c>
      <c r="X155">
        <f t="shared" si="36"/>
        <v>0</v>
      </c>
      <c r="Y155" s="9">
        <f t="shared" si="37"/>
        <v>0</v>
      </c>
    </row>
    <row r="156" spans="1:25">
      <c r="A156" t="str">
        <f>'rockfish harvests'!A155</f>
        <v>SC</v>
      </c>
      <c r="B156">
        <f>'rockfish harvests'!B155</f>
        <v>2019</v>
      </c>
      <c r="C156" t="str">
        <f>'rockfish harvests'!C155</f>
        <v>NORTHEAS</v>
      </c>
      <c r="D156">
        <f>'rockfish harvests'!D155</f>
        <v>9881</v>
      </c>
      <c r="E156">
        <f>'YE harvest'!E156</f>
        <v>435</v>
      </c>
      <c r="F156" s="12"/>
      <c r="G156" s="12"/>
      <c r="K156" s="9"/>
      <c r="M156" s="2"/>
      <c r="O156" s="12"/>
      <c r="P156" s="12"/>
      <c r="R156" s="59"/>
      <c r="S156"/>
      <c r="T156" s="9"/>
      <c r="W156" s="58"/>
      <c r="Y156" s="9"/>
    </row>
    <row r="157" spans="1:25">
      <c r="A157" t="str">
        <f>'rockfish harvests'!A156</f>
        <v>SC</v>
      </c>
      <c r="B157">
        <f>'rockfish harvests'!B156</f>
        <v>1998</v>
      </c>
      <c r="C157" t="str">
        <f>'rockfish harvests'!C156</f>
        <v>PWSI</v>
      </c>
      <c r="D157">
        <f>'rockfish harvests'!D156</f>
        <v>3821</v>
      </c>
      <c r="E157">
        <f>'YE harvest'!E157</f>
        <v>1723</v>
      </c>
      <c r="F157" s="12"/>
      <c r="G157" s="12"/>
      <c r="H157" s="17">
        <f t="shared" ref="H157:H164" si="38">E157*F157</f>
        <v>0</v>
      </c>
      <c r="I157" s="8">
        <f t="shared" si="29"/>
        <v>0</v>
      </c>
      <c r="J157">
        <f t="shared" si="32"/>
        <v>0</v>
      </c>
      <c r="K157" s="9">
        <f t="shared" si="33"/>
        <v>0</v>
      </c>
      <c r="M157" s="2">
        <f>'rockfish harvests'!O156</f>
        <v>9768.3550806147941</v>
      </c>
      <c r="N157">
        <f>'rockfish harvests'!P156</f>
        <v>8755809.3695013113</v>
      </c>
      <c r="O157" s="42"/>
      <c r="P157" s="42"/>
      <c r="Q157" s="17">
        <f t="shared" si="26"/>
        <v>0</v>
      </c>
      <c r="R157" s="59">
        <f t="shared" si="27"/>
        <v>0</v>
      </c>
      <c r="S157">
        <f t="shared" si="34"/>
        <v>0</v>
      </c>
      <c r="T157" s="9">
        <f t="shared" si="35"/>
        <v>0</v>
      </c>
      <c r="V157" s="17">
        <f t="shared" si="30"/>
        <v>0</v>
      </c>
      <c r="W157" s="58">
        <f t="shared" si="31"/>
        <v>0</v>
      </c>
      <c r="X157">
        <f t="shared" si="36"/>
        <v>0</v>
      </c>
      <c r="Y157" s="9">
        <f t="shared" si="37"/>
        <v>0</v>
      </c>
    </row>
    <row r="158" spans="1:25">
      <c r="A158" t="str">
        <f>'rockfish harvests'!A157</f>
        <v>SC</v>
      </c>
      <c r="B158">
        <f>'rockfish harvests'!B157</f>
        <v>1999</v>
      </c>
      <c r="C158" t="str">
        <f>'rockfish harvests'!C157</f>
        <v>PWSI</v>
      </c>
      <c r="D158">
        <f>'rockfish harvests'!D157</f>
        <v>4514</v>
      </c>
      <c r="E158">
        <f>'YE harvest'!E158</f>
        <v>1905</v>
      </c>
      <c r="F158" s="12"/>
      <c r="G158" s="12"/>
      <c r="H158" s="17">
        <f t="shared" si="38"/>
        <v>0</v>
      </c>
      <c r="I158" s="8">
        <f t="shared" si="29"/>
        <v>0</v>
      </c>
      <c r="J158">
        <f t="shared" si="32"/>
        <v>0</v>
      </c>
      <c r="K158" s="9">
        <f t="shared" si="33"/>
        <v>0</v>
      </c>
      <c r="M158" s="2">
        <f>'rockfish harvests'!O157</f>
        <v>11540.003882202349</v>
      </c>
      <c r="N158">
        <f>'rockfish harvests'!P157</f>
        <v>12219834.714956973</v>
      </c>
      <c r="O158" s="12"/>
      <c r="P158" s="12"/>
      <c r="Q158" s="17">
        <f t="shared" si="26"/>
        <v>0</v>
      </c>
      <c r="R158" s="59">
        <f t="shared" si="27"/>
        <v>0</v>
      </c>
      <c r="S158">
        <f t="shared" si="34"/>
        <v>0</v>
      </c>
      <c r="T158" s="9">
        <f t="shared" si="35"/>
        <v>0</v>
      </c>
      <c r="V158" s="17">
        <f t="shared" si="30"/>
        <v>0</v>
      </c>
      <c r="W158" s="58">
        <f t="shared" si="31"/>
        <v>0</v>
      </c>
      <c r="X158">
        <f t="shared" si="36"/>
        <v>0</v>
      </c>
      <c r="Y158" s="9">
        <f t="shared" si="37"/>
        <v>0</v>
      </c>
    </row>
    <row r="159" spans="1:25">
      <c r="A159" t="str">
        <f>'rockfish harvests'!A158</f>
        <v>SC</v>
      </c>
      <c r="B159">
        <f>'rockfish harvests'!B158</f>
        <v>2000</v>
      </c>
      <c r="C159" t="str">
        <f>'rockfish harvests'!C158</f>
        <v>PWSI</v>
      </c>
      <c r="D159">
        <f>'rockfish harvests'!D158</f>
        <v>6011</v>
      </c>
      <c r="E159">
        <f>'YE harvest'!E159</f>
        <v>2620</v>
      </c>
      <c r="F159" s="12"/>
      <c r="G159" s="12"/>
      <c r="H159" s="17">
        <f t="shared" si="38"/>
        <v>0</v>
      </c>
      <c r="I159" s="8">
        <f t="shared" si="29"/>
        <v>0</v>
      </c>
      <c r="J159">
        <f t="shared" si="32"/>
        <v>0</v>
      </c>
      <c r="K159" s="9">
        <f t="shared" si="33"/>
        <v>0</v>
      </c>
      <c r="M159" s="2">
        <f>'rockfish harvests'!O158</f>
        <v>15367.072072644733</v>
      </c>
      <c r="N159">
        <f>'rockfish harvests'!P158</f>
        <v>21668840.765019432</v>
      </c>
      <c r="O159" s="12"/>
      <c r="P159" s="12"/>
      <c r="Q159" s="17">
        <f t="shared" si="26"/>
        <v>0</v>
      </c>
      <c r="R159" s="59">
        <f t="shared" si="27"/>
        <v>0</v>
      </c>
      <c r="S159">
        <f t="shared" si="34"/>
        <v>0</v>
      </c>
      <c r="T159" s="9">
        <f t="shared" si="35"/>
        <v>0</v>
      </c>
      <c r="V159" s="17">
        <f t="shared" si="30"/>
        <v>0</v>
      </c>
      <c r="W159" s="58">
        <f t="shared" si="31"/>
        <v>0</v>
      </c>
      <c r="X159">
        <f t="shared" si="36"/>
        <v>0</v>
      </c>
      <c r="Y159" s="9">
        <f t="shared" si="37"/>
        <v>0</v>
      </c>
    </row>
    <row r="160" spans="1:25">
      <c r="A160" t="str">
        <f>'rockfish harvests'!A159</f>
        <v>SC</v>
      </c>
      <c r="B160">
        <f>'rockfish harvests'!B159</f>
        <v>2001</v>
      </c>
      <c r="C160" t="str">
        <f>'rockfish harvests'!C159</f>
        <v>PWSI</v>
      </c>
      <c r="D160">
        <f>'rockfish harvests'!D159</f>
        <v>7036</v>
      </c>
      <c r="E160">
        <f>'YE harvest'!E160</f>
        <v>2827</v>
      </c>
      <c r="F160" s="12"/>
      <c r="G160" s="12"/>
      <c r="H160" s="17">
        <f t="shared" si="38"/>
        <v>0</v>
      </c>
      <c r="I160" s="8">
        <f t="shared" si="29"/>
        <v>0</v>
      </c>
      <c r="J160">
        <f t="shared" si="32"/>
        <v>0</v>
      </c>
      <c r="K160" s="9">
        <f t="shared" si="33"/>
        <v>0</v>
      </c>
      <c r="M160" s="2">
        <f>'rockfish harvests'!O159</f>
        <v>17987.476144256918</v>
      </c>
      <c r="N160">
        <f>'rockfish harvests'!P159</f>
        <v>29688884.747428846</v>
      </c>
      <c r="O160" s="12"/>
      <c r="P160" s="12"/>
      <c r="Q160" s="17">
        <f t="shared" si="26"/>
        <v>0</v>
      </c>
      <c r="R160" s="59">
        <f t="shared" si="27"/>
        <v>0</v>
      </c>
      <c r="S160">
        <f t="shared" si="34"/>
        <v>0</v>
      </c>
      <c r="T160" s="9">
        <f t="shared" si="35"/>
        <v>0</v>
      </c>
      <c r="V160" s="17">
        <f t="shared" si="30"/>
        <v>0</v>
      </c>
      <c r="W160" s="58">
        <f t="shared" si="31"/>
        <v>0</v>
      </c>
      <c r="X160">
        <f t="shared" si="36"/>
        <v>0</v>
      </c>
      <c r="Y160" s="9">
        <f t="shared" si="37"/>
        <v>0</v>
      </c>
    </row>
    <row r="161" spans="1:25">
      <c r="A161" t="str">
        <f>'rockfish harvests'!A160</f>
        <v>SC</v>
      </c>
      <c r="B161">
        <f>'rockfish harvests'!B160</f>
        <v>2002</v>
      </c>
      <c r="C161" t="str">
        <f>'rockfish harvests'!C160</f>
        <v>PWSI</v>
      </c>
      <c r="D161">
        <f>'rockfish harvests'!D160</f>
        <v>7398</v>
      </c>
      <c r="E161">
        <f>'YE harvest'!E161</f>
        <v>2518</v>
      </c>
      <c r="F161" s="12"/>
      <c r="G161" s="12"/>
      <c r="H161" s="17">
        <f t="shared" si="38"/>
        <v>0</v>
      </c>
      <c r="I161" s="8">
        <f t="shared" si="29"/>
        <v>0</v>
      </c>
      <c r="J161">
        <f t="shared" si="32"/>
        <v>0</v>
      </c>
      <c r="K161" s="9">
        <f t="shared" si="33"/>
        <v>0</v>
      </c>
      <c r="M161" s="2">
        <f>'rockfish harvests'!O160</f>
        <v>18912.926167597027</v>
      </c>
      <c r="N161">
        <f>'rockfish harvests'!P160</f>
        <v>32822440.987651471</v>
      </c>
      <c r="O161" s="12"/>
      <c r="P161" s="12"/>
      <c r="Q161" s="17">
        <f t="shared" si="26"/>
        <v>0</v>
      </c>
      <c r="R161" s="59">
        <f t="shared" si="27"/>
        <v>0</v>
      </c>
      <c r="S161">
        <f t="shared" si="34"/>
        <v>0</v>
      </c>
      <c r="T161" s="9">
        <f t="shared" si="35"/>
        <v>0</v>
      </c>
      <c r="V161" s="17">
        <f t="shared" si="30"/>
        <v>0</v>
      </c>
      <c r="W161" s="58">
        <f t="shared" si="31"/>
        <v>0</v>
      </c>
      <c r="X161">
        <f t="shared" si="36"/>
        <v>0</v>
      </c>
      <c r="Y161" s="9">
        <f t="shared" si="37"/>
        <v>0</v>
      </c>
    </row>
    <row r="162" spans="1:25">
      <c r="A162" t="str">
        <f>'rockfish harvests'!A161</f>
        <v>SC</v>
      </c>
      <c r="B162">
        <f>'rockfish harvests'!B161</f>
        <v>2003</v>
      </c>
      <c r="C162" t="str">
        <f>'rockfish harvests'!C161</f>
        <v>PWSI</v>
      </c>
      <c r="D162">
        <f>'rockfish harvests'!D161</f>
        <v>11932</v>
      </c>
      <c r="E162">
        <f>'YE harvest'!E162</f>
        <v>3187</v>
      </c>
      <c r="F162" s="12"/>
      <c r="G162" s="12"/>
      <c r="H162" s="17">
        <f t="shared" si="38"/>
        <v>0</v>
      </c>
      <c r="I162" s="8">
        <f t="shared" si="29"/>
        <v>0</v>
      </c>
      <c r="J162">
        <f t="shared" si="32"/>
        <v>0</v>
      </c>
      <c r="K162" s="9">
        <f t="shared" si="33"/>
        <v>0</v>
      </c>
      <c r="M162" s="2">
        <f>'rockfish harvests'!O161</f>
        <v>30504.059885343027</v>
      </c>
      <c r="N162">
        <f>'rockfish harvests'!P161</f>
        <v>85382469.486194402</v>
      </c>
      <c r="O162" s="12"/>
      <c r="P162" s="12"/>
      <c r="Q162" s="17">
        <f t="shared" si="26"/>
        <v>0</v>
      </c>
      <c r="R162" s="59">
        <f t="shared" si="27"/>
        <v>0</v>
      </c>
      <c r="S162">
        <f t="shared" si="34"/>
        <v>0</v>
      </c>
      <c r="T162" s="9">
        <f t="shared" si="35"/>
        <v>0</v>
      </c>
      <c r="V162" s="17">
        <f t="shared" si="30"/>
        <v>0</v>
      </c>
      <c r="W162" s="58">
        <f t="shared" si="31"/>
        <v>0</v>
      </c>
      <c r="X162">
        <f t="shared" si="36"/>
        <v>0</v>
      </c>
      <c r="Y162" s="9">
        <f t="shared" si="37"/>
        <v>0</v>
      </c>
    </row>
    <row r="163" spans="1:25">
      <c r="A163" t="str">
        <f>'rockfish harvests'!A162</f>
        <v>SC</v>
      </c>
      <c r="B163">
        <f>'rockfish harvests'!B162</f>
        <v>2004</v>
      </c>
      <c r="C163" t="str">
        <f>'rockfish harvests'!C162</f>
        <v>PWSI</v>
      </c>
      <c r="D163">
        <f>'rockfish harvests'!D162</f>
        <v>10310</v>
      </c>
      <c r="E163">
        <f>'YE harvest'!E163</f>
        <v>2872</v>
      </c>
      <c r="F163" s="12"/>
      <c r="G163" s="12"/>
      <c r="H163" s="17">
        <f t="shared" si="38"/>
        <v>0</v>
      </c>
      <c r="I163" s="8">
        <f t="shared" si="29"/>
        <v>0</v>
      </c>
      <c r="J163">
        <f t="shared" si="32"/>
        <v>0</v>
      </c>
      <c r="K163" s="9">
        <f t="shared" si="33"/>
        <v>0</v>
      </c>
      <c r="M163" s="2">
        <f>'rockfish harvests'!O162</f>
        <v>26357.430222752817</v>
      </c>
      <c r="N163">
        <f>'rockfish harvests'!P162</f>
        <v>63746970.869564563</v>
      </c>
      <c r="O163" s="12"/>
      <c r="P163" s="12"/>
      <c r="Q163" s="17">
        <f t="shared" si="26"/>
        <v>0</v>
      </c>
      <c r="R163" s="59">
        <f t="shared" si="27"/>
        <v>0</v>
      </c>
      <c r="S163">
        <f t="shared" si="34"/>
        <v>0</v>
      </c>
      <c r="T163" s="9">
        <f t="shared" si="35"/>
        <v>0</v>
      </c>
      <c r="V163" s="17">
        <f t="shared" si="30"/>
        <v>0</v>
      </c>
      <c r="W163" s="58">
        <f t="shared" si="31"/>
        <v>0</v>
      </c>
      <c r="X163">
        <f t="shared" si="36"/>
        <v>0</v>
      </c>
      <c r="Y163" s="9">
        <f t="shared" si="37"/>
        <v>0</v>
      </c>
    </row>
    <row r="164" spans="1:25">
      <c r="A164" t="str">
        <f>'rockfish harvests'!A163</f>
        <v>SC</v>
      </c>
      <c r="B164">
        <f>'rockfish harvests'!B163</f>
        <v>2005</v>
      </c>
      <c r="C164" t="str">
        <f>'rockfish harvests'!C163</f>
        <v>PWSI</v>
      </c>
      <c r="D164">
        <f>'rockfish harvests'!D163</f>
        <v>10930</v>
      </c>
      <c r="E164">
        <f>'YE harvest'!E164</f>
        <v>2754</v>
      </c>
      <c r="F164" s="12"/>
      <c r="G164" s="12"/>
      <c r="H164" s="17">
        <f t="shared" si="38"/>
        <v>0</v>
      </c>
      <c r="I164" s="8">
        <f t="shared" si="29"/>
        <v>0</v>
      </c>
      <c r="J164">
        <f t="shared" si="32"/>
        <v>0</v>
      </c>
      <c r="K164" s="9">
        <f t="shared" si="33"/>
        <v>0</v>
      </c>
      <c r="M164" s="2">
        <f>'rockfish harvests'!O163</f>
        <v>27942.455124606044</v>
      </c>
      <c r="N164">
        <f>'rockfish harvests'!P163</f>
        <v>71644448.857817397</v>
      </c>
      <c r="O164" s="12"/>
      <c r="P164" s="12"/>
      <c r="Q164" s="17">
        <f t="shared" si="26"/>
        <v>0</v>
      </c>
      <c r="R164" s="59">
        <f t="shared" si="27"/>
        <v>0</v>
      </c>
      <c r="S164">
        <f t="shared" si="34"/>
        <v>0</v>
      </c>
      <c r="T164" s="9">
        <f t="shared" si="35"/>
        <v>0</v>
      </c>
      <c r="V164" s="17">
        <f t="shared" si="30"/>
        <v>0</v>
      </c>
      <c r="W164" s="58">
        <f t="shared" si="31"/>
        <v>0</v>
      </c>
      <c r="X164">
        <f t="shared" si="36"/>
        <v>0</v>
      </c>
      <c r="Y164" s="9">
        <f t="shared" si="37"/>
        <v>0</v>
      </c>
    </row>
    <row r="165" spans="1:25">
      <c r="A165" t="str">
        <f>'rockfish harvests'!A164</f>
        <v>SC</v>
      </c>
      <c r="B165">
        <f>'rockfish harvests'!B164</f>
        <v>2006</v>
      </c>
      <c r="C165" t="str">
        <f>'rockfish harvests'!C164</f>
        <v>PWSI</v>
      </c>
      <c r="D165">
        <f>'rockfish harvests'!D164</f>
        <v>7578</v>
      </c>
      <c r="E165">
        <f>'YE harvest'!E165</f>
        <v>2985</v>
      </c>
      <c r="F165" s="12"/>
      <c r="G165" s="12"/>
      <c r="H165" s="17" t="e">
        <f>#REF!</f>
        <v>#REF!</v>
      </c>
      <c r="I165" s="8">
        <f t="shared" si="29"/>
        <v>0</v>
      </c>
      <c r="J165">
        <f t="shared" si="32"/>
        <v>0</v>
      </c>
      <c r="K165" s="9">
        <f t="shared" si="33"/>
        <v>0</v>
      </c>
      <c r="M165" s="2">
        <f>'rockfish harvests'!O164</f>
        <v>19373.094687489898</v>
      </c>
      <c r="N165">
        <f>'rockfish harvests'!P164</f>
        <v>34439070.708155498</v>
      </c>
      <c r="O165" s="12"/>
      <c r="P165" s="12"/>
      <c r="Q165" s="17">
        <f t="shared" si="26"/>
        <v>0</v>
      </c>
      <c r="R165" s="59">
        <f t="shared" si="27"/>
        <v>0</v>
      </c>
      <c r="S165">
        <f t="shared" si="34"/>
        <v>0</v>
      </c>
      <c r="T165" s="9">
        <f t="shared" si="35"/>
        <v>0</v>
      </c>
      <c r="V165" s="17" t="e">
        <f t="shared" si="30"/>
        <v>#REF!</v>
      </c>
      <c r="W165" s="58">
        <f t="shared" si="31"/>
        <v>0</v>
      </c>
      <c r="X165">
        <f t="shared" si="36"/>
        <v>0</v>
      </c>
      <c r="Y165" s="9">
        <f t="shared" si="37"/>
        <v>0</v>
      </c>
    </row>
    <row r="166" spans="1:25">
      <c r="A166" t="str">
        <f>'rockfish harvests'!A165</f>
        <v>SC</v>
      </c>
      <c r="B166">
        <f>'rockfish harvests'!B165</f>
        <v>2007</v>
      </c>
      <c r="C166" t="str">
        <f>'rockfish harvests'!C165</f>
        <v>PWSI</v>
      </c>
      <c r="D166">
        <f>'rockfish harvests'!D165</f>
        <v>12404</v>
      </c>
      <c r="E166">
        <f>'YE harvest'!E166</f>
        <v>3115</v>
      </c>
      <c r="F166" s="12"/>
      <c r="G166" s="12"/>
      <c r="H166" s="17" t="e">
        <f>#REF!</f>
        <v>#REF!</v>
      </c>
      <c r="I166" s="8">
        <f t="shared" si="29"/>
        <v>0</v>
      </c>
      <c r="J166">
        <f t="shared" si="32"/>
        <v>0</v>
      </c>
      <c r="K166" s="9">
        <f t="shared" si="33"/>
        <v>0</v>
      </c>
      <c r="M166" s="2">
        <f>'rockfish harvests'!O165</f>
        <v>31710.724004173229</v>
      </c>
      <c r="N166">
        <f>'rockfish harvests'!P165</f>
        <v>92271108.350786552</v>
      </c>
      <c r="O166" s="12"/>
      <c r="P166" s="12"/>
      <c r="Q166" s="17">
        <f t="shared" si="26"/>
        <v>0</v>
      </c>
      <c r="R166" s="59">
        <f t="shared" si="27"/>
        <v>0</v>
      </c>
      <c r="S166">
        <f t="shared" si="34"/>
        <v>0</v>
      </c>
      <c r="T166" s="9">
        <f t="shared" si="35"/>
        <v>0</v>
      </c>
      <c r="V166" s="17" t="e">
        <f t="shared" si="30"/>
        <v>#REF!</v>
      </c>
      <c r="W166" s="58">
        <f t="shared" si="31"/>
        <v>0</v>
      </c>
      <c r="X166">
        <f t="shared" si="36"/>
        <v>0</v>
      </c>
      <c r="Y166" s="9">
        <f t="shared" si="37"/>
        <v>0</v>
      </c>
    </row>
    <row r="167" spans="1:25">
      <c r="A167" t="str">
        <f>'rockfish harvests'!A166</f>
        <v>SC</v>
      </c>
      <c r="B167">
        <f>'rockfish harvests'!B166</f>
        <v>2008</v>
      </c>
      <c r="C167" t="str">
        <f>'rockfish harvests'!C166</f>
        <v>PWSI</v>
      </c>
      <c r="D167">
        <f>'rockfish harvests'!D166</f>
        <v>9522</v>
      </c>
      <c r="E167">
        <f>'YE harvest'!E167</f>
        <v>2623</v>
      </c>
      <c r="F167" s="12"/>
      <c r="G167" s="12"/>
      <c r="H167" s="17" t="e">
        <f>#REF!</f>
        <v>#REF!</v>
      </c>
      <c r="I167" s="8">
        <f t="shared" si="29"/>
        <v>0</v>
      </c>
      <c r="J167">
        <f t="shared" si="32"/>
        <v>0</v>
      </c>
      <c r="K167" s="9">
        <f t="shared" si="33"/>
        <v>0</v>
      </c>
      <c r="M167" s="2">
        <f>'rockfish harvests'!O166</f>
        <v>24342.914702332913</v>
      </c>
      <c r="N167">
        <f>'rockfish harvests'!P166</f>
        <v>54374913.17494791</v>
      </c>
      <c r="O167" s="12"/>
      <c r="P167" s="12"/>
      <c r="Q167" s="17">
        <f t="shared" si="26"/>
        <v>0</v>
      </c>
      <c r="R167" s="59">
        <f t="shared" si="27"/>
        <v>0</v>
      </c>
      <c r="S167">
        <f t="shared" si="34"/>
        <v>0</v>
      </c>
      <c r="T167" s="9">
        <f t="shared" si="35"/>
        <v>0</v>
      </c>
      <c r="V167" s="17" t="e">
        <f t="shared" si="30"/>
        <v>#REF!</v>
      </c>
      <c r="W167" s="58">
        <f t="shared" si="31"/>
        <v>0</v>
      </c>
      <c r="X167">
        <f t="shared" si="36"/>
        <v>0</v>
      </c>
      <c r="Y167" s="9">
        <f t="shared" si="37"/>
        <v>0</v>
      </c>
    </row>
    <row r="168" spans="1:25">
      <c r="A168" t="str">
        <f>'rockfish harvests'!A167</f>
        <v>SC</v>
      </c>
      <c r="B168">
        <f>'rockfish harvests'!B167</f>
        <v>2009</v>
      </c>
      <c r="C168" t="str">
        <f>'rockfish harvests'!C167</f>
        <v>PWSI</v>
      </c>
      <c r="D168">
        <f>'rockfish harvests'!D167</f>
        <v>8197</v>
      </c>
      <c r="E168">
        <f>'YE harvest'!E168</f>
        <v>2224</v>
      </c>
      <c r="F168" s="12"/>
      <c r="G168" s="12"/>
      <c r="H168" s="17" t="e">
        <f>#REF!</f>
        <v>#REF!</v>
      </c>
      <c r="I168" s="8">
        <f t="shared" si="29"/>
        <v>0</v>
      </c>
      <c r="J168">
        <f t="shared" si="32"/>
        <v>0</v>
      </c>
      <c r="K168" s="9">
        <f t="shared" si="33"/>
        <v>0</v>
      </c>
      <c r="M168" s="2">
        <f>'rockfish harvests'!O167</f>
        <v>20955.563097565941</v>
      </c>
      <c r="N168">
        <f>'rockfish harvests'!P167</f>
        <v>40295086.4991799</v>
      </c>
      <c r="O168" s="12"/>
      <c r="P168" s="12"/>
      <c r="Q168" s="17">
        <f t="shared" si="26"/>
        <v>0</v>
      </c>
      <c r="R168" s="59">
        <f t="shared" si="27"/>
        <v>0</v>
      </c>
      <c r="S168">
        <f t="shared" si="34"/>
        <v>0</v>
      </c>
      <c r="T168" s="9">
        <f t="shared" si="35"/>
        <v>0</v>
      </c>
      <c r="V168" s="17" t="e">
        <f t="shared" si="30"/>
        <v>#REF!</v>
      </c>
      <c r="W168" s="58">
        <f t="shared" si="31"/>
        <v>0</v>
      </c>
      <c r="X168">
        <f t="shared" si="36"/>
        <v>0</v>
      </c>
      <c r="Y168" s="9">
        <f t="shared" si="37"/>
        <v>0</v>
      </c>
    </row>
    <row r="169" spans="1:25">
      <c r="A169" t="str">
        <f>'rockfish harvests'!A168</f>
        <v>SC</v>
      </c>
      <c r="B169">
        <f>'rockfish harvests'!B168</f>
        <v>2010</v>
      </c>
      <c r="C169" t="str">
        <f>'rockfish harvests'!C168</f>
        <v>PWSI</v>
      </c>
      <c r="D169">
        <f>'rockfish harvests'!D168</f>
        <v>11909</v>
      </c>
      <c r="E169">
        <f>'YE harvest'!E169</f>
        <v>3828</v>
      </c>
      <c r="F169" s="12"/>
      <c r="G169" s="12"/>
      <c r="H169" s="17" t="e">
        <f>#REF!</f>
        <v>#REF!</v>
      </c>
      <c r="I169" s="8">
        <f t="shared" si="29"/>
        <v>0</v>
      </c>
      <c r="J169">
        <f t="shared" si="32"/>
        <v>0</v>
      </c>
      <c r="K169" s="9">
        <f t="shared" si="33"/>
        <v>0</v>
      </c>
      <c r="M169" s="2">
        <f>'rockfish harvests'!O168</f>
        <v>30445.260574467829</v>
      </c>
      <c r="N169">
        <f>'rockfish harvests'!P168</f>
        <v>85053622.000279784</v>
      </c>
      <c r="O169" s="12"/>
      <c r="P169" s="12"/>
      <c r="Q169" s="17">
        <f t="shared" si="26"/>
        <v>0</v>
      </c>
      <c r="R169" s="59">
        <f t="shared" si="27"/>
        <v>0</v>
      </c>
      <c r="S169">
        <f t="shared" si="34"/>
        <v>0</v>
      </c>
      <c r="T169" s="9">
        <f t="shared" si="35"/>
        <v>0</v>
      </c>
      <c r="V169" s="17" t="e">
        <f t="shared" si="30"/>
        <v>#REF!</v>
      </c>
      <c r="W169" s="58">
        <f t="shared" si="31"/>
        <v>0</v>
      </c>
      <c r="X169">
        <f t="shared" si="36"/>
        <v>0</v>
      </c>
      <c r="Y169" s="9">
        <f t="shared" si="37"/>
        <v>0</v>
      </c>
    </row>
    <row r="170" spans="1:25">
      <c r="A170" t="str">
        <f>'rockfish harvests'!A169</f>
        <v>SC</v>
      </c>
      <c r="B170">
        <f>'rockfish harvests'!B169</f>
        <v>2011</v>
      </c>
      <c r="C170" t="str">
        <f>'rockfish harvests'!C169</f>
        <v>PWSI</v>
      </c>
      <c r="D170">
        <f>'rockfish harvests'!D169</f>
        <v>11367</v>
      </c>
      <c r="E170">
        <f>'YE harvest'!E170</f>
        <v>3175</v>
      </c>
      <c r="F170" s="12"/>
      <c r="G170" s="12"/>
      <c r="H170" s="17" t="e">
        <f>#REF!</f>
        <v>#REF!</v>
      </c>
      <c r="I170" s="8">
        <f t="shared" si="29"/>
        <v>0</v>
      </c>
      <c r="J170">
        <f t="shared" si="32"/>
        <v>0</v>
      </c>
      <c r="K170" s="9">
        <f t="shared" si="33"/>
        <v>0</v>
      </c>
      <c r="M170" s="2">
        <f>'rockfish harvests'!O169</f>
        <v>58599.987281399051</v>
      </c>
      <c r="N170">
        <f>'rockfish harvests'!P169</f>
        <v>100066036.13433234</v>
      </c>
      <c r="O170" s="12"/>
      <c r="P170" s="12"/>
      <c r="Q170" s="17">
        <f t="shared" si="26"/>
        <v>0</v>
      </c>
      <c r="R170" s="59">
        <f t="shared" si="27"/>
        <v>0</v>
      </c>
      <c r="S170">
        <f t="shared" si="34"/>
        <v>0</v>
      </c>
      <c r="T170" s="9">
        <f t="shared" si="35"/>
        <v>0</v>
      </c>
      <c r="V170" s="17" t="e">
        <f t="shared" si="30"/>
        <v>#REF!</v>
      </c>
      <c r="W170" s="58">
        <f t="shared" si="31"/>
        <v>0</v>
      </c>
      <c r="X170">
        <f t="shared" si="36"/>
        <v>0</v>
      </c>
      <c r="Y170" s="9">
        <f t="shared" si="37"/>
        <v>0</v>
      </c>
    </row>
    <row r="171" spans="1:25">
      <c r="A171" t="str">
        <f>'rockfish harvests'!A170</f>
        <v>SC</v>
      </c>
      <c r="B171">
        <f>'rockfish harvests'!B170</f>
        <v>2012</v>
      </c>
      <c r="C171" t="str">
        <f>'rockfish harvests'!C170</f>
        <v>PWSI</v>
      </c>
      <c r="D171">
        <f>'rockfish harvests'!D170</f>
        <v>13580</v>
      </c>
      <c r="E171">
        <f>'YE harvest'!E171</f>
        <v>4267</v>
      </c>
      <c r="F171" s="12"/>
      <c r="G171" s="12"/>
      <c r="H171" s="17" t="e">
        <f>#REF!</f>
        <v>#REF!</v>
      </c>
      <c r="I171" s="8">
        <f t="shared" si="29"/>
        <v>0</v>
      </c>
      <c r="J171">
        <f t="shared" si="32"/>
        <v>0</v>
      </c>
      <c r="K171" s="9">
        <f t="shared" si="33"/>
        <v>0</v>
      </c>
      <c r="M171" s="2">
        <f>'rockfish harvests'!O170</f>
        <v>31117.154090427939</v>
      </c>
      <c r="N171">
        <f>'rockfish harvests'!P170</f>
        <v>29413124.019685954</v>
      </c>
      <c r="O171" s="12"/>
      <c r="P171" s="12"/>
      <c r="Q171" s="17">
        <f t="shared" si="26"/>
        <v>0</v>
      </c>
      <c r="R171" s="59">
        <f t="shared" si="27"/>
        <v>0</v>
      </c>
      <c r="S171">
        <f t="shared" si="34"/>
        <v>0</v>
      </c>
      <c r="T171" s="9">
        <f t="shared" si="35"/>
        <v>0</v>
      </c>
      <c r="V171" s="17" t="e">
        <f t="shared" si="30"/>
        <v>#REF!</v>
      </c>
      <c r="W171" s="58">
        <f t="shared" si="31"/>
        <v>0</v>
      </c>
      <c r="X171">
        <f t="shared" si="36"/>
        <v>0</v>
      </c>
      <c r="Y171" s="9">
        <f t="shared" si="37"/>
        <v>0</v>
      </c>
    </row>
    <row r="172" spans="1:25">
      <c r="A172" t="str">
        <f>'rockfish harvests'!A171</f>
        <v>SC</v>
      </c>
      <c r="B172">
        <f>'rockfish harvests'!B171</f>
        <v>2013</v>
      </c>
      <c r="C172" t="str">
        <f>'rockfish harvests'!C171</f>
        <v>PWSI</v>
      </c>
      <c r="D172">
        <f>'rockfish harvests'!D171</f>
        <v>14209</v>
      </c>
      <c r="E172">
        <f>'YE harvest'!E172</f>
        <v>3334</v>
      </c>
      <c r="F172" s="12"/>
      <c r="G172" s="12"/>
      <c r="H172" s="17" t="e">
        <f>#REF!</f>
        <v>#REF!</v>
      </c>
      <c r="I172" s="8">
        <f t="shared" si="29"/>
        <v>0</v>
      </c>
      <c r="J172">
        <f t="shared" si="32"/>
        <v>0</v>
      </c>
      <c r="K172" s="9">
        <f t="shared" si="33"/>
        <v>0</v>
      </c>
      <c r="M172" s="2">
        <f>'rockfish harvests'!O171</f>
        <v>46247.943133398883</v>
      </c>
      <c r="N172">
        <f>'rockfish harvests'!P171</f>
        <v>49601334.787597425</v>
      </c>
      <c r="O172" s="12"/>
      <c r="P172" s="12"/>
      <c r="Q172" s="17">
        <f t="shared" si="26"/>
        <v>0</v>
      </c>
      <c r="R172" s="59">
        <f t="shared" si="27"/>
        <v>0</v>
      </c>
      <c r="S172">
        <f t="shared" si="34"/>
        <v>0</v>
      </c>
      <c r="T172" s="9">
        <f t="shared" si="35"/>
        <v>0</v>
      </c>
      <c r="V172" s="17" t="e">
        <f t="shared" si="30"/>
        <v>#REF!</v>
      </c>
      <c r="W172" s="58">
        <f t="shared" si="31"/>
        <v>0</v>
      </c>
      <c r="X172">
        <f t="shared" si="36"/>
        <v>0</v>
      </c>
      <c r="Y172" s="9">
        <f t="shared" si="37"/>
        <v>0</v>
      </c>
    </row>
    <row r="173" spans="1:25">
      <c r="A173" t="str">
        <f>'rockfish harvests'!A172</f>
        <v>SC</v>
      </c>
      <c r="B173">
        <f>'rockfish harvests'!B172</f>
        <v>2014</v>
      </c>
      <c r="C173" t="str">
        <f>'rockfish harvests'!C172</f>
        <v>PWSI</v>
      </c>
      <c r="D173">
        <f>'rockfish harvests'!D172</f>
        <v>14913</v>
      </c>
      <c r="E173">
        <f>'YE harvest'!E173</f>
        <v>4184</v>
      </c>
      <c r="F173" s="12"/>
      <c r="G173" s="12"/>
      <c r="H173" s="17" t="e">
        <f>#REF!</f>
        <v>#REF!</v>
      </c>
      <c r="I173" s="8">
        <f t="shared" si="29"/>
        <v>0</v>
      </c>
      <c r="J173">
        <f t="shared" si="32"/>
        <v>0</v>
      </c>
      <c r="K173" s="9">
        <f t="shared" si="33"/>
        <v>0</v>
      </c>
      <c r="M173" s="2">
        <f>'rockfish harvests'!O172</f>
        <v>37953.469599823133</v>
      </c>
      <c r="N173">
        <f>'rockfish harvests'!P172</f>
        <v>47097436.38695576</v>
      </c>
      <c r="O173" s="12"/>
      <c r="P173" s="12"/>
      <c r="Q173" s="17">
        <f t="shared" si="26"/>
        <v>0</v>
      </c>
      <c r="R173" s="59">
        <f t="shared" si="27"/>
        <v>0</v>
      </c>
      <c r="S173">
        <f t="shared" si="34"/>
        <v>0</v>
      </c>
      <c r="T173" s="9">
        <f t="shared" si="35"/>
        <v>0</v>
      </c>
      <c r="V173" s="17" t="e">
        <f t="shared" si="30"/>
        <v>#REF!</v>
      </c>
      <c r="W173" s="58">
        <f t="shared" si="31"/>
        <v>0</v>
      </c>
      <c r="X173">
        <f t="shared" si="36"/>
        <v>0</v>
      </c>
      <c r="Y173" s="9">
        <f t="shared" si="37"/>
        <v>0</v>
      </c>
    </row>
    <row r="174" spans="1:25">
      <c r="A174" t="str">
        <f>'rockfish harvests'!A173</f>
        <v>SC</v>
      </c>
      <c r="B174">
        <f>'rockfish harvests'!B173</f>
        <v>2015</v>
      </c>
      <c r="C174" t="str">
        <f>'rockfish harvests'!C173</f>
        <v>PWSI</v>
      </c>
      <c r="D174">
        <f>'rockfish harvests'!D173</f>
        <v>20073</v>
      </c>
      <c r="E174">
        <f>'YE harvest'!E174</f>
        <v>5220</v>
      </c>
      <c r="F174" s="12"/>
      <c r="G174" s="12"/>
      <c r="H174" s="17" t="e">
        <f>#REF!</f>
        <v>#REF!</v>
      </c>
      <c r="I174" s="8">
        <f t="shared" si="29"/>
        <v>0</v>
      </c>
      <c r="J174">
        <f t="shared" si="32"/>
        <v>0</v>
      </c>
      <c r="K174" s="9">
        <f t="shared" si="33"/>
        <v>0</v>
      </c>
      <c r="M174" s="2">
        <f>'rockfish harvests'!O173</f>
        <v>52130.446754112942</v>
      </c>
      <c r="N174">
        <f>'rockfish harvests'!P173</f>
        <v>59819505.590102598</v>
      </c>
      <c r="O174" s="12"/>
      <c r="P174" s="12"/>
      <c r="Q174" s="17">
        <f t="shared" si="26"/>
        <v>0</v>
      </c>
      <c r="R174" s="59">
        <f t="shared" si="27"/>
        <v>0</v>
      </c>
      <c r="S174">
        <f t="shared" si="34"/>
        <v>0</v>
      </c>
      <c r="T174" s="9">
        <f t="shared" si="35"/>
        <v>0</v>
      </c>
      <c r="V174" s="17" t="e">
        <f t="shared" si="30"/>
        <v>#REF!</v>
      </c>
      <c r="W174" s="58">
        <f t="shared" si="31"/>
        <v>0</v>
      </c>
      <c r="X174">
        <f t="shared" si="36"/>
        <v>0</v>
      </c>
      <c r="Y174" s="9">
        <f t="shared" si="37"/>
        <v>0</v>
      </c>
    </row>
    <row r="175" spans="1:25">
      <c r="A175" t="str">
        <f>'rockfish harvests'!A174</f>
        <v>SC</v>
      </c>
      <c r="B175">
        <f>'rockfish harvests'!B174</f>
        <v>2016</v>
      </c>
      <c r="C175" t="str">
        <f>'rockfish harvests'!C174</f>
        <v>PWSI</v>
      </c>
      <c r="D175">
        <f>'rockfish harvests'!D174</f>
        <v>28893</v>
      </c>
      <c r="E175">
        <f>'YE harvest'!E175</f>
        <v>6695</v>
      </c>
      <c r="F175" s="12"/>
      <c r="G175" s="12"/>
      <c r="H175" s="17" t="e">
        <f>#REF!</f>
        <v>#REF!</v>
      </c>
      <c r="I175" s="8">
        <f t="shared" si="29"/>
        <v>0</v>
      </c>
      <c r="J175">
        <f t="shared" si="32"/>
        <v>0</v>
      </c>
      <c r="K175" s="9">
        <f t="shared" si="33"/>
        <v>0</v>
      </c>
      <c r="M175" s="2">
        <f>'rockfish harvests'!O174</f>
        <v>64825.548631333717</v>
      </c>
      <c r="N175">
        <f>'rockfish harvests'!P174</f>
        <v>114245520.83381788</v>
      </c>
      <c r="O175" s="12"/>
      <c r="P175" s="12"/>
      <c r="Q175" s="17">
        <f t="shared" si="26"/>
        <v>0</v>
      </c>
      <c r="R175" s="59">
        <f t="shared" si="27"/>
        <v>0</v>
      </c>
      <c r="S175">
        <f t="shared" si="34"/>
        <v>0</v>
      </c>
      <c r="T175" s="9">
        <f t="shared" si="35"/>
        <v>0</v>
      </c>
      <c r="V175" s="17" t="e">
        <f t="shared" si="30"/>
        <v>#REF!</v>
      </c>
      <c r="W175" s="58">
        <f t="shared" si="31"/>
        <v>0</v>
      </c>
      <c r="X175">
        <f t="shared" si="36"/>
        <v>0</v>
      </c>
      <c r="Y175" s="9">
        <f t="shared" si="37"/>
        <v>0</v>
      </c>
    </row>
    <row r="176" spans="1:25">
      <c r="A176" t="str">
        <f>'rockfish harvests'!A175</f>
        <v>SC</v>
      </c>
      <c r="B176">
        <f>'rockfish harvests'!B175</f>
        <v>2017</v>
      </c>
      <c r="C176" t="str">
        <f>'rockfish harvests'!C175</f>
        <v>PWSI</v>
      </c>
      <c r="D176">
        <f>'rockfish harvests'!D175</f>
        <v>16300</v>
      </c>
      <c r="E176">
        <f>'YE harvest'!E176</f>
        <v>4734</v>
      </c>
      <c r="F176" s="12"/>
      <c r="G176" s="12"/>
      <c r="H176" s="17" t="e">
        <f>#REF!</f>
        <v>#REF!</v>
      </c>
      <c r="I176" s="8">
        <f t="shared" si="29"/>
        <v>0</v>
      </c>
      <c r="J176">
        <f t="shared" si="32"/>
        <v>0</v>
      </c>
      <c r="K176" s="9">
        <f t="shared" si="33"/>
        <v>0</v>
      </c>
      <c r="M176" s="2">
        <f>'rockfish harvests'!O175</f>
        <v>33515.774784613517</v>
      </c>
      <c r="N176">
        <f>'rockfish harvests'!P175</f>
        <v>29331655.3806163</v>
      </c>
      <c r="O176" s="12"/>
      <c r="P176" s="12"/>
      <c r="Q176" s="17">
        <f t="shared" si="26"/>
        <v>0</v>
      </c>
      <c r="R176" s="59">
        <f t="shared" si="27"/>
        <v>0</v>
      </c>
      <c r="S176">
        <f t="shared" si="34"/>
        <v>0</v>
      </c>
      <c r="T176" s="9">
        <f t="shared" si="35"/>
        <v>0</v>
      </c>
      <c r="V176" s="17" t="e">
        <f t="shared" si="30"/>
        <v>#REF!</v>
      </c>
      <c r="W176" s="58">
        <f t="shared" si="31"/>
        <v>0</v>
      </c>
      <c r="X176">
        <f t="shared" si="36"/>
        <v>0</v>
      </c>
      <c r="Y176" s="9">
        <f t="shared" si="37"/>
        <v>0</v>
      </c>
    </row>
    <row r="177" spans="1:25">
      <c r="A177" t="str">
        <f>'rockfish harvests'!A176</f>
        <v>SC</v>
      </c>
      <c r="B177">
        <f>'rockfish harvests'!B176</f>
        <v>2018</v>
      </c>
      <c r="C177" t="str">
        <f>'rockfish harvests'!C176</f>
        <v>PWSI</v>
      </c>
      <c r="D177">
        <f>'rockfish harvests'!D176</f>
        <v>12107</v>
      </c>
      <c r="E177">
        <f>'YE harvest'!E177</f>
        <v>3366</v>
      </c>
      <c r="F177" s="12"/>
      <c r="G177" s="12"/>
      <c r="H177" s="17" t="e">
        <f>#REF!</f>
        <v>#REF!</v>
      </c>
      <c r="I177" s="8">
        <f t="shared" si="29"/>
        <v>0</v>
      </c>
      <c r="J177">
        <f t="shared" si="32"/>
        <v>0</v>
      </c>
      <c r="K177" s="9">
        <f t="shared" si="33"/>
        <v>0</v>
      </c>
      <c r="M177" s="2">
        <f>'rockfish harvests'!O176</f>
        <v>22239.009039310491</v>
      </c>
      <c r="N177">
        <f>'rockfish harvests'!P176</f>
        <v>18423976.825865198</v>
      </c>
      <c r="O177" s="12"/>
      <c r="P177" s="12"/>
      <c r="Q177" s="17">
        <f t="shared" si="26"/>
        <v>0</v>
      </c>
      <c r="R177" s="59">
        <f t="shared" si="27"/>
        <v>0</v>
      </c>
      <c r="S177">
        <f t="shared" si="34"/>
        <v>0</v>
      </c>
      <c r="T177" s="9">
        <f t="shared" si="35"/>
        <v>0</v>
      </c>
      <c r="V177" s="17" t="e">
        <f t="shared" si="30"/>
        <v>#REF!</v>
      </c>
      <c r="W177" s="58">
        <f t="shared" si="31"/>
        <v>0</v>
      </c>
      <c r="X177">
        <f t="shared" si="36"/>
        <v>0</v>
      </c>
      <c r="Y177" s="9">
        <f t="shared" si="37"/>
        <v>0</v>
      </c>
    </row>
    <row r="178" spans="1:25">
      <c r="A178" t="str">
        <f>'rockfish harvests'!A177</f>
        <v>SC</v>
      </c>
      <c r="B178">
        <f>'rockfish harvests'!B177</f>
        <v>2019</v>
      </c>
      <c r="C178" t="str">
        <f>'rockfish harvests'!C177</f>
        <v>PWSI</v>
      </c>
      <c r="D178">
        <f>'rockfish harvests'!D177</f>
        <v>15083</v>
      </c>
      <c r="E178">
        <f>'YE harvest'!E178</f>
        <v>3663</v>
      </c>
      <c r="F178" s="12"/>
      <c r="G178" s="12"/>
      <c r="K178" s="9"/>
      <c r="M178" s="2"/>
      <c r="O178" s="12"/>
      <c r="P178" s="12"/>
      <c r="R178" s="59"/>
      <c r="S178"/>
      <c r="T178" s="9"/>
      <c r="W178" s="58"/>
      <c r="Y178" s="9"/>
    </row>
    <row r="179" spans="1:25">
      <c r="A179" t="str">
        <f>'rockfish harvests'!A178</f>
        <v>SC</v>
      </c>
      <c r="B179">
        <f>'rockfish harvests'!B178</f>
        <v>1998</v>
      </c>
      <c r="C179" t="str">
        <f>'rockfish harvests'!C178</f>
        <v>PWSO</v>
      </c>
      <c r="D179">
        <f>'rockfish harvests'!D178</f>
        <v>7091</v>
      </c>
      <c r="E179">
        <f>'YE harvest'!E179</f>
        <v>1652</v>
      </c>
      <c r="F179" s="12"/>
      <c r="G179" s="12"/>
      <c r="H179" s="17">
        <f t="shared" ref="H179:H186" si="39">E179*F179</f>
        <v>0</v>
      </c>
      <c r="I179" s="8">
        <f t="shared" si="29"/>
        <v>0</v>
      </c>
      <c r="J179">
        <f t="shared" si="32"/>
        <v>0</v>
      </c>
      <c r="K179" s="9">
        <f t="shared" si="33"/>
        <v>0</v>
      </c>
      <c r="M179" s="2">
        <f>'rockfish harvests'!O178</f>
        <v>1471.2039985303945</v>
      </c>
      <c r="N179">
        <f>'rockfish harvests'!P178</f>
        <v>494154.9077878145</v>
      </c>
      <c r="O179" s="42"/>
      <c r="P179" s="42"/>
      <c r="Q179" s="17">
        <f t="shared" si="26"/>
        <v>0</v>
      </c>
      <c r="R179" s="59">
        <f t="shared" si="27"/>
        <v>0</v>
      </c>
      <c r="S179">
        <f t="shared" si="34"/>
        <v>0</v>
      </c>
      <c r="T179" s="9">
        <f t="shared" si="35"/>
        <v>0</v>
      </c>
      <c r="V179" s="17">
        <f t="shared" si="30"/>
        <v>0</v>
      </c>
      <c r="W179" s="58">
        <f t="shared" si="31"/>
        <v>0</v>
      </c>
      <c r="X179">
        <f t="shared" si="36"/>
        <v>0</v>
      </c>
      <c r="Y179" s="9">
        <f t="shared" si="37"/>
        <v>0</v>
      </c>
    </row>
    <row r="180" spans="1:25">
      <c r="A180" t="str">
        <f>'rockfish harvests'!A179</f>
        <v>SC</v>
      </c>
      <c r="B180">
        <f>'rockfish harvests'!B179</f>
        <v>1999</v>
      </c>
      <c r="C180" t="str">
        <f>'rockfish harvests'!C179</f>
        <v>PWSO</v>
      </c>
      <c r="D180">
        <f>'rockfish harvests'!D179</f>
        <v>4594</v>
      </c>
      <c r="E180">
        <f>'YE harvest'!E180</f>
        <v>1341</v>
      </c>
      <c r="F180" s="12"/>
      <c r="G180" s="12"/>
      <c r="H180" s="17">
        <f t="shared" si="39"/>
        <v>0</v>
      </c>
      <c r="I180" s="8">
        <f t="shared" si="29"/>
        <v>0</v>
      </c>
      <c r="J180">
        <f t="shared" si="32"/>
        <v>0</v>
      </c>
      <c r="K180" s="9">
        <f t="shared" si="33"/>
        <v>0</v>
      </c>
      <c r="M180" s="2">
        <f>'rockfish harvests'!O179</f>
        <v>953.13935541512274</v>
      </c>
      <c r="N180">
        <f>'rockfish harvests'!P179</f>
        <v>207410.20653889881</v>
      </c>
      <c r="O180" s="42"/>
      <c r="P180" s="42"/>
      <c r="Q180" s="17">
        <f t="shared" ref="Q180:Q246" si="40">M180*O180</f>
        <v>0</v>
      </c>
      <c r="R180" s="59">
        <f t="shared" ref="R180:R246" si="41">(M180^2)*P180+(O180^2)*N180-(P180*N180)</f>
        <v>0</v>
      </c>
      <c r="S180">
        <f t="shared" si="34"/>
        <v>0</v>
      </c>
      <c r="T180" s="9">
        <f t="shared" si="35"/>
        <v>0</v>
      </c>
      <c r="V180" s="17">
        <f t="shared" si="30"/>
        <v>0</v>
      </c>
      <c r="W180" s="58">
        <f t="shared" si="31"/>
        <v>0</v>
      </c>
      <c r="X180">
        <f t="shared" si="36"/>
        <v>0</v>
      </c>
      <c r="Y180" s="9">
        <f t="shared" si="37"/>
        <v>0</v>
      </c>
    </row>
    <row r="181" spans="1:25">
      <c r="A181" t="str">
        <f>'rockfish harvests'!A180</f>
        <v>SC</v>
      </c>
      <c r="B181">
        <f>'rockfish harvests'!B180</f>
        <v>2000</v>
      </c>
      <c r="C181" t="str">
        <f>'rockfish harvests'!C180</f>
        <v>PWSO</v>
      </c>
      <c r="D181">
        <f>'rockfish harvests'!D180</f>
        <v>9244</v>
      </c>
      <c r="E181">
        <f>'YE harvest'!E181</f>
        <v>2206</v>
      </c>
      <c r="F181" s="12"/>
      <c r="G181" s="12"/>
      <c r="H181" s="17">
        <f t="shared" si="39"/>
        <v>0</v>
      </c>
      <c r="I181" s="8">
        <f t="shared" si="29"/>
        <v>0</v>
      </c>
      <c r="J181">
        <f t="shared" si="32"/>
        <v>0</v>
      </c>
      <c r="K181" s="9">
        <f t="shared" si="33"/>
        <v>0</v>
      </c>
      <c r="M181" s="2">
        <f>'rockfish harvests'!O180</f>
        <v>1917.897301144405</v>
      </c>
      <c r="N181">
        <f>'rockfish harvests'!P180</f>
        <v>839784.81191828009</v>
      </c>
      <c r="O181" s="42"/>
      <c r="P181" s="42"/>
      <c r="Q181" s="17">
        <f t="shared" si="40"/>
        <v>0</v>
      </c>
      <c r="R181" s="59">
        <f t="shared" si="41"/>
        <v>0</v>
      </c>
      <c r="S181">
        <f t="shared" si="34"/>
        <v>0</v>
      </c>
      <c r="T181" s="9">
        <f t="shared" si="35"/>
        <v>0</v>
      </c>
      <c r="V181" s="17">
        <f t="shared" si="30"/>
        <v>0</v>
      </c>
      <c r="W181" s="58">
        <f t="shared" si="31"/>
        <v>0</v>
      </c>
      <c r="X181">
        <f t="shared" si="36"/>
        <v>0</v>
      </c>
      <c r="Y181" s="9">
        <f t="shared" si="37"/>
        <v>0</v>
      </c>
    </row>
    <row r="182" spans="1:25">
      <c r="A182" t="str">
        <f>'rockfish harvests'!A181</f>
        <v>SC</v>
      </c>
      <c r="B182">
        <f>'rockfish harvests'!B181</f>
        <v>2001</v>
      </c>
      <c r="C182" t="str">
        <f>'rockfish harvests'!C181</f>
        <v>PWSO</v>
      </c>
      <c r="D182">
        <f>'rockfish harvests'!D181</f>
        <v>11235</v>
      </c>
      <c r="E182">
        <f>'YE harvest'!E182</f>
        <v>3024</v>
      </c>
      <c r="F182" s="12"/>
      <c r="G182" s="12"/>
      <c r="H182" s="17">
        <f t="shared" si="39"/>
        <v>0</v>
      </c>
      <c r="I182" s="8">
        <f t="shared" si="29"/>
        <v>0</v>
      </c>
      <c r="J182">
        <f t="shared" si="32"/>
        <v>0</v>
      </c>
      <c r="K182" s="9">
        <f t="shared" si="33"/>
        <v>0</v>
      </c>
      <c r="M182" s="2">
        <f>'rockfish harvests'!O181</f>
        <v>2330.979681778168</v>
      </c>
      <c r="N182">
        <f>'rockfish harvests'!P181</f>
        <v>1240492.9366742759</v>
      </c>
      <c r="O182" s="12"/>
      <c r="P182" s="12"/>
      <c r="Q182" s="17">
        <f t="shared" si="40"/>
        <v>0</v>
      </c>
      <c r="R182" s="59">
        <f t="shared" si="41"/>
        <v>0</v>
      </c>
      <c r="S182">
        <f t="shared" si="34"/>
        <v>0</v>
      </c>
      <c r="T182" s="9">
        <f t="shared" si="35"/>
        <v>0</v>
      </c>
      <c r="V182" s="17">
        <f t="shared" si="30"/>
        <v>0</v>
      </c>
      <c r="W182" s="58">
        <f t="shared" si="31"/>
        <v>0</v>
      </c>
      <c r="X182">
        <f t="shared" si="36"/>
        <v>0</v>
      </c>
      <c r="Y182" s="9">
        <f t="shared" si="37"/>
        <v>0</v>
      </c>
    </row>
    <row r="183" spans="1:25">
      <c r="A183" t="str">
        <f>'rockfish harvests'!A182</f>
        <v>SC</v>
      </c>
      <c r="B183">
        <f>'rockfish harvests'!B182</f>
        <v>2002</v>
      </c>
      <c r="C183" t="str">
        <f>'rockfish harvests'!C182</f>
        <v>PWSO</v>
      </c>
      <c r="D183">
        <f>'rockfish harvests'!D182</f>
        <v>9018</v>
      </c>
      <c r="E183">
        <f>'YE harvest'!E183</f>
        <v>2386</v>
      </c>
      <c r="F183" s="12"/>
      <c r="G183" s="12"/>
      <c r="H183" s="17">
        <f t="shared" si="39"/>
        <v>0</v>
      </c>
      <c r="I183" s="8">
        <f t="shared" si="29"/>
        <v>0</v>
      </c>
      <c r="J183">
        <f t="shared" si="32"/>
        <v>0</v>
      </c>
      <c r="K183" s="9">
        <f t="shared" si="33"/>
        <v>0</v>
      </c>
      <c r="M183" s="2">
        <f>'rockfish harvests'!O182</f>
        <v>1871.0079902336911</v>
      </c>
      <c r="N183">
        <f>'rockfish harvests'!P182</f>
        <v>799224.16063675296</v>
      </c>
      <c r="O183" s="42"/>
      <c r="P183" s="42"/>
      <c r="Q183" s="17">
        <f t="shared" si="40"/>
        <v>0</v>
      </c>
      <c r="R183" s="59">
        <f t="shared" si="41"/>
        <v>0</v>
      </c>
      <c r="S183">
        <f t="shared" si="34"/>
        <v>0</v>
      </c>
      <c r="T183" s="9">
        <f t="shared" si="35"/>
        <v>0</v>
      </c>
      <c r="V183" s="17">
        <f t="shared" si="30"/>
        <v>0</v>
      </c>
      <c r="W183" s="58">
        <f t="shared" si="31"/>
        <v>0</v>
      </c>
      <c r="X183">
        <f t="shared" si="36"/>
        <v>0</v>
      </c>
      <c r="Y183" s="9">
        <f t="shared" si="37"/>
        <v>0</v>
      </c>
    </row>
    <row r="184" spans="1:25">
      <c r="A184" t="str">
        <f>'rockfish harvests'!A183</f>
        <v>SC</v>
      </c>
      <c r="B184">
        <f>'rockfish harvests'!B183</f>
        <v>2003</v>
      </c>
      <c r="C184" t="str">
        <f>'rockfish harvests'!C183</f>
        <v>PWSO</v>
      </c>
      <c r="D184">
        <f>'rockfish harvests'!D183</f>
        <v>9696</v>
      </c>
      <c r="E184">
        <f>'YE harvest'!E184</f>
        <v>2448</v>
      </c>
      <c r="F184" s="12"/>
      <c r="G184" s="12"/>
      <c r="H184" s="17">
        <f t="shared" si="39"/>
        <v>0</v>
      </c>
      <c r="I184" s="8">
        <f t="shared" si="29"/>
        <v>0</v>
      </c>
      <c r="J184">
        <f t="shared" si="32"/>
        <v>0</v>
      </c>
      <c r="K184" s="9">
        <f t="shared" si="33"/>
        <v>0</v>
      </c>
      <c r="M184" s="2">
        <f>'rockfish harvests'!O183</f>
        <v>2011.675922965831</v>
      </c>
      <c r="N184">
        <f>'rockfish harvests'!P183</f>
        <v>923917.84611739591</v>
      </c>
      <c r="O184" s="12"/>
      <c r="P184" s="12"/>
      <c r="Q184" s="17">
        <f t="shared" si="40"/>
        <v>0</v>
      </c>
      <c r="R184" s="59">
        <f t="shared" si="41"/>
        <v>0</v>
      </c>
      <c r="S184">
        <f t="shared" si="34"/>
        <v>0</v>
      </c>
      <c r="T184" s="9">
        <f t="shared" si="35"/>
        <v>0</v>
      </c>
      <c r="V184" s="17">
        <f t="shared" si="30"/>
        <v>0</v>
      </c>
      <c r="W184" s="58">
        <f t="shared" si="31"/>
        <v>0</v>
      </c>
      <c r="X184">
        <f t="shared" si="36"/>
        <v>0</v>
      </c>
      <c r="Y184" s="9">
        <f t="shared" si="37"/>
        <v>0</v>
      </c>
    </row>
    <row r="185" spans="1:25">
      <c r="A185" t="str">
        <f>'rockfish harvests'!A184</f>
        <v>SC</v>
      </c>
      <c r="B185">
        <f>'rockfish harvests'!B184</f>
        <v>2004</v>
      </c>
      <c r="C185" t="str">
        <f>'rockfish harvests'!C184</f>
        <v>PWSO</v>
      </c>
      <c r="D185">
        <f>'rockfish harvests'!D184</f>
        <v>12216</v>
      </c>
      <c r="E185">
        <f>'YE harvest'!E185</f>
        <v>2976</v>
      </c>
      <c r="F185" s="12"/>
      <c r="G185" s="12"/>
      <c r="H185" s="17">
        <f t="shared" si="39"/>
        <v>0</v>
      </c>
      <c r="I185" s="8">
        <f t="shared" si="29"/>
        <v>0</v>
      </c>
      <c r="J185">
        <f t="shared" si="32"/>
        <v>0</v>
      </c>
      <c r="K185" s="9">
        <f t="shared" si="33"/>
        <v>0</v>
      </c>
      <c r="M185" s="2">
        <f>'rockfish harvests'!O184</f>
        <v>2534.5124871029911</v>
      </c>
      <c r="N185">
        <f>'rockfish harvests'!P184</f>
        <v>1466581.4594766509</v>
      </c>
      <c r="O185" s="12"/>
      <c r="P185" s="12"/>
      <c r="Q185" s="17">
        <f t="shared" si="40"/>
        <v>0</v>
      </c>
      <c r="R185" s="59">
        <f t="shared" si="41"/>
        <v>0</v>
      </c>
      <c r="S185">
        <f t="shared" si="34"/>
        <v>0</v>
      </c>
      <c r="T185" s="9">
        <f t="shared" si="35"/>
        <v>0</v>
      </c>
      <c r="V185" s="17">
        <f t="shared" si="30"/>
        <v>0</v>
      </c>
      <c r="W185" s="58">
        <f t="shared" si="31"/>
        <v>0</v>
      </c>
      <c r="X185">
        <f t="shared" si="36"/>
        <v>0</v>
      </c>
      <c r="Y185" s="9">
        <f t="shared" si="37"/>
        <v>0</v>
      </c>
    </row>
    <row r="186" spans="1:25">
      <c r="A186" t="str">
        <f>'rockfish harvests'!A185</f>
        <v>SC</v>
      </c>
      <c r="B186">
        <f>'rockfish harvests'!B185</f>
        <v>2005</v>
      </c>
      <c r="C186" t="str">
        <f>'rockfish harvests'!C185</f>
        <v>PWSO</v>
      </c>
      <c r="D186">
        <f>'rockfish harvests'!D185</f>
        <v>9664</v>
      </c>
      <c r="E186">
        <f>'YE harvest'!E186</f>
        <v>2177</v>
      </c>
      <c r="F186" s="12"/>
      <c r="G186" s="12"/>
      <c r="H186" s="17">
        <f t="shared" si="39"/>
        <v>0</v>
      </c>
      <c r="I186" s="8">
        <f t="shared" si="29"/>
        <v>0</v>
      </c>
      <c r="J186">
        <f t="shared" si="32"/>
        <v>0</v>
      </c>
      <c r="K186" s="9">
        <f t="shared" si="33"/>
        <v>0</v>
      </c>
      <c r="M186" s="2">
        <f>'rockfish harvests'!O185</f>
        <v>2005.0367285005977</v>
      </c>
      <c r="N186">
        <f>'rockfish harvests'!P185</f>
        <v>917829.44196419709</v>
      </c>
      <c r="O186" s="12"/>
      <c r="P186" s="12"/>
      <c r="Q186" s="17">
        <f t="shared" si="40"/>
        <v>0</v>
      </c>
      <c r="R186" s="59">
        <f t="shared" si="41"/>
        <v>0</v>
      </c>
      <c r="S186">
        <f t="shared" si="34"/>
        <v>0</v>
      </c>
      <c r="T186" s="9">
        <f t="shared" si="35"/>
        <v>0</v>
      </c>
      <c r="V186" s="17">
        <f t="shared" si="30"/>
        <v>0</v>
      </c>
      <c r="W186" s="58">
        <f t="shared" si="31"/>
        <v>0</v>
      </c>
      <c r="X186">
        <f t="shared" si="36"/>
        <v>0</v>
      </c>
      <c r="Y186" s="9">
        <f t="shared" si="37"/>
        <v>0</v>
      </c>
    </row>
    <row r="187" spans="1:25">
      <c r="A187" t="str">
        <f>'rockfish harvests'!A186</f>
        <v>SC</v>
      </c>
      <c r="B187">
        <f>'rockfish harvests'!B186</f>
        <v>2006</v>
      </c>
      <c r="C187" t="str">
        <f>'rockfish harvests'!C186</f>
        <v>PWSO</v>
      </c>
      <c r="D187">
        <f>'rockfish harvests'!D186</f>
        <v>9129</v>
      </c>
      <c r="E187">
        <f>'YE harvest'!E187</f>
        <v>2934</v>
      </c>
      <c r="F187" s="12"/>
      <c r="G187" s="12"/>
      <c r="H187" s="17" t="e">
        <f>#REF!</f>
        <v>#REF!</v>
      </c>
      <c r="I187" s="8">
        <f t="shared" si="29"/>
        <v>0</v>
      </c>
      <c r="J187">
        <f t="shared" si="32"/>
        <v>0</v>
      </c>
      <c r="K187" s="9">
        <f t="shared" si="33"/>
        <v>0</v>
      </c>
      <c r="M187" s="2">
        <f>'rockfish harvests'!O186</f>
        <v>1894.0376960349713</v>
      </c>
      <c r="N187">
        <f>'rockfish harvests'!P186</f>
        <v>819020.09295315738</v>
      </c>
      <c r="O187" s="42"/>
      <c r="P187" s="42"/>
      <c r="Q187" s="17">
        <f t="shared" si="40"/>
        <v>0</v>
      </c>
      <c r="R187" s="59">
        <f t="shared" si="41"/>
        <v>0</v>
      </c>
      <c r="S187">
        <f t="shared" si="34"/>
        <v>0</v>
      </c>
      <c r="T187" s="9">
        <f t="shared" si="35"/>
        <v>0</v>
      </c>
      <c r="V187" s="17" t="e">
        <f t="shared" si="30"/>
        <v>#REF!</v>
      </c>
      <c r="W187" s="58">
        <f t="shared" si="31"/>
        <v>0</v>
      </c>
      <c r="X187">
        <f t="shared" si="36"/>
        <v>0</v>
      </c>
      <c r="Y187" s="9">
        <f t="shared" si="37"/>
        <v>0</v>
      </c>
    </row>
    <row r="188" spans="1:25">
      <c r="A188" t="str">
        <f>'rockfish harvests'!A187</f>
        <v>SC</v>
      </c>
      <c r="B188">
        <f>'rockfish harvests'!B187</f>
        <v>2007</v>
      </c>
      <c r="C188" t="str">
        <f>'rockfish harvests'!C187</f>
        <v>PWSO</v>
      </c>
      <c r="D188">
        <f>'rockfish harvests'!D187</f>
        <v>12198</v>
      </c>
      <c r="E188">
        <f>'YE harvest'!E188</f>
        <v>3859</v>
      </c>
      <c r="F188" s="12"/>
      <c r="G188" s="12"/>
      <c r="H188" s="17" t="e">
        <f>#REF!</f>
        <v>#REF!</v>
      </c>
      <c r="I188" s="8">
        <f t="shared" si="29"/>
        <v>0</v>
      </c>
      <c r="J188">
        <f t="shared" si="32"/>
        <v>0</v>
      </c>
      <c r="K188" s="9">
        <f t="shared" si="33"/>
        <v>0</v>
      </c>
      <c r="M188" s="2">
        <f>'rockfish harvests'!O187</f>
        <v>2530.7779402162978</v>
      </c>
      <c r="N188">
        <f>'rockfish harvests'!P187</f>
        <v>1462262.6943327789</v>
      </c>
      <c r="O188" s="42"/>
      <c r="P188" s="42"/>
      <c r="Q188" s="17">
        <f t="shared" si="40"/>
        <v>0</v>
      </c>
      <c r="R188" s="59">
        <f t="shared" si="41"/>
        <v>0</v>
      </c>
      <c r="S188">
        <f t="shared" si="34"/>
        <v>0</v>
      </c>
      <c r="T188" s="9">
        <f t="shared" si="35"/>
        <v>0</v>
      </c>
      <c r="V188" s="17" t="e">
        <f t="shared" si="30"/>
        <v>#REF!</v>
      </c>
      <c r="W188" s="58">
        <f t="shared" si="31"/>
        <v>0</v>
      </c>
      <c r="X188">
        <f t="shared" si="36"/>
        <v>0</v>
      </c>
      <c r="Y188" s="9">
        <f t="shared" si="37"/>
        <v>0</v>
      </c>
    </row>
    <row r="189" spans="1:25">
      <c r="A189" t="str">
        <f>'rockfish harvests'!A188</f>
        <v>SC</v>
      </c>
      <c r="B189">
        <f>'rockfish harvests'!B188</f>
        <v>2008</v>
      </c>
      <c r="C189" t="str">
        <f>'rockfish harvests'!C188</f>
        <v>PWSO</v>
      </c>
      <c r="D189">
        <f>'rockfish harvests'!D188</f>
        <v>13387</v>
      </c>
      <c r="E189">
        <f>'YE harvest'!E189</f>
        <v>3569</v>
      </c>
      <c r="F189" s="12"/>
      <c r="G189" s="12"/>
      <c r="H189" s="17" t="e">
        <f>#REF!</f>
        <v>#REF!</v>
      </c>
      <c r="I189" s="8">
        <f t="shared" si="29"/>
        <v>0</v>
      </c>
      <c r="J189">
        <f t="shared" si="32"/>
        <v>0</v>
      </c>
      <c r="K189" s="9">
        <f t="shared" si="33"/>
        <v>0</v>
      </c>
      <c r="M189" s="2">
        <f>'rockfish harvests'!O188</f>
        <v>2777.4655095651397</v>
      </c>
      <c r="N189">
        <f>'rockfish harvests'!P188</f>
        <v>1761224.3005580062</v>
      </c>
      <c r="O189" s="42"/>
      <c r="P189" s="42"/>
      <c r="Q189" s="17">
        <f t="shared" si="40"/>
        <v>0</v>
      </c>
      <c r="R189" s="59">
        <f t="shared" si="41"/>
        <v>0</v>
      </c>
      <c r="S189">
        <f t="shared" si="34"/>
        <v>0</v>
      </c>
      <c r="T189" s="9">
        <f t="shared" si="35"/>
        <v>0</v>
      </c>
      <c r="V189" s="17" t="e">
        <f t="shared" si="30"/>
        <v>#REF!</v>
      </c>
      <c r="W189" s="58">
        <f t="shared" si="31"/>
        <v>0</v>
      </c>
      <c r="X189">
        <f t="shared" si="36"/>
        <v>0</v>
      </c>
      <c r="Y189" s="9">
        <f t="shared" si="37"/>
        <v>0</v>
      </c>
    </row>
    <row r="190" spans="1:25">
      <c r="A190" t="str">
        <f>'rockfish harvests'!A189</f>
        <v>SC</v>
      </c>
      <c r="B190">
        <f>'rockfish harvests'!B189</f>
        <v>2009</v>
      </c>
      <c r="C190" t="str">
        <f>'rockfish harvests'!C189</f>
        <v>PWSO</v>
      </c>
      <c r="D190">
        <f>'rockfish harvests'!D189</f>
        <v>13724</v>
      </c>
      <c r="E190">
        <f>'YE harvest'!E190</f>
        <v>3376</v>
      </c>
      <c r="F190" s="12"/>
      <c r="G190" s="12"/>
      <c r="H190" s="17" t="e">
        <f>#REF!</f>
        <v>#REF!</v>
      </c>
      <c r="I190" s="8">
        <f t="shared" si="29"/>
        <v>0</v>
      </c>
      <c r="J190">
        <f t="shared" si="32"/>
        <v>0</v>
      </c>
      <c r="K190" s="9">
        <f t="shared" si="33"/>
        <v>0</v>
      </c>
      <c r="M190" s="2">
        <f>'rockfish harvests'!O189</f>
        <v>2847.384526277132</v>
      </c>
      <c r="N190">
        <f>'rockfish harvests'!P189</f>
        <v>1851013.392635928</v>
      </c>
      <c r="O190" s="12"/>
      <c r="P190" s="12"/>
      <c r="Q190" s="17">
        <f t="shared" si="40"/>
        <v>0</v>
      </c>
      <c r="R190" s="59">
        <f t="shared" si="41"/>
        <v>0</v>
      </c>
      <c r="S190">
        <f t="shared" si="34"/>
        <v>0</v>
      </c>
      <c r="T190" s="9">
        <f t="shared" si="35"/>
        <v>0</v>
      </c>
      <c r="V190" s="17" t="e">
        <f t="shared" si="30"/>
        <v>#REF!</v>
      </c>
      <c r="W190" s="58">
        <f t="shared" si="31"/>
        <v>0</v>
      </c>
      <c r="X190">
        <f t="shared" si="36"/>
        <v>0</v>
      </c>
      <c r="Y190" s="9">
        <f t="shared" si="37"/>
        <v>0</v>
      </c>
    </row>
    <row r="191" spans="1:25">
      <c r="A191" t="str">
        <f>'rockfish harvests'!A190</f>
        <v>SC</v>
      </c>
      <c r="B191">
        <f>'rockfish harvests'!B190</f>
        <v>2010</v>
      </c>
      <c r="C191" t="str">
        <f>'rockfish harvests'!C190</f>
        <v>PWSO</v>
      </c>
      <c r="D191">
        <f>'rockfish harvests'!D190</f>
        <v>13038</v>
      </c>
      <c r="E191">
        <f>'YE harvest'!E191</f>
        <v>4523</v>
      </c>
      <c r="F191" s="12"/>
      <c r="G191" s="12"/>
      <c r="H191" s="17" t="e">
        <f>#REF!</f>
        <v>#REF!</v>
      </c>
      <c r="I191" s="8">
        <f t="shared" si="29"/>
        <v>0</v>
      </c>
      <c r="J191">
        <f t="shared" si="32"/>
        <v>0</v>
      </c>
      <c r="K191" s="9">
        <f t="shared" si="33"/>
        <v>0</v>
      </c>
      <c r="M191" s="2">
        <f>'rockfish harvests'!O190</f>
        <v>2705.0567949286833</v>
      </c>
      <c r="N191">
        <f>'rockfish harvests'!P190</f>
        <v>1670590.8394394808</v>
      </c>
      <c r="O191" s="12"/>
      <c r="P191" s="12"/>
      <c r="Q191" s="17">
        <f t="shared" si="40"/>
        <v>0</v>
      </c>
      <c r="R191" s="59">
        <f t="shared" si="41"/>
        <v>0</v>
      </c>
      <c r="S191">
        <f t="shared" si="34"/>
        <v>0</v>
      </c>
      <c r="T191" s="9">
        <f t="shared" si="35"/>
        <v>0</v>
      </c>
      <c r="V191" s="17" t="e">
        <f t="shared" si="30"/>
        <v>#REF!</v>
      </c>
      <c r="W191" s="58">
        <f t="shared" si="31"/>
        <v>0</v>
      </c>
      <c r="X191">
        <f t="shared" si="36"/>
        <v>0</v>
      </c>
      <c r="Y191" s="9">
        <f t="shared" si="37"/>
        <v>0</v>
      </c>
    </row>
    <row r="192" spans="1:25">
      <c r="A192" t="str">
        <f>'rockfish harvests'!A191</f>
        <v>SC</v>
      </c>
      <c r="B192">
        <f>'rockfish harvests'!B191</f>
        <v>2011</v>
      </c>
      <c r="C192" t="str">
        <f>'rockfish harvests'!C191</f>
        <v>PWSO</v>
      </c>
      <c r="D192">
        <f>'rockfish harvests'!D191</f>
        <v>15590</v>
      </c>
      <c r="E192">
        <f>'YE harvest'!E192</f>
        <v>4260</v>
      </c>
      <c r="F192" s="12"/>
      <c r="G192" s="12"/>
      <c r="H192" s="17" t="e">
        <f>#REF!</f>
        <v>#REF!</v>
      </c>
      <c r="I192" s="8">
        <f t="shared" si="29"/>
        <v>0</v>
      </c>
      <c r="J192">
        <f t="shared" si="32"/>
        <v>0</v>
      </c>
      <c r="K192" s="9">
        <f t="shared" si="33"/>
        <v>0</v>
      </c>
      <c r="M192" s="2">
        <f>'rockfish harvests'!O191</f>
        <v>3693.2731282159002</v>
      </c>
      <c r="N192">
        <f>'rockfish harvests'!P191</f>
        <v>1342172.6209808656</v>
      </c>
      <c r="O192" s="12"/>
      <c r="P192" s="12"/>
      <c r="Q192" s="17">
        <f t="shared" si="40"/>
        <v>0</v>
      </c>
      <c r="R192" s="59">
        <f t="shared" si="41"/>
        <v>0</v>
      </c>
      <c r="S192">
        <f t="shared" si="34"/>
        <v>0</v>
      </c>
      <c r="T192" s="9">
        <f t="shared" si="35"/>
        <v>0</v>
      </c>
      <c r="V192" s="17" t="e">
        <f t="shared" si="30"/>
        <v>#REF!</v>
      </c>
      <c r="W192" s="58">
        <f t="shared" si="31"/>
        <v>0</v>
      </c>
      <c r="X192">
        <f t="shared" si="36"/>
        <v>0</v>
      </c>
      <c r="Y192" s="9">
        <f t="shared" si="37"/>
        <v>0</v>
      </c>
    </row>
    <row r="193" spans="1:26">
      <c r="A193" t="str">
        <f>'rockfish harvests'!A192</f>
        <v>SC</v>
      </c>
      <c r="B193">
        <f>'rockfish harvests'!B192</f>
        <v>2012</v>
      </c>
      <c r="C193" t="str">
        <f>'rockfish harvests'!C192</f>
        <v>PWSO</v>
      </c>
      <c r="D193">
        <f>'rockfish harvests'!D192</f>
        <v>16566</v>
      </c>
      <c r="E193">
        <f>'YE harvest'!E193</f>
        <v>5165</v>
      </c>
      <c r="F193" s="12"/>
      <c r="G193" s="12"/>
      <c r="H193" s="17" t="e">
        <f>#REF!</f>
        <v>#REF!</v>
      </c>
      <c r="I193" s="8">
        <f t="shared" si="29"/>
        <v>0</v>
      </c>
      <c r="J193">
        <f t="shared" si="32"/>
        <v>0</v>
      </c>
      <c r="K193" s="9">
        <f t="shared" si="33"/>
        <v>0</v>
      </c>
      <c r="M193" s="2">
        <f>'rockfish harvests'!O192</f>
        <v>2004.0431802604508</v>
      </c>
      <c r="N193">
        <f>'rockfish harvests'!P192</f>
        <v>375586.44375818601</v>
      </c>
      <c r="O193" s="12"/>
      <c r="P193" s="12"/>
      <c r="Q193" s="17">
        <f t="shared" si="40"/>
        <v>0</v>
      </c>
      <c r="R193" s="59">
        <f t="shared" si="41"/>
        <v>0</v>
      </c>
      <c r="S193">
        <f t="shared" si="34"/>
        <v>0</v>
      </c>
      <c r="T193" s="9">
        <f t="shared" si="35"/>
        <v>0</v>
      </c>
      <c r="V193" s="17" t="e">
        <f t="shared" si="30"/>
        <v>#REF!</v>
      </c>
      <c r="W193" s="58">
        <f t="shared" si="31"/>
        <v>0</v>
      </c>
      <c r="X193">
        <f t="shared" si="36"/>
        <v>0</v>
      </c>
      <c r="Y193" s="9">
        <f t="shared" si="37"/>
        <v>0</v>
      </c>
    </row>
    <row r="194" spans="1:26">
      <c r="A194" t="str">
        <f>'rockfish harvests'!A193</f>
        <v>SC</v>
      </c>
      <c r="B194">
        <f>'rockfish harvests'!B193</f>
        <v>2013</v>
      </c>
      <c r="C194" t="str">
        <f>'rockfish harvests'!C193</f>
        <v>PWSO</v>
      </c>
      <c r="D194">
        <f>'rockfish harvests'!D193</f>
        <v>19818</v>
      </c>
      <c r="E194">
        <f>'YE harvest'!E194</f>
        <v>5595</v>
      </c>
      <c r="F194" s="12"/>
      <c r="G194" s="12"/>
      <c r="H194" s="17" t="e">
        <f>#REF!</f>
        <v>#REF!</v>
      </c>
      <c r="I194" s="8">
        <f t="shared" si="29"/>
        <v>0</v>
      </c>
      <c r="J194">
        <f t="shared" si="32"/>
        <v>0</v>
      </c>
      <c r="K194" s="9">
        <f t="shared" si="33"/>
        <v>0</v>
      </c>
      <c r="M194" s="2">
        <f>'rockfish harvests'!O193</f>
        <v>6885.7645042839649</v>
      </c>
      <c r="N194">
        <f>'rockfish harvests'!P193</f>
        <v>4343369.567205376</v>
      </c>
      <c r="O194" s="12"/>
      <c r="P194" s="12"/>
      <c r="Q194" s="17">
        <f t="shared" si="40"/>
        <v>0</v>
      </c>
      <c r="R194" s="59">
        <f t="shared" si="41"/>
        <v>0</v>
      </c>
      <c r="S194">
        <f t="shared" si="34"/>
        <v>0</v>
      </c>
      <c r="T194" s="9">
        <f t="shared" si="35"/>
        <v>0</v>
      </c>
      <c r="V194" s="17" t="e">
        <f t="shared" si="30"/>
        <v>#REF!</v>
      </c>
      <c r="W194" s="58">
        <f t="shared" si="31"/>
        <v>0</v>
      </c>
      <c r="X194">
        <f t="shared" si="36"/>
        <v>0</v>
      </c>
      <c r="Y194" s="9">
        <f t="shared" si="37"/>
        <v>0</v>
      </c>
    </row>
    <row r="195" spans="1:26">
      <c r="A195" t="str">
        <f>'rockfish harvests'!A194</f>
        <v>SC</v>
      </c>
      <c r="B195">
        <f>'rockfish harvests'!B194</f>
        <v>2014</v>
      </c>
      <c r="C195" t="str">
        <f>'rockfish harvests'!C194</f>
        <v>PWSO</v>
      </c>
      <c r="D195">
        <f>'rockfish harvests'!D194</f>
        <v>21309</v>
      </c>
      <c r="E195">
        <f>'YE harvest'!E195</f>
        <v>5557</v>
      </c>
      <c r="F195" s="12"/>
      <c r="G195" s="12"/>
      <c r="H195" s="17" t="e">
        <f>#REF!</f>
        <v>#REF!</v>
      </c>
      <c r="I195" s="8">
        <f t="shared" si="29"/>
        <v>0</v>
      </c>
      <c r="J195">
        <f t="shared" si="32"/>
        <v>0</v>
      </c>
      <c r="K195" s="9">
        <f t="shared" si="33"/>
        <v>0</v>
      </c>
      <c r="M195" s="2">
        <f>'rockfish harvests'!O194</f>
        <v>7356.7256448320622</v>
      </c>
      <c r="N195">
        <f>'rockfish harvests'!P194</f>
        <v>3862984.9469756186</v>
      </c>
      <c r="O195" s="12"/>
      <c r="P195" s="12"/>
      <c r="Q195" s="17">
        <f t="shared" si="40"/>
        <v>0</v>
      </c>
      <c r="R195" s="59">
        <f t="shared" si="41"/>
        <v>0</v>
      </c>
      <c r="S195">
        <f t="shared" si="34"/>
        <v>0</v>
      </c>
      <c r="T195" s="9">
        <f t="shared" si="35"/>
        <v>0</v>
      </c>
      <c r="V195" s="17" t="e">
        <f t="shared" si="30"/>
        <v>#REF!</v>
      </c>
      <c r="W195" s="58">
        <f t="shared" si="31"/>
        <v>0</v>
      </c>
      <c r="X195">
        <f t="shared" si="36"/>
        <v>0</v>
      </c>
      <c r="Y195" s="9">
        <f t="shared" si="37"/>
        <v>0</v>
      </c>
    </row>
    <row r="196" spans="1:26">
      <c r="A196" t="str">
        <f>'rockfish harvests'!A195</f>
        <v>SC</v>
      </c>
      <c r="B196">
        <f>'rockfish harvests'!B195</f>
        <v>2015</v>
      </c>
      <c r="C196" t="str">
        <f>'rockfish harvests'!C195</f>
        <v>PWSO</v>
      </c>
      <c r="D196">
        <f>'rockfish harvests'!D195</f>
        <v>24516</v>
      </c>
      <c r="E196">
        <f>'YE harvest'!E196</f>
        <v>6130</v>
      </c>
      <c r="F196" s="12"/>
      <c r="G196" s="12"/>
      <c r="H196" s="17" t="e">
        <f>#REF!</f>
        <v>#REF!</v>
      </c>
      <c r="I196" s="8">
        <f t="shared" si="29"/>
        <v>0</v>
      </c>
      <c r="J196">
        <f t="shared" si="32"/>
        <v>0</v>
      </c>
      <c r="K196" s="9">
        <f t="shared" si="33"/>
        <v>0</v>
      </c>
      <c r="M196" s="2">
        <f>'rockfish harvests'!O195</f>
        <v>2612.963774691143</v>
      </c>
      <c r="N196">
        <f>'rockfish harvests'!P195</f>
        <v>501421.42786728247</v>
      </c>
      <c r="O196" s="12"/>
      <c r="P196" s="12"/>
      <c r="Q196" s="17">
        <f t="shared" si="40"/>
        <v>0</v>
      </c>
      <c r="R196" s="59">
        <f t="shared" si="41"/>
        <v>0</v>
      </c>
      <c r="S196">
        <f t="shared" si="34"/>
        <v>0</v>
      </c>
      <c r="T196" s="9">
        <f t="shared" si="35"/>
        <v>0</v>
      </c>
      <c r="V196" s="17" t="e">
        <f t="shared" si="30"/>
        <v>#REF!</v>
      </c>
      <c r="W196" s="58">
        <f t="shared" si="31"/>
        <v>0</v>
      </c>
      <c r="X196">
        <f t="shared" si="36"/>
        <v>0</v>
      </c>
      <c r="Y196" s="9">
        <f t="shared" si="37"/>
        <v>0</v>
      </c>
    </row>
    <row r="197" spans="1:26">
      <c r="A197" t="str">
        <f>'rockfish harvests'!A196</f>
        <v>SC</v>
      </c>
      <c r="B197">
        <f>'rockfish harvests'!B196</f>
        <v>2016</v>
      </c>
      <c r="C197" t="str">
        <f>'rockfish harvests'!C196</f>
        <v>PWSO</v>
      </c>
      <c r="D197">
        <f>'rockfish harvests'!D196</f>
        <v>29349</v>
      </c>
      <c r="E197">
        <f>'YE harvest'!E197</f>
        <v>7689</v>
      </c>
      <c r="F197" s="12"/>
      <c r="G197" s="12"/>
      <c r="H197" s="17" t="e">
        <f>#REF!</f>
        <v>#REF!</v>
      </c>
      <c r="I197" s="8">
        <f t="shared" si="29"/>
        <v>0</v>
      </c>
      <c r="J197">
        <f t="shared" si="32"/>
        <v>0</v>
      </c>
      <c r="K197" s="9">
        <f t="shared" si="33"/>
        <v>0</v>
      </c>
      <c r="M197" s="2">
        <f>'rockfish harvests'!O196</f>
        <v>3728.736072598942</v>
      </c>
      <c r="N197">
        <f>'rockfish harvests'!P196</f>
        <v>690520.60458105023</v>
      </c>
      <c r="O197" s="12"/>
      <c r="P197" s="12"/>
      <c r="Q197" s="17">
        <f t="shared" si="40"/>
        <v>0</v>
      </c>
      <c r="R197" s="59">
        <f t="shared" si="41"/>
        <v>0</v>
      </c>
      <c r="S197">
        <f t="shared" si="34"/>
        <v>0</v>
      </c>
      <c r="T197" s="9">
        <f t="shared" si="35"/>
        <v>0</v>
      </c>
      <c r="V197" s="17" t="e">
        <f t="shared" si="30"/>
        <v>#REF!</v>
      </c>
      <c r="W197" s="58">
        <f t="shared" si="31"/>
        <v>0</v>
      </c>
      <c r="X197">
        <f t="shared" si="36"/>
        <v>0</v>
      </c>
      <c r="Y197" s="9">
        <f t="shared" si="37"/>
        <v>0</v>
      </c>
    </row>
    <row r="198" spans="1:26">
      <c r="A198" t="str">
        <f>'rockfish harvests'!A197</f>
        <v>SC</v>
      </c>
      <c r="B198">
        <f>'rockfish harvests'!B197</f>
        <v>2017</v>
      </c>
      <c r="C198" t="str">
        <f>'rockfish harvests'!C197</f>
        <v>PWSO</v>
      </c>
      <c r="D198">
        <f>'rockfish harvests'!D197</f>
        <v>28647</v>
      </c>
      <c r="E198">
        <f>'YE harvest'!E198</f>
        <v>7729</v>
      </c>
      <c r="F198" s="12"/>
      <c r="G198" s="12"/>
      <c r="H198" s="17" t="e">
        <f>#REF!</f>
        <v>#REF!</v>
      </c>
      <c r="I198" s="8">
        <f t="shared" si="29"/>
        <v>0</v>
      </c>
      <c r="J198">
        <f t="shared" si="32"/>
        <v>0</v>
      </c>
      <c r="K198" s="9">
        <f t="shared" si="33"/>
        <v>0</v>
      </c>
      <c r="M198" s="2">
        <f>'rockfish harvests'!O197</f>
        <v>7308.8621616433084</v>
      </c>
      <c r="N198">
        <f>'rockfish harvests'!P197</f>
        <v>5936209.9806912215</v>
      </c>
      <c r="O198" s="12"/>
      <c r="P198" s="12"/>
      <c r="Q198" s="17">
        <f t="shared" si="40"/>
        <v>0</v>
      </c>
      <c r="R198" s="59">
        <f t="shared" si="41"/>
        <v>0</v>
      </c>
      <c r="S198">
        <f t="shared" si="34"/>
        <v>0</v>
      </c>
      <c r="T198" s="9">
        <f t="shared" si="35"/>
        <v>0</v>
      </c>
      <c r="V198" s="17" t="e">
        <f t="shared" si="30"/>
        <v>#REF!</v>
      </c>
      <c r="W198" s="58">
        <f t="shared" si="31"/>
        <v>0</v>
      </c>
      <c r="X198">
        <f t="shared" si="36"/>
        <v>0</v>
      </c>
      <c r="Y198" s="9">
        <f t="shared" si="37"/>
        <v>0</v>
      </c>
    </row>
    <row r="199" spans="1:26">
      <c r="A199" t="str">
        <f>'rockfish harvests'!A198</f>
        <v>SC</v>
      </c>
      <c r="B199">
        <f>'rockfish harvests'!B198</f>
        <v>2018</v>
      </c>
      <c r="C199" t="str">
        <f>'rockfish harvests'!C198</f>
        <v>PWSO</v>
      </c>
      <c r="D199">
        <f>'rockfish harvests'!D198</f>
        <v>27142</v>
      </c>
      <c r="E199">
        <f>'YE harvest'!E199</f>
        <v>5333</v>
      </c>
      <c r="F199" s="12"/>
      <c r="G199" s="12"/>
      <c r="H199" s="17" t="e">
        <f>#REF!</f>
        <v>#REF!</v>
      </c>
      <c r="I199" s="8">
        <f t="shared" si="29"/>
        <v>0</v>
      </c>
      <c r="J199">
        <f t="shared" si="32"/>
        <v>0</v>
      </c>
      <c r="K199" s="9">
        <f t="shared" si="33"/>
        <v>0</v>
      </c>
      <c r="M199" s="2">
        <f>'rockfish harvests'!O198</f>
        <v>4727.7448574203227</v>
      </c>
      <c r="N199">
        <f>'rockfish harvests'!P198</f>
        <v>2237274.0611776323</v>
      </c>
      <c r="O199" s="12"/>
      <c r="P199" s="12"/>
      <c r="Q199" s="17">
        <f t="shared" si="40"/>
        <v>0</v>
      </c>
      <c r="R199" s="59">
        <f t="shared" si="41"/>
        <v>0</v>
      </c>
      <c r="S199">
        <f t="shared" si="34"/>
        <v>0</v>
      </c>
      <c r="T199" s="9">
        <f t="shared" si="35"/>
        <v>0</v>
      </c>
      <c r="V199" s="17" t="e">
        <f t="shared" si="30"/>
        <v>#REF!</v>
      </c>
      <c r="W199" s="58">
        <f t="shared" si="31"/>
        <v>0</v>
      </c>
      <c r="X199">
        <f t="shared" si="36"/>
        <v>0</v>
      </c>
      <c r="Y199" s="9">
        <f t="shared" si="37"/>
        <v>0</v>
      </c>
    </row>
    <row r="200" spans="1:26">
      <c r="A200" t="str">
        <f>'rockfish harvests'!A199</f>
        <v>SC</v>
      </c>
      <c r="B200">
        <f>'rockfish harvests'!B199</f>
        <v>2019</v>
      </c>
      <c r="C200" t="str">
        <f>'rockfish harvests'!C199</f>
        <v>PWSO</v>
      </c>
      <c r="D200">
        <f>'rockfish harvests'!D199</f>
        <v>33682</v>
      </c>
      <c r="E200">
        <f>'YE harvest'!E200</f>
        <v>7623</v>
      </c>
      <c r="F200" s="12"/>
      <c r="G200" s="12"/>
      <c r="K200" s="9"/>
      <c r="M200" s="2"/>
      <c r="O200" s="12"/>
      <c r="P200" s="12"/>
      <c r="R200" s="59"/>
      <c r="S200"/>
      <c r="T200" s="9"/>
      <c r="W200" s="58"/>
      <c r="Y200" s="9"/>
    </row>
    <row r="201" spans="1:26">
      <c r="A201" s="12" t="str">
        <f>'rockfish harvests'!A200</f>
        <v>SE</v>
      </c>
      <c r="B201" s="12">
        <f>'rockfish harvests'!B200</f>
        <v>1998</v>
      </c>
      <c r="C201" s="12" t="str">
        <f>'rockfish harvests'!C200</f>
        <v>CSEO</v>
      </c>
      <c r="D201">
        <f>'rockfish harvests'!D200</f>
        <v>9366</v>
      </c>
      <c r="E201">
        <f>'YE harvest'!E201</f>
        <v>4902</v>
      </c>
      <c r="F201" s="42">
        <v>0.87966501699999999</v>
      </c>
      <c r="G201" s="66">
        <v>4.2596819999999999E-3</v>
      </c>
      <c r="H201" s="17">
        <f>E201*F201</f>
        <v>4312.1179133340001</v>
      </c>
      <c r="I201" s="8">
        <f t="shared" si="29"/>
        <v>102358.471625928</v>
      </c>
      <c r="J201">
        <f t="shared" si="32"/>
        <v>319.9351053353289</v>
      </c>
      <c r="K201" s="9">
        <f t="shared" si="33"/>
        <v>627.07280645724461</v>
      </c>
      <c r="M201" s="2">
        <f>'rockfish harvests'!O200</f>
        <v>1419.5566561478372</v>
      </c>
      <c r="N201">
        <f>'rockfish harvests'!P200</f>
        <v>224247.08472663842</v>
      </c>
      <c r="O201" s="42">
        <v>0.35462844799999999</v>
      </c>
      <c r="P201" s="42">
        <v>1.1414210000000001E-3</v>
      </c>
      <c r="Q201" s="17">
        <f t="shared" si="40"/>
        <v>503.41517381777714</v>
      </c>
      <c r="R201" s="59">
        <f t="shared" si="41"/>
        <v>30245.777036501542</v>
      </c>
      <c r="S201">
        <f t="shared" si="34"/>
        <v>173.91313071905049</v>
      </c>
      <c r="T201" s="9">
        <f t="shared" si="35"/>
        <v>340.86973620933895</v>
      </c>
      <c r="V201" s="17">
        <f t="shared" si="30"/>
        <v>4815.5330871517772</v>
      </c>
      <c r="W201" s="58">
        <f t="shared" si="31"/>
        <v>132604.24866242954</v>
      </c>
      <c r="X201">
        <f t="shared" si="36"/>
        <v>364.148662859593</v>
      </c>
      <c r="Y201" s="9">
        <f t="shared" si="37"/>
        <v>713.73137920480224</v>
      </c>
      <c r="Z201" s="18">
        <f t="shared" ref="Z201:Z264" si="42">X201/V201</f>
        <v>7.561959522844322E-2</v>
      </c>
    </row>
    <row r="202" spans="1:26">
      <c r="A202" s="12" t="str">
        <f>'rockfish harvests'!A201</f>
        <v>SE</v>
      </c>
      <c r="B202" s="12">
        <f>'rockfish harvests'!B201</f>
        <v>1999</v>
      </c>
      <c r="C202" s="12" t="str">
        <f>'rockfish harvests'!C201</f>
        <v>CSEO</v>
      </c>
      <c r="D202">
        <f>'rockfish harvests'!D201</f>
        <v>9636</v>
      </c>
      <c r="E202">
        <f>'YE harvest'!E202</f>
        <v>5800</v>
      </c>
      <c r="F202" s="42">
        <v>0.87966501699999999</v>
      </c>
      <c r="G202" s="66">
        <v>4.2596819999999999E-3</v>
      </c>
      <c r="H202" s="17">
        <f t="shared" ref="H202:H208" si="43">E202*F202</f>
        <v>5102.0570986000002</v>
      </c>
      <c r="I202" s="8">
        <f t="shared" si="29"/>
        <v>143295.70248000001</v>
      </c>
      <c r="J202">
        <f t="shared" si="32"/>
        <v>378.54418827925491</v>
      </c>
      <c r="K202" s="9">
        <f t="shared" si="33"/>
        <v>741.9466090273396</v>
      </c>
      <c r="M202" s="2">
        <f>'rockfish harvests'!O201</f>
        <v>1460.4791734615155</v>
      </c>
      <c r="N202">
        <f>'rockfish harvests'!P201</f>
        <v>237362.48582500662</v>
      </c>
      <c r="O202" s="42">
        <v>0.35462844799999999</v>
      </c>
      <c r="P202" s="42">
        <v>1.1414210000000001E-3</v>
      </c>
      <c r="Q202" s="17">
        <f t="shared" si="40"/>
        <v>517.92746262098001</v>
      </c>
      <c r="R202" s="59">
        <f t="shared" si="41"/>
        <v>32014.743165310301</v>
      </c>
      <c r="S202">
        <f t="shared" si="34"/>
        <v>178.92664185444912</v>
      </c>
      <c r="T202" s="9">
        <f t="shared" si="35"/>
        <v>350.69621803472029</v>
      </c>
      <c r="V202" s="17">
        <f t="shared" si="30"/>
        <v>5619.9845612209801</v>
      </c>
      <c r="W202" s="58">
        <f t="shared" si="31"/>
        <v>175310.4456453103</v>
      </c>
      <c r="X202">
        <f t="shared" si="36"/>
        <v>418.70090236983049</v>
      </c>
      <c r="Y202" s="9">
        <f t="shared" si="37"/>
        <v>820.6537686448678</v>
      </c>
      <c r="Z202" s="18">
        <f t="shared" si="42"/>
        <v>7.4502144589319808E-2</v>
      </c>
    </row>
    <row r="203" spans="1:26">
      <c r="A203" s="12" t="str">
        <f>'rockfish harvests'!A202</f>
        <v>SE</v>
      </c>
      <c r="B203" s="12">
        <f>'rockfish harvests'!B202</f>
        <v>2000</v>
      </c>
      <c r="C203" s="12" t="str">
        <f>'rockfish harvests'!C202</f>
        <v>CSEO</v>
      </c>
      <c r="D203">
        <f>'rockfish harvests'!D202</f>
        <v>16855</v>
      </c>
      <c r="E203">
        <f>'YE harvest'!E203</f>
        <v>11078</v>
      </c>
      <c r="F203" s="42">
        <v>0.87966501699999999</v>
      </c>
      <c r="G203" s="66">
        <v>4.2596819999999999E-3</v>
      </c>
      <c r="H203" s="17">
        <f t="shared" si="43"/>
        <v>9744.9290583260008</v>
      </c>
      <c r="I203" s="8">
        <f t="shared" si="29"/>
        <v>522757.052217288</v>
      </c>
      <c r="J203">
        <f t="shared" si="32"/>
        <v>723.01939961337689</v>
      </c>
      <c r="K203" s="9">
        <f t="shared" si="33"/>
        <v>1417.1180232422187</v>
      </c>
      <c r="M203" s="2">
        <f>'rockfish harvests'!O202</f>
        <v>2554.6260345261362</v>
      </c>
      <c r="N203">
        <f>'rockfish harvests'!P202</f>
        <v>726233.05564746587</v>
      </c>
      <c r="O203" s="42">
        <v>0.35462844799999999</v>
      </c>
      <c r="P203" s="42">
        <v>1.1414210000000001E-3</v>
      </c>
      <c r="Q203" s="17">
        <f t="shared" si="40"/>
        <v>905.94306584439801</v>
      </c>
      <c r="R203" s="59">
        <f t="shared" si="41"/>
        <v>97952.145529235408</v>
      </c>
      <c r="S203">
        <f t="shared" si="34"/>
        <v>312.97307476720005</v>
      </c>
      <c r="T203" s="9">
        <f t="shared" si="35"/>
        <v>613.4272265437121</v>
      </c>
      <c r="V203" s="17">
        <f t="shared" si="30"/>
        <v>10650.872124170399</v>
      </c>
      <c r="W203" s="58">
        <f t="shared" si="31"/>
        <v>620709.19774652342</v>
      </c>
      <c r="X203">
        <f t="shared" si="36"/>
        <v>787.85099971157194</v>
      </c>
      <c r="Y203" s="9">
        <f t="shared" si="37"/>
        <v>1544.187959434681</v>
      </c>
      <c r="Z203" s="18">
        <f t="shared" si="42"/>
        <v>7.3970562271954615E-2</v>
      </c>
    </row>
    <row r="204" spans="1:26">
      <c r="A204" s="12" t="str">
        <f>'rockfish harvests'!A203</f>
        <v>SE</v>
      </c>
      <c r="B204" s="12">
        <f>'rockfish harvests'!B203</f>
        <v>2001</v>
      </c>
      <c r="C204" s="12" t="str">
        <f>'rockfish harvests'!C203</f>
        <v>CSEO</v>
      </c>
      <c r="D204">
        <f>'rockfish harvests'!D203</f>
        <v>15083</v>
      </c>
      <c r="E204">
        <f>'YE harvest'!E204</f>
        <v>11046</v>
      </c>
      <c r="F204" s="42">
        <v>0.87966501699999999</v>
      </c>
      <c r="G204" s="66">
        <v>4.2596819999999999E-3</v>
      </c>
      <c r="H204" s="17">
        <f t="shared" si="43"/>
        <v>9716.7797777819997</v>
      </c>
      <c r="I204" s="8">
        <f t="shared" ref="I204:I270" si="44">(E204^2)*G204</f>
        <v>519741.33367111196</v>
      </c>
      <c r="J204">
        <f t="shared" si="32"/>
        <v>720.93087995390511</v>
      </c>
      <c r="K204" s="9">
        <f t="shared" si="33"/>
        <v>1413.0245247096541</v>
      </c>
      <c r="M204" s="2">
        <f>'rockfish harvests'!O203</f>
        <v>2286.0530690452506</v>
      </c>
      <c r="N204">
        <f>'rockfish harvests'!P203</f>
        <v>581559.24091147329</v>
      </c>
      <c r="O204" s="42">
        <v>0.35462844799999999</v>
      </c>
      <c r="P204" s="42">
        <v>1.1414210000000001E-3</v>
      </c>
      <c r="Q204" s="17">
        <f t="shared" si="40"/>
        <v>810.69945192115404</v>
      </c>
      <c r="R204" s="59">
        <f t="shared" si="41"/>
        <v>78438.973490191434</v>
      </c>
      <c r="S204">
        <f t="shared" si="34"/>
        <v>280.0695868711764</v>
      </c>
      <c r="T204" s="9">
        <f t="shared" si="35"/>
        <v>548.93639026750577</v>
      </c>
      <c r="V204" s="17">
        <f t="shared" ref="V204:V270" si="45">Q204+H204</f>
        <v>10527.479229703154</v>
      </c>
      <c r="W204" s="58">
        <f t="shared" ref="W204:W270" si="46">R204+I204</f>
        <v>598180.30716130335</v>
      </c>
      <c r="X204">
        <f t="shared" si="36"/>
        <v>773.42117061876661</v>
      </c>
      <c r="Y204" s="9">
        <f t="shared" si="37"/>
        <v>1515.9054944127824</v>
      </c>
      <c r="Z204" s="18">
        <f t="shared" si="42"/>
        <v>7.3466891146796873E-2</v>
      </c>
    </row>
    <row r="205" spans="1:26">
      <c r="A205" s="12" t="str">
        <f>'rockfish harvests'!A204</f>
        <v>SE</v>
      </c>
      <c r="B205" s="12">
        <f>'rockfish harvests'!B204</f>
        <v>2002</v>
      </c>
      <c r="C205" s="12" t="str">
        <f>'rockfish harvests'!C204</f>
        <v>CSEO</v>
      </c>
      <c r="D205">
        <f>'rockfish harvests'!D204</f>
        <v>14004</v>
      </c>
      <c r="E205">
        <f>'YE harvest'!E205</f>
        <v>8798</v>
      </c>
      <c r="F205" s="42">
        <v>0.87966501699999999</v>
      </c>
      <c r="G205" s="66">
        <v>4.2596819999999999E-3</v>
      </c>
      <c r="H205" s="17">
        <f t="shared" si="43"/>
        <v>7739.2928195659997</v>
      </c>
      <c r="I205" s="8">
        <f t="shared" si="44"/>
        <v>329719.85031232797</v>
      </c>
      <c r="J205">
        <f t="shared" ref="J205:J271" si="47">SQRT(I205)</f>
        <v>574.21237387601457</v>
      </c>
      <c r="K205" s="9">
        <f t="shared" ref="K205:K271" si="48">(1.96*J205)</f>
        <v>1125.4562527969886</v>
      </c>
      <c r="M205" s="2">
        <f>'rockfish harvests'!O204</f>
        <v>2122.5145646694764</v>
      </c>
      <c r="N205">
        <f>'rockfish harvests'!P204</f>
        <v>501328.85623143055</v>
      </c>
      <c r="O205" s="42">
        <v>0.35462844799999999</v>
      </c>
      <c r="P205" s="42">
        <v>1.1414210000000001E-3</v>
      </c>
      <c r="Q205" s="17">
        <f t="shared" si="40"/>
        <v>752.70404592613204</v>
      </c>
      <c r="R205" s="59">
        <f t="shared" si="41"/>
        <v>67617.738826010944</v>
      </c>
      <c r="S205">
        <f t="shared" ref="S205:S271" si="49">SQRT(R205)</f>
        <v>260.03411088934263</v>
      </c>
      <c r="T205" s="9">
        <f t="shared" ref="T205:T271" si="50">(1.96*S205)</f>
        <v>509.66685734311153</v>
      </c>
      <c r="V205" s="17">
        <f t="shared" si="45"/>
        <v>8491.9968654921322</v>
      </c>
      <c r="W205" s="58">
        <f t="shared" si="46"/>
        <v>397337.58913833892</v>
      </c>
      <c r="X205">
        <f t="shared" ref="X205:X271" si="51">SQRT(W205)</f>
        <v>630.34719729553717</v>
      </c>
      <c r="Y205" s="9">
        <f t="shared" ref="Y205:Y271" si="52">(1.96*X205)</f>
        <v>1235.4805066992528</v>
      </c>
      <c r="Z205" s="18">
        <f t="shared" si="42"/>
        <v>7.4228383180050428E-2</v>
      </c>
    </row>
    <row r="206" spans="1:26">
      <c r="A206" s="12" t="str">
        <f>'rockfish harvests'!A205</f>
        <v>SE</v>
      </c>
      <c r="B206" s="12">
        <f>'rockfish harvests'!B205</f>
        <v>2003</v>
      </c>
      <c r="C206" s="12" t="str">
        <f>'rockfish harvests'!C205</f>
        <v>CSEO</v>
      </c>
      <c r="D206">
        <f>'rockfish harvests'!D205</f>
        <v>15272</v>
      </c>
      <c r="E206">
        <f>'YE harvest'!E206</f>
        <v>8561</v>
      </c>
      <c r="F206" s="42">
        <v>0.87966501699999999</v>
      </c>
      <c r="G206" s="66">
        <v>4.2596819999999999E-3</v>
      </c>
      <c r="H206" s="17">
        <f t="shared" si="43"/>
        <v>7530.8122105370003</v>
      </c>
      <c r="I206" s="8">
        <f t="shared" si="44"/>
        <v>312195.165010722</v>
      </c>
      <c r="J206">
        <f t="shared" si="47"/>
        <v>558.744275148052</v>
      </c>
      <c r="K206" s="9">
        <f t="shared" si="48"/>
        <v>1095.1387792901819</v>
      </c>
      <c r="M206" s="2">
        <f>'rockfish harvests'!O205</f>
        <v>2314.6988311648274</v>
      </c>
      <c r="N206">
        <f>'rockfish harvests'!P205</f>
        <v>596225.20240177307</v>
      </c>
      <c r="O206" s="42">
        <v>0.35462844799999999</v>
      </c>
      <c r="P206" s="42">
        <v>1.1414210000000001E-3</v>
      </c>
      <c r="Q206" s="17">
        <f t="shared" si="40"/>
        <v>820.85805408339672</v>
      </c>
      <c r="R206" s="59">
        <f t="shared" si="41"/>
        <v>80417.074573655977</v>
      </c>
      <c r="S206">
        <f t="shared" si="49"/>
        <v>283.57904466595551</v>
      </c>
      <c r="T206" s="9">
        <f t="shared" si="50"/>
        <v>555.81492754527278</v>
      </c>
      <c r="V206" s="17">
        <f t="shared" si="45"/>
        <v>8351.6702646203976</v>
      </c>
      <c r="W206" s="58">
        <f t="shared" si="46"/>
        <v>392612.23958437797</v>
      </c>
      <c r="X206">
        <f t="shared" si="51"/>
        <v>626.58777484433733</v>
      </c>
      <c r="Y206" s="9">
        <f t="shared" si="52"/>
        <v>1228.1120386949012</v>
      </c>
      <c r="Z206" s="18">
        <f t="shared" si="42"/>
        <v>7.5025444610607742E-2</v>
      </c>
    </row>
    <row r="207" spans="1:26">
      <c r="A207" s="12" t="str">
        <f>'rockfish harvests'!A206</f>
        <v>SE</v>
      </c>
      <c r="B207" s="12">
        <f>'rockfish harvests'!B206</f>
        <v>2004</v>
      </c>
      <c r="C207" s="12" t="str">
        <f>'rockfish harvests'!C206</f>
        <v>CSEO</v>
      </c>
      <c r="D207">
        <f>'rockfish harvests'!D206</f>
        <v>21796</v>
      </c>
      <c r="E207">
        <f>'YE harvest'!E207</f>
        <v>12007</v>
      </c>
      <c r="F207" s="42">
        <v>0.87966501699999999</v>
      </c>
      <c r="G207" s="66">
        <v>4.2596819999999999E-3</v>
      </c>
      <c r="H207" s="17">
        <f t="shared" si="43"/>
        <v>10562.137859119</v>
      </c>
      <c r="I207" s="8">
        <f t="shared" si="44"/>
        <v>614110.04330041795</v>
      </c>
      <c r="J207">
        <f t="shared" si="47"/>
        <v>783.65173597741614</v>
      </c>
      <c r="K207" s="9">
        <f t="shared" si="48"/>
        <v>1535.9574025157356</v>
      </c>
      <c r="M207" s="2">
        <f>'rockfish harvests'!O206</f>
        <v>3303.5081013664603</v>
      </c>
      <c r="N207">
        <f>'rockfish harvests'!P206</f>
        <v>1214428.9103843591</v>
      </c>
      <c r="O207" s="42">
        <v>0.35462844799999999</v>
      </c>
      <c r="P207" s="42">
        <v>1.1414210000000001E-3</v>
      </c>
      <c r="Q207" s="17">
        <f t="shared" si="40"/>
        <v>1171.5179509430145</v>
      </c>
      <c r="R207" s="59">
        <f t="shared" si="41"/>
        <v>163798.54433756886</v>
      </c>
      <c r="S207">
        <f t="shared" si="49"/>
        <v>404.7203285449952</v>
      </c>
      <c r="T207" s="9">
        <f t="shared" si="50"/>
        <v>793.25184394819053</v>
      </c>
      <c r="V207" s="17">
        <f t="shared" si="45"/>
        <v>11733.655810062015</v>
      </c>
      <c r="W207" s="58">
        <f t="shared" si="46"/>
        <v>777908.58763798675</v>
      </c>
      <c r="X207">
        <f t="shared" si="51"/>
        <v>881.99126279004986</v>
      </c>
      <c r="Y207" s="9">
        <f t="shared" si="52"/>
        <v>1728.7028750684976</v>
      </c>
      <c r="Z207" s="18">
        <f t="shared" si="42"/>
        <v>7.5167644003475198E-2</v>
      </c>
    </row>
    <row r="208" spans="1:26">
      <c r="A208" s="12" t="str">
        <f>'rockfish harvests'!A207</f>
        <v>SE</v>
      </c>
      <c r="B208" s="12">
        <f>'rockfish harvests'!B207</f>
        <v>2005</v>
      </c>
      <c r="C208" s="12" t="str">
        <f>'rockfish harvests'!C207</f>
        <v>CSEO</v>
      </c>
      <c r="D208">
        <f>'rockfish harvests'!D207</f>
        <v>27304</v>
      </c>
      <c r="E208">
        <f>'YE harvest'!E208</f>
        <v>14418</v>
      </c>
      <c r="F208" s="42">
        <v>0.87966501699999999</v>
      </c>
      <c r="G208" s="66">
        <v>4.2596819999999999E-3</v>
      </c>
      <c r="H208" s="17">
        <f t="shared" si="43"/>
        <v>12683.010215106</v>
      </c>
      <c r="I208" s="8">
        <f t="shared" si="44"/>
        <v>885497.25880576798</v>
      </c>
      <c r="J208">
        <f t="shared" si="47"/>
        <v>941.00863907074097</v>
      </c>
      <c r="K208" s="9">
        <f t="shared" si="48"/>
        <v>1844.3769325786523</v>
      </c>
      <c r="M208" s="2">
        <f>'rockfish harvests'!O207</f>
        <v>4138.3274545655077</v>
      </c>
      <c r="N208">
        <f>'rockfish harvests'!P207</f>
        <v>1905772.4719131205</v>
      </c>
      <c r="O208" s="42">
        <v>0.35462844799999999</v>
      </c>
      <c r="P208" s="42">
        <v>1.1414210000000001E-3</v>
      </c>
      <c r="Q208" s="17">
        <f t="shared" si="40"/>
        <v>1467.5686425283563</v>
      </c>
      <c r="R208" s="59">
        <f t="shared" si="41"/>
        <v>257044.89910338339</v>
      </c>
      <c r="S208">
        <f t="shared" si="49"/>
        <v>506.99595570712728</v>
      </c>
      <c r="T208" s="9">
        <f t="shared" si="50"/>
        <v>993.71207318596942</v>
      </c>
      <c r="V208" s="17">
        <f t="shared" si="45"/>
        <v>14150.578857634357</v>
      </c>
      <c r="W208" s="58">
        <f t="shared" si="46"/>
        <v>1142542.1579091514</v>
      </c>
      <c r="X208">
        <f t="shared" si="51"/>
        <v>1068.8976367777934</v>
      </c>
      <c r="Y208" s="9">
        <f t="shared" si="52"/>
        <v>2095.039368084475</v>
      </c>
      <c r="Z208" s="18">
        <f t="shared" si="42"/>
        <v>7.553737889677313E-2</v>
      </c>
    </row>
    <row r="209" spans="1:26">
      <c r="A209" s="12" t="str">
        <f>'rockfish harvests'!A208</f>
        <v>SE</v>
      </c>
      <c r="B209" s="12">
        <f>'rockfish harvests'!B208</f>
        <v>2006</v>
      </c>
      <c r="C209" s="12" t="str">
        <f>'rockfish harvests'!C208</f>
        <v>CSEO</v>
      </c>
      <c r="D209">
        <f>'rockfish harvests'!D208</f>
        <v>33748</v>
      </c>
      <c r="E209">
        <f>'YE harvest'!E209</f>
        <v>13609</v>
      </c>
      <c r="F209" s="12">
        <f>IF([3]species_comp_Region1_forR!$H10&gt;49,[3]species_comp_Region1_forR!$AM10,[3]species_comp_Region1_forR!$AO10)</f>
        <v>0.96505125800000002</v>
      </c>
      <c r="G209" s="67">
        <f>IF([3]species_comp_Region1_forR!$H10&gt;49,[3]species_comp_Region1_forR!$AN10,[3]species_comp_Region1_forR!$AP10)</f>
        <v>1.57237E-5</v>
      </c>
      <c r="H209" s="17">
        <f t="shared" ref="H209:H220" si="53">E209*F209</f>
        <v>13133.382570122001</v>
      </c>
      <c r="I209" s="8">
        <f t="shared" si="44"/>
        <v>2912.1059873796999</v>
      </c>
      <c r="J209">
        <f t="shared" si="47"/>
        <v>53.96393228240229</v>
      </c>
      <c r="K209" s="9">
        <f t="shared" si="48"/>
        <v>105.76930727350849</v>
      </c>
      <c r="M209" s="2">
        <f>'rockfish harvests'!O208</f>
        <v>5115.01153445198</v>
      </c>
      <c r="N209">
        <f>'rockfish harvests'!P208</f>
        <v>2911485.1530098896</v>
      </c>
      <c r="O209" s="12">
        <f>IF([3]species_comp_Region1_forR!$D32&gt;49,[3]species_comp_Region1_forR!$AI32,[3]species_comp_Region1_forR!$AK32)</f>
        <v>0.405405405</v>
      </c>
      <c r="P209" s="12">
        <f>IF([3]species_comp_Region1_forR!$D32&gt;49,[3]species_comp_Region1_forR!$AJ32,[3]species_comp_Region1_forR!$AL32)</f>
        <v>4.6625099999999999E-4</v>
      </c>
      <c r="Q209" s="17">
        <f t="shared" si="40"/>
        <v>2073.6533227041764</v>
      </c>
      <c r="R209" s="59">
        <f t="shared" si="41"/>
        <v>489354.10052342608</v>
      </c>
      <c r="S209">
        <f t="shared" si="49"/>
        <v>699.538491094969</v>
      </c>
      <c r="T209" s="9">
        <f t="shared" si="50"/>
        <v>1371.0954425461391</v>
      </c>
      <c r="V209" s="17">
        <f t="shared" si="45"/>
        <v>15207.035892826178</v>
      </c>
      <c r="W209" s="58">
        <f t="shared" si="46"/>
        <v>492266.20651080576</v>
      </c>
      <c r="X209">
        <f t="shared" si="51"/>
        <v>701.61685164397647</v>
      </c>
      <c r="Y209" s="9">
        <f t="shared" si="52"/>
        <v>1375.1690292221938</v>
      </c>
      <c r="Z209" s="18">
        <f t="shared" si="42"/>
        <v>4.6137646849045692E-2</v>
      </c>
    </row>
    <row r="210" spans="1:26">
      <c r="A210" s="12" t="str">
        <f>'rockfish harvests'!A209</f>
        <v>SE</v>
      </c>
      <c r="B210" s="12">
        <f>'rockfish harvests'!B209</f>
        <v>2007</v>
      </c>
      <c r="C210" s="12" t="str">
        <f>'rockfish harvests'!C209</f>
        <v>CSEO</v>
      </c>
      <c r="D210">
        <f>'rockfish harvests'!D209</f>
        <v>38443</v>
      </c>
      <c r="E210">
        <f>'YE harvest'!E210</f>
        <v>14388</v>
      </c>
      <c r="F210" s="12">
        <f>IF([3]species_comp_Region1_forR!$H11&gt;49,[3]species_comp_Region1_forR!$AM11,[3]species_comp_Region1_forR!$AO11)</f>
        <v>0.95686480799999996</v>
      </c>
      <c r="G210" s="67">
        <f>IF([3]species_comp_Region1_forR!$H11&gt;49,[3]species_comp_Region1_forR!$AN11,[3]species_comp_Region1_forR!$AP11)</f>
        <v>2.1723399999999999E-5</v>
      </c>
      <c r="H210" s="17">
        <f t="shared" si="53"/>
        <v>13767.370857504</v>
      </c>
      <c r="I210" s="8">
        <f t="shared" si="44"/>
        <v>4497.0597451295998</v>
      </c>
      <c r="J210">
        <f t="shared" si="47"/>
        <v>67.060120378132339</v>
      </c>
      <c r="K210" s="9">
        <f t="shared" si="48"/>
        <v>131.43783594113938</v>
      </c>
      <c r="M210" s="2">
        <f>'rockfish harvests'!O209</f>
        <v>5826.6086410731732</v>
      </c>
      <c r="N210">
        <f>'rockfish harvests'!P209</f>
        <v>3777922.4788372577</v>
      </c>
      <c r="O210" s="12">
        <f>IF([3]species_comp_Region1_forR!$D33&gt;49,[3]species_comp_Region1_forR!$AI33,[3]species_comp_Region1_forR!$AK33)</f>
        <v>0.35674157299999998</v>
      </c>
      <c r="P210" s="12">
        <f>IF([3]species_comp_Region1_forR!$D33&gt;49,[3]species_comp_Region1_forR!$AJ33,[3]species_comp_Region1_forR!$AL33)</f>
        <v>6.4641399999999999E-4</v>
      </c>
      <c r="Q210" s="17">
        <f t="shared" si="40"/>
        <v>2078.5935318718361</v>
      </c>
      <c r="R210" s="59">
        <f t="shared" si="41"/>
        <v>500298.8488016731</v>
      </c>
      <c r="S210">
        <f t="shared" si="49"/>
        <v>707.31806763412533</v>
      </c>
      <c r="T210" s="9">
        <f t="shared" si="50"/>
        <v>1386.3434125628855</v>
      </c>
      <c r="V210" s="17">
        <f t="shared" si="45"/>
        <v>15845.964389375837</v>
      </c>
      <c r="W210" s="58">
        <f t="shared" si="46"/>
        <v>504795.9085468027</v>
      </c>
      <c r="X210">
        <f t="shared" si="51"/>
        <v>710.48990742079002</v>
      </c>
      <c r="Y210" s="9">
        <f t="shared" si="52"/>
        <v>1392.5602185447485</v>
      </c>
      <c r="Z210" s="18">
        <f t="shared" si="42"/>
        <v>4.4837277805391797E-2</v>
      </c>
    </row>
    <row r="211" spans="1:26">
      <c r="A211" s="12" t="str">
        <f>'rockfish harvests'!A210</f>
        <v>SE</v>
      </c>
      <c r="B211" s="12">
        <f>'rockfish harvests'!B210</f>
        <v>2008</v>
      </c>
      <c r="C211" s="12" t="str">
        <f>'rockfish harvests'!C210</f>
        <v>CSEO</v>
      </c>
      <c r="D211">
        <f>'rockfish harvests'!D210</f>
        <v>52901</v>
      </c>
      <c r="E211">
        <f>'YE harvest'!E211</f>
        <v>15276</v>
      </c>
      <c r="F211" s="12">
        <f>IF([3]species_comp_Region1_forR!$H12&gt;49,[3]species_comp_Region1_forR!$AM12,[3]species_comp_Region1_forR!$AO12)</f>
        <v>0.91935483900000003</v>
      </c>
      <c r="G211" s="67">
        <f>IF([3]species_comp_Region1_forR!$H12&gt;49,[3]species_comp_Region1_forR!$AN12,[3]species_comp_Region1_forR!$AP12)</f>
        <v>3.5188200000000003E-5</v>
      </c>
      <c r="H211" s="17">
        <f t="shared" si="53"/>
        <v>14044.064520564001</v>
      </c>
      <c r="I211" s="8">
        <f t="shared" si="44"/>
        <v>8211.3837923232004</v>
      </c>
      <c r="J211">
        <f t="shared" si="47"/>
        <v>90.616686059043232</v>
      </c>
      <c r="K211" s="9">
        <f t="shared" si="48"/>
        <v>177.60870467572474</v>
      </c>
      <c r="M211" s="2">
        <f>'rockfish harvests'!O210</f>
        <v>8017.9336607812002</v>
      </c>
      <c r="N211">
        <f>'rockfish harvests'!P210</f>
        <v>7153955.9598475369</v>
      </c>
      <c r="O211" s="12">
        <f>IF([3]species_comp_Region1_forR!$D34&gt;49,[3]species_comp_Region1_forR!$AI34,[3]species_comp_Region1_forR!$AK34)</f>
        <v>0.365019011</v>
      </c>
      <c r="P211" s="12">
        <f>IF([3]species_comp_Region1_forR!$D34&gt;49,[3]species_comp_Region1_forR!$AJ34,[3]species_comp_Region1_forR!$AL34)</f>
        <v>4.4148599999999999E-4</v>
      </c>
      <c r="Q211" s="17">
        <f t="shared" si="40"/>
        <v>2926.6982151219631</v>
      </c>
      <c r="R211" s="59">
        <f t="shared" si="41"/>
        <v>978408.62210246094</v>
      </c>
      <c r="S211">
        <f t="shared" si="49"/>
        <v>989.14539987934074</v>
      </c>
      <c r="T211" s="9">
        <f t="shared" si="50"/>
        <v>1938.7249837635079</v>
      </c>
      <c r="V211" s="17">
        <f t="shared" si="45"/>
        <v>16970.762735685963</v>
      </c>
      <c r="W211" s="58">
        <f t="shared" si="46"/>
        <v>986620.00589478412</v>
      </c>
      <c r="X211">
        <f t="shared" si="51"/>
        <v>993.28747394436834</v>
      </c>
      <c r="Y211" s="9">
        <f t="shared" si="52"/>
        <v>1946.8434489309618</v>
      </c>
      <c r="Z211" s="18">
        <f t="shared" si="42"/>
        <v>5.8529335977085616E-2</v>
      </c>
    </row>
    <row r="212" spans="1:26">
      <c r="A212" s="12" t="str">
        <f>'rockfish harvests'!A211</f>
        <v>SE</v>
      </c>
      <c r="B212" s="12">
        <f>'rockfish harvests'!B211</f>
        <v>2009</v>
      </c>
      <c r="C212" s="12" t="str">
        <f>'rockfish harvests'!C211</f>
        <v>CSEO</v>
      </c>
      <c r="D212">
        <f>'rockfish harvests'!D211</f>
        <v>31717</v>
      </c>
      <c r="E212">
        <f>'YE harvest'!E212</f>
        <v>9427</v>
      </c>
      <c r="F212" s="12">
        <f>IF([3]species_comp_Region1_forR!$H13&gt;49,[3]species_comp_Region1_forR!$AM13,[3]species_comp_Region1_forR!$AO13)</f>
        <v>0.95909849700000005</v>
      </c>
      <c r="G212" s="67">
        <f>IF([3]species_comp_Region1_forR!$H13&gt;49,[3]species_comp_Region1_forR!$AN13,[3]species_comp_Region1_forR!$AP13)</f>
        <v>3.2772399999999998E-5</v>
      </c>
      <c r="H212" s="17">
        <f t="shared" si="53"/>
        <v>9041.4215312190008</v>
      </c>
      <c r="I212" s="8">
        <f t="shared" si="44"/>
        <v>2912.4284253195997</v>
      </c>
      <c r="J212">
        <f t="shared" si="47"/>
        <v>53.966919731624479</v>
      </c>
      <c r="K212" s="9">
        <f t="shared" si="48"/>
        <v>105.77516267398397</v>
      </c>
      <c r="M212" s="2">
        <f>'rockfish harvests'!O211</f>
        <v>4807.1832653257516</v>
      </c>
      <c r="N212">
        <f>'rockfish harvests'!P211</f>
        <v>2571595.7734261826</v>
      </c>
      <c r="O212" s="12">
        <f>IF([3]species_comp_Region1_forR!$D35&gt;49,[3]species_comp_Region1_forR!$AI35,[3]species_comp_Region1_forR!$AK35)</f>
        <v>0.38461538499999998</v>
      </c>
      <c r="P212" s="12">
        <f>IF([3]species_comp_Region1_forR!$D35&gt;49,[3]species_comp_Region1_forR!$AJ35,[3]species_comp_Region1_forR!$AL35)</f>
        <v>6.0844800000000004E-4</v>
      </c>
      <c r="Q212" s="17">
        <f t="shared" si="40"/>
        <v>1848.916642358821</v>
      </c>
      <c r="R212" s="59">
        <f t="shared" si="41"/>
        <v>392909.52589862846</v>
      </c>
      <c r="S212">
        <f t="shared" si="49"/>
        <v>626.82495634636985</v>
      </c>
      <c r="T212" s="9">
        <f t="shared" si="50"/>
        <v>1228.5769144388848</v>
      </c>
      <c r="V212" s="17">
        <f t="shared" si="45"/>
        <v>10890.338173577822</v>
      </c>
      <c r="W212" s="58">
        <f t="shared" si="46"/>
        <v>395821.95432394807</v>
      </c>
      <c r="X212">
        <f t="shared" si="51"/>
        <v>629.14382642123098</v>
      </c>
      <c r="Y212" s="9">
        <f t="shared" si="52"/>
        <v>1233.1218997856126</v>
      </c>
      <c r="Z212" s="18">
        <f t="shared" si="42"/>
        <v>5.7770825514643985E-2</v>
      </c>
    </row>
    <row r="213" spans="1:26">
      <c r="A213" s="12" t="str">
        <f>'rockfish harvests'!A212</f>
        <v>SE</v>
      </c>
      <c r="B213" s="12">
        <f>'rockfish harvests'!B212</f>
        <v>2010</v>
      </c>
      <c r="C213" s="12" t="str">
        <f>'rockfish harvests'!C212</f>
        <v>CSEO</v>
      </c>
      <c r="D213">
        <f>'rockfish harvests'!D212</f>
        <v>43813</v>
      </c>
      <c r="E213">
        <f>'YE harvest'!E213</f>
        <v>13028</v>
      </c>
      <c r="F213" s="12">
        <f>IF([3]species_comp_Region1_forR!$H14&gt;49,[3]species_comp_Region1_forR!$AM14,[3]species_comp_Region1_forR!$AO14)</f>
        <v>0.91193306900000004</v>
      </c>
      <c r="G213" s="67">
        <f>IF([3]species_comp_Region1_forR!$H14&gt;49,[3]species_comp_Region1_forR!$AN14,[3]species_comp_Region1_forR!$AP14)</f>
        <v>3.5379400000000002E-5</v>
      </c>
      <c r="H213" s="17">
        <f t="shared" si="53"/>
        <v>11880.664022932</v>
      </c>
      <c r="I213" s="8">
        <f t="shared" si="44"/>
        <v>6004.9025406496003</v>
      </c>
      <c r="J213">
        <f t="shared" si="47"/>
        <v>77.491306226244504</v>
      </c>
      <c r="K213" s="9">
        <f t="shared" si="48"/>
        <v>151.88296020343921</v>
      </c>
      <c r="M213" s="2">
        <f>'rockfish harvests'!O212</f>
        <v>6640.5120409785595</v>
      </c>
      <c r="N213">
        <f>'rockfish harvests'!P212</f>
        <v>4907095.1826566225</v>
      </c>
      <c r="O213" s="12">
        <f>IF([3]species_comp_Region1_forR!$D36&gt;49,[3]species_comp_Region1_forR!$AI36,[3]species_comp_Region1_forR!$AK36)</f>
        <v>0.32013201299999999</v>
      </c>
      <c r="P213" s="12">
        <f>IF([3]species_comp_Region1_forR!$D36&gt;49,[3]species_comp_Region1_forR!$AJ36,[3]species_comp_Region1_forR!$AL36)</f>
        <v>2.397E-4</v>
      </c>
      <c r="Q213" s="17">
        <f t="shared" si="40"/>
        <v>2125.8404870292047</v>
      </c>
      <c r="R213" s="59">
        <f t="shared" si="41"/>
        <v>512294.90085476812</v>
      </c>
      <c r="S213">
        <f t="shared" si="49"/>
        <v>715.74779137260919</v>
      </c>
      <c r="T213" s="9">
        <f t="shared" si="50"/>
        <v>1402.865671090314</v>
      </c>
      <c r="V213" s="17">
        <f t="shared" si="45"/>
        <v>14006.504509961205</v>
      </c>
      <c r="W213" s="58">
        <f t="shared" si="46"/>
        <v>518299.80339541769</v>
      </c>
      <c r="X213">
        <f t="shared" si="51"/>
        <v>719.93041566210945</v>
      </c>
      <c r="Y213" s="9">
        <f t="shared" si="52"/>
        <v>1411.0636146977345</v>
      </c>
      <c r="Z213" s="18">
        <f t="shared" si="42"/>
        <v>5.139972040490947E-2</v>
      </c>
    </row>
    <row r="214" spans="1:26">
      <c r="A214" s="12" t="str">
        <f>'rockfish harvests'!A213</f>
        <v>SE</v>
      </c>
      <c r="B214" s="12">
        <f>'rockfish harvests'!B213</f>
        <v>2011</v>
      </c>
      <c r="C214" s="12" t="str">
        <f>'rockfish harvests'!C213</f>
        <v>CSEO</v>
      </c>
      <c r="D214">
        <f>'rockfish harvests'!D213</f>
        <v>58843</v>
      </c>
      <c r="E214">
        <f>'YE harvest'!E214</f>
        <v>12339</v>
      </c>
      <c r="F214" s="12">
        <f>IF([3]species_comp_Region1_forR!$H15&gt;49,[3]species_comp_Region1_forR!$AM15,[3]species_comp_Region1_forR!$AO15)</f>
        <v>0.87506731299999996</v>
      </c>
      <c r="G214" s="67">
        <f>IF([3]species_comp_Region1_forR!$H15&gt;49,[3]species_comp_Region1_forR!$AN15,[3]species_comp_Region1_forR!$AP15)</f>
        <v>5.8903300000000002E-5</v>
      </c>
      <c r="H214" s="17">
        <f t="shared" si="53"/>
        <v>10797.455575107</v>
      </c>
      <c r="I214" s="8">
        <f t="shared" si="44"/>
        <v>8968.0816749392998</v>
      </c>
      <c r="J214">
        <f t="shared" si="47"/>
        <v>94.699956045075865</v>
      </c>
      <c r="K214" s="9">
        <f t="shared" si="48"/>
        <v>185.61191384834871</v>
      </c>
      <c r="M214" s="2">
        <f>'rockfish harvests'!O213</f>
        <v>9637.9680383923114</v>
      </c>
      <c r="N214">
        <f>'rockfish harvests'!P213</f>
        <v>7141508.8030922944</v>
      </c>
      <c r="O214" s="12">
        <f>IF([3]species_comp_Region1_forR!$D37&gt;49,[3]species_comp_Region1_forR!$AI37,[3]species_comp_Region1_forR!$AK37)</f>
        <v>0.38095238100000001</v>
      </c>
      <c r="P214" s="12">
        <f>IF([3]species_comp_Region1_forR!$D37&gt;49,[3]species_comp_Region1_forR!$AJ37,[3]species_comp_Region1_forR!$AL37)</f>
        <v>3.30754E-4</v>
      </c>
      <c r="Q214" s="17">
        <f t="shared" si="40"/>
        <v>3671.6068722274504</v>
      </c>
      <c r="R214" s="59">
        <f t="shared" si="41"/>
        <v>1064771.2390606615</v>
      </c>
      <c r="S214">
        <f t="shared" si="49"/>
        <v>1031.8775310377978</v>
      </c>
      <c r="T214" s="9">
        <f t="shared" si="50"/>
        <v>2022.4799608340836</v>
      </c>
      <c r="V214" s="17">
        <f t="shared" si="45"/>
        <v>14469.062447334451</v>
      </c>
      <c r="W214" s="58">
        <f t="shared" si="46"/>
        <v>1073739.3207356008</v>
      </c>
      <c r="X214">
        <f t="shared" si="51"/>
        <v>1036.2139357949211</v>
      </c>
      <c r="Y214" s="9">
        <f t="shared" si="52"/>
        <v>2030.9793141580453</v>
      </c>
      <c r="Z214" s="18">
        <f t="shared" si="42"/>
        <v>7.1615831334380389E-2</v>
      </c>
    </row>
    <row r="215" spans="1:26">
      <c r="A215" s="12" t="str">
        <f>'rockfish harvests'!A214</f>
        <v>SE</v>
      </c>
      <c r="B215" s="12">
        <f>'rockfish harvests'!B214</f>
        <v>2012</v>
      </c>
      <c r="C215" s="12" t="str">
        <f>'rockfish harvests'!C214</f>
        <v>CSEO</v>
      </c>
      <c r="D215">
        <f>'rockfish harvests'!D214</f>
        <v>57675</v>
      </c>
      <c r="E215">
        <f>'YE harvest'!E215</f>
        <v>14295</v>
      </c>
      <c r="F215" s="12">
        <f>IF([3]species_comp_Region1_forR!$H16&gt;49,[3]species_comp_Region1_forR!$AM16,[3]species_comp_Region1_forR!$AO16)</f>
        <v>0.90166975900000002</v>
      </c>
      <c r="G215" s="67">
        <f>IF([3]species_comp_Region1_forR!$H16&gt;49,[3]species_comp_Region1_forR!$AN16,[3]species_comp_Region1_forR!$AP16)</f>
        <v>4.1142200000000001E-5</v>
      </c>
      <c r="H215" s="17">
        <f t="shared" si="53"/>
        <v>12889.369204905001</v>
      </c>
      <c r="I215" s="8">
        <f t="shared" si="44"/>
        <v>8407.2861719550001</v>
      </c>
      <c r="J215">
        <f t="shared" si="47"/>
        <v>91.691254609995383</v>
      </c>
      <c r="K215" s="9">
        <f t="shared" si="48"/>
        <v>179.71485903559093</v>
      </c>
      <c r="M215" s="2">
        <f>'rockfish harvests'!O214</f>
        <v>6152.5876396981548</v>
      </c>
      <c r="N215">
        <f>'rockfish harvests'!P214</f>
        <v>1027468.7062518544</v>
      </c>
      <c r="O215" s="12">
        <f>IF([3]species_comp_Region1_forR!$D38&gt;49,[3]species_comp_Region1_forR!$AI38,[3]species_comp_Region1_forR!$AK38)</f>
        <v>0.34678624800000002</v>
      </c>
      <c r="P215" s="12">
        <f>IF([3]species_comp_Region1_forR!$D38&gt;49,[3]species_comp_Region1_forR!$AJ38,[3]species_comp_Region1_forR!$AL38)</f>
        <v>3.3911E-4</v>
      </c>
      <c r="Q215" s="17">
        <f t="shared" si="40"/>
        <v>2133.632783062099</v>
      </c>
      <c r="R215" s="59">
        <f t="shared" si="41"/>
        <v>136052.46620834467</v>
      </c>
      <c r="S215">
        <f t="shared" si="49"/>
        <v>368.8529059236821</v>
      </c>
      <c r="T215" s="9">
        <f t="shared" si="50"/>
        <v>722.95169561041689</v>
      </c>
      <c r="V215" s="17">
        <f t="shared" si="45"/>
        <v>15023.0019879671</v>
      </c>
      <c r="W215" s="58">
        <f t="shared" si="46"/>
        <v>144459.75238029967</v>
      </c>
      <c r="X215">
        <f t="shared" si="51"/>
        <v>380.07861342135482</v>
      </c>
      <c r="Y215" s="9">
        <f t="shared" si="52"/>
        <v>744.95408230585542</v>
      </c>
      <c r="Z215" s="18">
        <f t="shared" si="42"/>
        <v>2.5299777882329011E-2</v>
      </c>
    </row>
    <row r="216" spans="1:26">
      <c r="A216" s="12" t="str">
        <f>'rockfish harvests'!A215</f>
        <v>SE</v>
      </c>
      <c r="B216" s="12">
        <f>'rockfish harvests'!B215</f>
        <v>2013</v>
      </c>
      <c r="C216" s="12" t="str">
        <f>'rockfish harvests'!C215</f>
        <v>CSEO</v>
      </c>
      <c r="D216">
        <f>'rockfish harvests'!D215</f>
        <v>60735</v>
      </c>
      <c r="E216">
        <f>'YE harvest'!E216</f>
        <v>12452</v>
      </c>
      <c r="F216" s="12">
        <f>IF([3]species_comp_Region1_forR!$H17&gt;49,[3]species_comp_Region1_forR!$AM17,[3]species_comp_Region1_forR!$AO17)</f>
        <v>0.84113300499999999</v>
      </c>
      <c r="G216" s="67">
        <f>IF([3]species_comp_Region1_forR!$H17&gt;49,[3]species_comp_Region1_forR!$AN17,[3]species_comp_Region1_forR!$AP17)</f>
        <v>5.4878099999999999E-5</v>
      </c>
      <c r="H216" s="17">
        <f t="shared" si="53"/>
        <v>10473.78817826</v>
      </c>
      <c r="I216" s="8">
        <f t="shared" si="44"/>
        <v>8508.9758441424001</v>
      </c>
      <c r="J216">
        <f t="shared" si="47"/>
        <v>92.244110078326415</v>
      </c>
      <c r="K216" s="9">
        <f t="shared" si="48"/>
        <v>180.79845575351976</v>
      </c>
      <c r="M216" s="2">
        <f>'rockfish harvests'!O215</f>
        <v>9629.9871638141776</v>
      </c>
      <c r="N216">
        <f>'rockfish harvests'!P215</f>
        <v>3833914.1323344847</v>
      </c>
      <c r="O216" s="12">
        <f>IF([3]species_comp_Region1_forR!$D39&gt;49,[3]species_comp_Region1_forR!$AI39,[3]species_comp_Region1_forR!$AK39)</f>
        <v>0.31481481500000003</v>
      </c>
      <c r="P216" s="12">
        <f>IF([3]species_comp_Region1_forR!$D39&gt;49,[3]species_comp_Region1_forR!$AJ39,[3]species_comp_Region1_forR!$AL39)</f>
        <v>2.35231E-4</v>
      </c>
      <c r="Q216" s="17">
        <f t="shared" si="40"/>
        <v>3031.6626274285354</v>
      </c>
      <c r="R216" s="59">
        <f t="shared" si="41"/>
        <v>400885.65183805337</v>
      </c>
      <c r="S216">
        <f t="shared" si="49"/>
        <v>633.15531415131738</v>
      </c>
      <c r="T216" s="9">
        <f t="shared" si="50"/>
        <v>1240.9844157365822</v>
      </c>
      <c r="V216" s="17">
        <f t="shared" si="45"/>
        <v>13505.450805688535</v>
      </c>
      <c r="W216" s="58">
        <f t="shared" si="46"/>
        <v>409394.62768219574</v>
      </c>
      <c r="X216">
        <f t="shared" si="51"/>
        <v>639.83953275973477</v>
      </c>
      <c r="Y216" s="9">
        <f t="shared" si="52"/>
        <v>1254.0854842090801</v>
      </c>
      <c r="Z216" s="18">
        <f t="shared" si="42"/>
        <v>4.7376392092756542E-2</v>
      </c>
    </row>
    <row r="217" spans="1:26">
      <c r="A217" s="12" t="str">
        <f>'rockfish harvests'!A216</f>
        <v>SE</v>
      </c>
      <c r="B217" s="12">
        <f>'rockfish harvests'!B216</f>
        <v>2014</v>
      </c>
      <c r="C217" s="12" t="str">
        <f>'rockfish harvests'!C216</f>
        <v>CSEO</v>
      </c>
      <c r="D217">
        <f>'rockfish harvests'!D216</f>
        <v>73709</v>
      </c>
      <c r="E217">
        <f>'YE harvest'!E217</f>
        <v>13508</v>
      </c>
      <c r="F217" s="12">
        <f>IF([3]species_comp_Region1_forR!$H18&gt;49,[3]species_comp_Region1_forR!$AM18,[3]species_comp_Region1_forR!$AO18)</f>
        <v>0.78010204100000002</v>
      </c>
      <c r="G217" s="67">
        <f>IF([3]species_comp_Region1_forR!$H18&gt;49,[3]species_comp_Region1_forR!$AN18,[3]species_comp_Region1_forR!$AP18)</f>
        <v>8.7566500000000003E-5</v>
      </c>
      <c r="H217" s="17">
        <f t="shared" si="53"/>
        <v>10537.618369828</v>
      </c>
      <c r="I217" s="8">
        <f t="shared" si="44"/>
        <v>15977.914593256</v>
      </c>
      <c r="J217">
        <f t="shared" si="47"/>
        <v>126.40377602451598</v>
      </c>
      <c r="K217" s="9">
        <f t="shared" si="48"/>
        <v>247.75140100805132</v>
      </c>
      <c r="M217" s="2">
        <f>'rockfish harvests'!O216</f>
        <v>12999.052896462119</v>
      </c>
      <c r="N217">
        <f>'rockfish harvests'!P216</f>
        <v>10006306.818414057</v>
      </c>
      <c r="O217" s="12">
        <f>IF([3]species_comp_Region1_forR!$D40&gt;49,[3]species_comp_Region1_forR!$AI40,[3]species_comp_Region1_forR!$AK40)</f>
        <v>0.29716981100000001</v>
      </c>
      <c r="P217" s="12">
        <f>IF([3]species_comp_Region1_forR!$D40&gt;49,[3]species_comp_Region1_forR!$AJ40,[3]species_comp_Region1_forR!$AL40)</f>
        <v>1.9722399999999999E-4</v>
      </c>
      <c r="Q217" s="17">
        <f t="shared" si="40"/>
        <v>3862.9260924206505</v>
      </c>
      <c r="R217" s="59">
        <f t="shared" si="41"/>
        <v>915008.435920291</v>
      </c>
      <c r="S217">
        <f t="shared" si="49"/>
        <v>956.56073300146033</v>
      </c>
      <c r="T217" s="9">
        <f t="shared" si="50"/>
        <v>1874.8590366828623</v>
      </c>
      <c r="V217" s="17">
        <f t="shared" si="45"/>
        <v>14400.54446224865</v>
      </c>
      <c r="W217" s="58">
        <f t="shared" si="46"/>
        <v>930986.35051354696</v>
      </c>
      <c r="X217">
        <f t="shared" si="51"/>
        <v>964.87633949307042</v>
      </c>
      <c r="Y217" s="9">
        <f t="shared" si="52"/>
        <v>1891.157625406418</v>
      </c>
      <c r="Z217" s="18">
        <f t="shared" si="42"/>
        <v>6.7002767987176831E-2</v>
      </c>
    </row>
    <row r="218" spans="1:26">
      <c r="A218" s="12" t="str">
        <f>'rockfish harvests'!A217</f>
        <v>SE</v>
      </c>
      <c r="B218" s="12">
        <f>'rockfish harvests'!B217</f>
        <v>2015</v>
      </c>
      <c r="C218" s="12" t="str">
        <f>'rockfish harvests'!C217</f>
        <v>CSEO</v>
      </c>
      <c r="D218">
        <f>'rockfish harvests'!D217</f>
        <v>80105</v>
      </c>
      <c r="E218">
        <f>'YE harvest'!E218</f>
        <v>16888</v>
      </c>
      <c r="F218" s="12">
        <f>IF([3]species_comp_Region1_forR!$H19&gt;49,[3]species_comp_Region1_forR!$AM19,[3]species_comp_Region1_forR!$AO19)</f>
        <v>0.863247863</v>
      </c>
      <c r="G218" s="67">
        <f>IF([3]species_comp_Region1_forR!$H19&gt;49,[3]species_comp_Region1_forR!$AN19,[3]species_comp_Region1_forR!$AP19)</f>
        <v>4.3885099999999998E-5</v>
      </c>
      <c r="H218" s="17">
        <f t="shared" si="53"/>
        <v>14578.529910343999</v>
      </c>
      <c r="I218" s="8">
        <f t="shared" si="44"/>
        <v>12516.229933894399</v>
      </c>
      <c r="J218">
        <f t="shared" si="47"/>
        <v>111.87595780101459</v>
      </c>
      <c r="K218" s="9">
        <f t="shared" si="48"/>
        <v>219.27687728998859</v>
      </c>
      <c r="M218" s="2">
        <f>'rockfish harvests'!O217</f>
        <v>8154.5459903117735</v>
      </c>
      <c r="N218">
        <f>'rockfish harvests'!P217</f>
        <v>3137762.110543259</v>
      </c>
      <c r="O218" s="12">
        <f>IF([3]species_comp_Region1_forR!$D41&gt;49,[3]species_comp_Region1_forR!$AI41,[3]species_comp_Region1_forR!$AK41)</f>
        <v>0.34582942799999999</v>
      </c>
      <c r="P218" s="12">
        <f>IF([3]species_comp_Region1_forR!$D41&gt;49,[3]species_comp_Region1_forR!$AJ41,[3]species_comp_Region1_forR!$AL41)</f>
        <v>2.12225E-4</v>
      </c>
      <c r="Q218" s="17">
        <f t="shared" si="40"/>
        <v>2820.0819754292143</v>
      </c>
      <c r="R218" s="59">
        <f t="shared" si="41"/>
        <v>388716.38546312501</v>
      </c>
      <c r="S218">
        <f t="shared" si="49"/>
        <v>623.47123868156507</v>
      </c>
      <c r="T218" s="9">
        <f t="shared" si="50"/>
        <v>1222.0036278158675</v>
      </c>
      <c r="V218" s="17">
        <f t="shared" si="45"/>
        <v>17398.611885773214</v>
      </c>
      <c r="W218" s="58">
        <f t="shared" si="46"/>
        <v>401232.61539701943</v>
      </c>
      <c r="X218">
        <f t="shared" si="51"/>
        <v>633.42925050633664</v>
      </c>
      <c r="Y218" s="9">
        <f t="shared" si="52"/>
        <v>1241.5213309924197</v>
      </c>
      <c r="Z218" s="18">
        <f t="shared" si="42"/>
        <v>3.6406884334507721E-2</v>
      </c>
    </row>
    <row r="219" spans="1:26">
      <c r="A219" s="12" t="str">
        <f>'rockfish harvests'!A218</f>
        <v>SE</v>
      </c>
      <c r="B219" s="12">
        <f>'rockfish harvests'!B218</f>
        <v>2016</v>
      </c>
      <c r="C219" s="12" t="str">
        <f>'rockfish harvests'!C218</f>
        <v>CSEO</v>
      </c>
      <c r="D219">
        <f>'rockfish harvests'!D218</f>
        <v>54908</v>
      </c>
      <c r="E219">
        <f>'YE harvest'!E219</f>
        <v>12620</v>
      </c>
      <c r="F219" s="12">
        <f>IF([3]species_comp_Region1_forR!$H20&gt;49,[3]species_comp_Region1_forR!$AM20,[3]species_comp_Region1_forR!$AO20)</f>
        <v>0.86723290099999994</v>
      </c>
      <c r="G219" s="67">
        <f>IF([3]species_comp_Region1_forR!$H20&gt;49,[3]species_comp_Region1_forR!$AN20,[3]species_comp_Region1_forR!$AP20)</f>
        <v>5.1493699999999998E-5</v>
      </c>
      <c r="H219" s="17">
        <f t="shared" si="53"/>
        <v>10944.479210619998</v>
      </c>
      <c r="I219" s="8">
        <f t="shared" si="44"/>
        <v>8201.1132342799992</v>
      </c>
      <c r="J219">
        <f t="shared" si="47"/>
        <v>90.559997980786193</v>
      </c>
      <c r="K219" s="9">
        <f t="shared" si="48"/>
        <v>177.49759604234094</v>
      </c>
      <c r="M219" s="2">
        <f>'rockfish harvests'!O218</f>
        <v>8439.7721422199611</v>
      </c>
      <c r="N219">
        <f>'rockfish harvests'!P218</f>
        <v>2423165.6191606135</v>
      </c>
      <c r="O219" s="12">
        <f>IF([3]species_comp_Region1_forR!$D42&gt;49,[3]species_comp_Region1_forR!$AI42,[3]species_comp_Region1_forR!$AK42)</f>
        <v>0.37969283300000001</v>
      </c>
      <c r="P219" s="12">
        <f>IF([3]species_comp_Region1_forR!$D42&gt;49,[3]species_comp_Region1_forR!$AJ42,[3]species_comp_Region1_forR!$AL42)</f>
        <v>2.0113299999999999E-4</v>
      </c>
      <c r="Q219" s="17">
        <f t="shared" si="40"/>
        <v>3204.5209945539759</v>
      </c>
      <c r="R219" s="59">
        <f t="shared" si="41"/>
        <v>363178.93898892973</v>
      </c>
      <c r="S219">
        <f t="shared" si="49"/>
        <v>602.6432933244422</v>
      </c>
      <c r="T219" s="9">
        <f t="shared" si="50"/>
        <v>1181.1808549159066</v>
      </c>
      <c r="V219" s="17">
        <f t="shared" si="45"/>
        <v>14149.000205173974</v>
      </c>
      <c r="W219" s="58">
        <f t="shared" si="46"/>
        <v>371380.05222320976</v>
      </c>
      <c r="X219">
        <f t="shared" si="51"/>
        <v>609.40959314996815</v>
      </c>
      <c r="Y219" s="9">
        <f t="shared" si="52"/>
        <v>1194.4428025739376</v>
      </c>
      <c r="Z219" s="18">
        <f t="shared" si="42"/>
        <v>4.3070859022754177E-2</v>
      </c>
    </row>
    <row r="220" spans="1:26">
      <c r="A220" s="12" t="str">
        <f>'rockfish harvests'!A219</f>
        <v>SE</v>
      </c>
      <c r="B220" s="12">
        <f>'rockfish harvests'!B219</f>
        <v>2017</v>
      </c>
      <c r="C220" s="12" t="str">
        <f>'rockfish harvests'!C219</f>
        <v>CSEO</v>
      </c>
      <c r="D220">
        <f>'rockfish harvests'!D219</f>
        <v>57388</v>
      </c>
      <c r="E220">
        <f>'YE harvest'!E220</f>
        <v>11329</v>
      </c>
      <c r="F220" s="12">
        <f>IF([3]species_comp_Region1_forR!$H21&gt;49,[3]species_comp_Region1_forR!$AM21,[3]species_comp_Region1_forR!$AO21)</f>
        <v>0.79658385099999995</v>
      </c>
      <c r="G220" s="67">
        <f>IF([3]species_comp_Region1_forR!$H21&gt;49,[3]species_comp_Region1_forR!$AN21,[3]species_comp_Region1_forR!$AP21)</f>
        <v>8.3913999999999997E-5</v>
      </c>
      <c r="H220" s="17">
        <f t="shared" si="53"/>
        <v>9024.498447979</v>
      </c>
      <c r="I220" s="8">
        <f t="shared" si="44"/>
        <v>10770.046467274</v>
      </c>
      <c r="J220">
        <f t="shared" si="47"/>
        <v>103.77883438964807</v>
      </c>
      <c r="K220" s="9">
        <f t="shared" si="48"/>
        <v>203.40651540371022</v>
      </c>
      <c r="M220" s="2">
        <f>'rockfish harvests'!O219</f>
        <v>14552.082903438393</v>
      </c>
      <c r="N220">
        <f>'rockfish harvests'!P219</f>
        <v>13249322.287968032</v>
      </c>
      <c r="O220" s="12">
        <f>IF([3]species_comp_Region1_forR!$D43&gt;49,[3]species_comp_Region1_forR!$AI43,[3]species_comp_Region1_forR!$AK43)</f>
        <v>0.40052356</v>
      </c>
      <c r="P220" s="12">
        <f>IF([3]species_comp_Region1_forR!$D43&gt;49,[3]species_comp_Region1_forR!$AJ43,[3]species_comp_Region1_forR!$AL43)</f>
        <v>3.1468499999999999E-4</v>
      </c>
      <c r="Q220" s="17">
        <f t="shared" si="40"/>
        <v>5828.452049900282</v>
      </c>
      <c r="R220" s="59">
        <f t="shared" si="41"/>
        <v>2187913.9634905108</v>
      </c>
      <c r="S220">
        <f t="shared" si="49"/>
        <v>1479.1598843568299</v>
      </c>
      <c r="T220" s="9">
        <f t="shared" si="50"/>
        <v>2899.1533733393867</v>
      </c>
      <c r="V220" s="17">
        <f t="shared" si="45"/>
        <v>14852.950497879283</v>
      </c>
      <c r="W220" s="58">
        <f t="shared" si="46"/>
        <v>2198684.0099577848</v>
      </c>
      <c r="X220">
        <f t="shared" si="51"/>
        <v>1482.7960109056758</v>
      </c>
      <c r="Y220" s="9">
        <f t="shared" si="52"/>
        <v>2906.2801813751244</v>
      </c>
      <c r="Z220" s="18">
        <f t="shared" si="42"/>
        <v>9.9831747982826083E-2</v>
      </c>
    </row>
    <row r="221" spans="1:26">
      <c r="A221" s="12" t="str">
        <f>'rockfish harvests'!A220</f>
        <v>SE</v>
      </c>
      <c r="B221" s="12">
        <f>'rockfish harvests'!B220</f>
        <v>2018</v>
      </c>
      <c r="C221" s="12" t="str">
        <f>'rockfish harvests'!C220</f>
        <v>CSEO</v>
      </c>
      <c r="D221">
        <f>'rockfish harvests'!D220</f>
        <v>55460</v>
      </c>
      <c r="E221">
        <f>'YE harvest'!E221</f>
        <v>10517</v>
      </c>
      <c r="F221" s="12">
        <f>IF([3]species_comp_Region1_forR!$H22&gt;49,[3]species_comp_Region1_forR!$AM22,[3]species_comp_Region1_forR!$AO22)</f>
        <v>0.76529160699999998</v>
      </c>
      <c r="G221" s="67">
        <f>IF([3]species_comp_Region1_forR!$H22&gt;49,[3]species_comp_Region1_forR!$AN22,[3]species_comp_Region1_forR!$AP22)</f>
        <v>8.5208899999999997E-5</v>
      </c>
      <c r="H221" s="17">
        <f>E221*F221</f>
        <v>8048.5718308189998</v>
      </c>
      <c r="I221" s="8">
        <f t="shared" si="44"/>
        <v>9424.7254276720996</v>
      </c>
      <c r="J221">
        <f t="shared" si="47"/>
        <v>97.081025065004852</v>
      </c>
      <c r="K221" s="9">
        <f t="shared" si="48"/>
        <v>190.27880912740952</v>
      </c>
      <c r="M221" s="2">
        <f>'rockfish harvests'!O220</f>
        <v>6239.0473207200412</v>
      </c>
      <c r="N221">
        <f>'rockfish harvests'!P220</f>
        <v>1305580.4963851175</v>
      </c>
      <c r="O221" s="12">
        <f>IF([3]species_comp_Region1_forR!$D44&gt;49,[3]species_comp_Region1_forR!$AI44,[3]species_comp_Region1_forR!$AK44)</f>
        <v>0.32442748100000002</v>
      </c>
      <c r="P221" s="12">
        <f>IF([3]species_comp_Region1_forR!$D44&gt;49,[3]species_comp_Region1_forR!$AJ44,[3]species_comp_Region1_forR!$AL44)</f>
        <v>2.79203E-4</v>
      </c>
      <c r="Q221" s="17">
        <f t="shared" si="40"/>
        <v>2024.1184061010022</v>
      </c>
      <c r="R221" s="59">
        <f t="shared" si="41"/>
        <v>147920.16603339012</v>
      </c>
      <c r="S221">
        <f t="shared" si="49"/>
        <v>384.60390797987236</v>
      </c>
      <c r="T221" s="9">
        <f t="shared" si="50"/>
        <v>753.82365964054986</v>
      </c>
      <c r="V221" s="17">
        <f t="shared" si="45"/>
        <v>10072.690236920002</v>
      </c>
      <c r="W221" s="58">
        <f t="shared" si="46"/>
        <v>157344.89146106222</v>
      </c>
      <c r="X221">
        <f t="shared" si="51"/>
        <v>396.66723013259138</v>
      </c>
      <c r="Y221" s="9">
        <f t="shared" si="52"/>
        <v>777.46777105987906</v>
      </c>
      <c r="Z221" s="18">
        <f t="shared" si="42"/>
        <v>3.9380465476706962E-2</v>
      </c>
    </row>
    <row r="222" spans="1:26">
      <c r="A222" s="12" t="str">
        <f>'rockfish harvests'!A221</f>
        <v>SE</v>
      </c>
      <c r="B222" s="12">
        <f>'rockfish harvests'!B221</f>
        <v>2019</v>
      </c>
      <c r="C222" s="12" t="str">
        <f>'rockfish harvests'!C221</f>
        <v>CSEO</v>
      </c>
      <c r="D222">
        <f>'rockfish harvests'!D221</f>
        <v>59842</v>
      </c>
      <c r="E222">
        <f>'YE harvest'!E222</f>
        <v>8780</v>
      </c>
      <c r="F222" s="12">
        <v>0.90160427807486632</v>
      </c>
      <c r="G222" s="67">
        <v>9.4982873481761726E-5</v>
      </c>
      <c r="H222" s="17">
        <f t="shared" ref="H222" si="54">E222*F222</f>
        <v>7916.0855614973261</v>
      </c>
      <c r="I222" s="8">
        <f t="shared" ref="I222" si="55">(E222^2)*G222</f>
        <v>7322.0777441114406</v>
      </c>
      <c r="K222" s="9"/>
      <c r="M222" s="2">
        <f>'rockfish harvests'!O221</f>
        <v>9834.2503043694014</v>
      </c>
      <c r="N222">
        <f>'rockfish harvests'!P221</f>
        <v>3923387.5515685715</v>
      </c>
      <c r="O222" s="12">
        <v>0.32483221476510066</v>
      </c>
      <c r="P222" s="12">
        <v>2.9477990190309166E-4</v>
      </c>
      <c r="Q222" s="17">
        <f t="shared" ref="Q222" si="56">M222*O222</f>
        <v>3194.481306922678</v>
      </c>
      <c r="R222" s="59">
        <f t="shared" ref="R222" si="57">(M222^2)*P222+(O222^2)*N222-(P222*N222)</f>
        <v>441332.3936482108</v>
      </c>
      <c r="S222"/>
      <c r="T222" s="9"/>
      <c r="V222" s="17">
        <f t="shared" ref="V222" si="58">Q222+H222</f>
        <v>11110.566868420005</v>
      </c>
      <c r="W222" s="58">
        <f t="shared" ref="W222" si="59">R222+I222</f>
        <v>448654.47139232222</v>
      </c>
      <c r="X222">
        <f t="shared" si="51"/>
        <v>669.81674463417392</v>
      </c>
      <c r="Y222" s="9">
        <f>(1.96*X222)</f>
        <v>1312.8408194829808</v>
      </c>
      <c r="Z222" s="18">
        <f t="shared" si="42"/>
        <v>6.0286459958944133E-2</v>
      </c>
    </row>
    <row r="223" spans="1:26">
      <c r="A223" s="12" t="str">
        <f>'rockfish harvests'!A222</f>
        <v>SE</v>
      </c>
      <c r="B223" s="12">
        <f>'rockfish harvests'!B222</f>
        <v>1998</v>
      </c>
      <c r="C223" s="12" t="str">
        <f>'rockfish harvests'!C222</f>
        <v>EWYKT</v>
      </c>
      <c r="D223">
        <f>'rockfish harvests'!D222</f>
        <v>1305</v>
      </c>
      <c r="E223">
        <f>'YE harvest'!E223</f>
        <v>606</v>
      </c>
      <c r="F223" s="42">
        <v>0.98821147200000004</v>
      </c>
      <c r="G223" s="42">
        <v>5.1523900000000002E-4</v>
      </c>
      <c r="H223" s="17">
        <f t="shared" ref="H223:H230" si="60">E223*F223</f>
        <v>598.85615203200007</v>
      </c>
      <c r="I223" s="8">
        <f t="shared" si="44"/>
        <v>189.21430940400001</v>
      </c>
      <c r="J223">
        <f t="shared" si="47"/>
        <v>13.75551923425648</v>
      </c>
      <c r="K223" s="9">
        <f t="shared" si="48"/>
        <v>26.960817699142702</v>
      </c>
      <c r="M223" s="2">
        <f>'rockfish harvests'!O222</f>
        <v>340.03895326402039</v>
      </c>
      <c r="N223">
        <f>'rockfish harvests'!P222</f>
        <v>27091.93854220381</v>
      </c>
      <c r="O223" s="68">
        <f t="shared" ref="O223:P243" si="61">O267</f>
        <v>0.32828362700000002</v>
      </c>
      <c r="P223" s="68">
        <f t="shared" si="61"/>
        <v>2.2094531000000001E-2</v>
      </c>
      <c r="Q223" s="17">
        <f t="shared" si="40"/>
        <v>111.62922089879611</v>
      </c>
      <c r="R223" s="59">
        <f t="shared" si="41"/>
        <v>4875.8313889038163</v>
      </c>
      <c r="S223">
        <f t="shared" si="49"/>
        <v>69.827153664629748</v>
      </c>
      <c r="T223" s="9">
        <f t="shared" si="50"/>
        <v>136.86122118267431</v>
      </c>
      <c r="V223" s="17">
        <f t="shared" si="45"/>
        <v>710.48537293079619</v>
      </c>
      <c r="W223" s="58">
        <f t="shared" si="46"/>
        <v>5065.0456983078166</v>
      </c>
      <c r="X223">
        <f t="shared" si="51"/>
        <v>71.169134449618085</v>
      </c>
      <c r="Y223" s="9">
        <f t="shared" si="52"/>
        <v>139.49150352125145</v>
      </c>
      <c r="Z223" s="18">
        <f t="shared" si="42"/>
        <v>0.10016973911234935</v>
      </c>
    </row>
    <row r="224" spans="1:26">
      <c r="A224" s="12" t="str">
        <f>'rockfish harvests'!A223</f>
        <v>SE</v>
      </c>
      <c r="B224" s="12">
        <f>'rockfish harvests'!B223</f>
        <v>1999</v>
      </c>
      <c r="C224" s="12" t="str">
        <f>'rockfish harvests'!C223</f>
        <v>EWYKT</v>
      </c>
      <c r="D224">
        <f>'rockfish harvests'!D223</f>
        <v>663</v>
      </c>
      <c r="E224">
        <f>'YE harvest'!E224</f>
        <v>116</v>
      </c>
      <c r="F224" s="42">
        <v>0.98821147200000004</v>
      </c>
      <c r="G224" s="42">
        <v>5.1523900000000002E-4</v>
      </c>
      <c r="H224" s="17">
        <f t="shared" si="60"/>
        <v>114.63253075200001</v>
      </c>
      <c r="I224" s="8">
        <f t="shared" si="44"/>
        <v>6.9330559840000001</v>
      </c>
      <c r="J224">
        <f t="shared" si="47"/>
        <v>2.6330696884055311</v>
      </c>
      <c r="K224" s="9">
        <f t="shared" si="48"/>
        <v>5.160816589274841</v>
      </c>
      <c r="M224" s="2">
        <f>'rockfish harvests'!O223</f>
        <v>172.7554222329851</v>
      </c>
      <c r="N224">
        <f>'rockfish harvests'!P223</f>
        <v>6992.7196212962144</v>
      </c>
      <c r="O224" s="68">
        <f t="shared" si="61"/>
        <v>0.32828362700000002</v>
      </c>
      <c r="P224" s="68">
        <f t="shared" si="61"/>
        <v>2.2094531000000001E-2</v>
      </c>
      <c r="Q224" s="17">
        <f t="shared" si="40"/>
        <v>56.712776594560793</v>
      </c>
      <c r="R224" s="59">
        <f t="shared" si="41"/>
        <v>1258.5043248273291</v>
      </c>
      <c r="S224">
        <f t="shared" si="49"/>
        <v>35.475404505478572</v>
      </c>
      <c r="T224" s="9">
        <f t="shared" si="50"/>
        <v>69.531792830737999</v>
      </c>
      <c r="V224" s="17">
        <f t="shared" si="45"/>
        <v>171.34530734656079</v>
      </c>
      <c r="W224" s="58">
        <f t="shared" si="46"/>
        <v>1265.4373808113291</v>
      </c>
      <c r="X224">
        <f t="shared" si="51"/>
        <v>35.572986672633057</v>
      </c>
      <c r="Y224" s="9">
        <f t="shared" si="52"/>
        <v>69.723053878360787</v>
      </c>
      <c r="Z224" s="18">
        <f t="shared" si="42"/>
        <v>0.20760992654840321</v>
      </c>
    </row>
    <row r="225" spans="1:26">
      <c r="A225" s="12" t="str">
        <f>'rockfish harvests'!A224</f>
        <v>SE</v>
      </c>
      <c r="B225" s="12">
        <f>'rockfish harvests'!B224</f>
        <v>2000</v>
      </c>
      <c r="C225" s="12" t="str">
        <f>'rockfish harvests'!C224</f>
        <v>EWYKT</v>
      </c>
      <c r="D225">
        <f>'rockfish harvests'!D224</f>
        <v>1199</v>
      </c>
      <c r="E225">
        <f>'YE harvest'!E225</f>
        <v>142</v>
      </c>
      <c r="F225" s="42">
        <v>0.98821147200000004</v>
      </c>
      <c r="G225" s="42">
        <v>5.1523900000000002E-4</v>
      </c>
      <c r="H225" s="17">
        <f t="shared" si="60"/>
        <v>140.32602902400001</v>
      </c>
      <c r="I225" s="8">
        <f t="shared" si="44"/>
        <v>10.389279196</v>
      </c>
      <c r="J225">
        <f t="shared" si="47"/>
        <v>3.2232404806343569</v>
      </c>
      <c r="K225" s="9">
        <f t="shared" si="48"/>
        <v>6.3175513420433393</v>
      </c>
      <c r="M225" s="2">
        <f>'rockfish harvests'!O224</f>
        <v>312.41893100655966</v>
      </c>
      <c r="N225">
        <f>'rockfish harvests'!P224</f>
        <v>22869.539754384543</v>
      </c>
      <c r="O225" s="68">
        <f t="shared" si="61"/>
        <v>0.32828362700000002</v>
      </c>
      <c r="P225" s="68">
        <f t="shared" si="61"/>
        <v>2.2094531000000001E-2</v>
      </c>
      <c r="Q225" s="17">
        <f t="shared" si="40"/>
        <v>102.56201981429618</v>
      </c>
      <c r="R225" s="59">
        <f t="shared" si="41"/>
        <v>4115.9114402428113</v>
      </c>
      <c r="S225">
        <f t="shared" si="49"/>
        <v>64.155369535548715</v>
      </c>
      <c r="T225" s="9">
        <f t="shared" si="50"/>
        <v>125.74452428967548</v>
      </c>
      <c r="V225" s="17">
        <f t="shared" si="45"/>
        <v>242.88804883829619</v>
      </c>
      <c r="W225" s="58">
        <f t="shared" si="46"/>
        <v>4126.300719438811</v>
      </c>
      <c r="X225">
        <f t="shared" si="51"/>
        <v>64.236288182294672</v>
      </c>
      <c r="Y225" s="9">
        <f t="shared" si="52"/>
        <v>125.90312483729755</v>
      </c>
      <c r="Z225" s="18">
        <f t="shared" si="42"/>
        <v>0.26446870683645812</v>
      </c>
    </row>
    <row r="226" spans="1:26">
      <c r="A226" s="12" t="str">
        <f>'rockfish harvests'!A225</f>
        <v>SE</v>
      </c>
      <c r="B226" s="12">
        <f>'rockfish harvests'!B225</f>
        <v>2001</v>
      </c>
      <c r="C226" s="12" t="str">
        <f>'rockfish harvests'!C225</f>
        <v>EWYKT</v>
      </c>
      <c r="D226">
        <f>'rockfish harvests'!D225</f>
        <v>1043</v>
      </c>
      <c r="E226">
        <f>'YE harvest'!E226</f>
        <v>152</v>
      </c>
      <c r="F226" s="42">
        <v>0.98821147200000004</v>
      </c>
      <c r="G226" s="42">
        <v>5.1523900000000002E-4</v>
      </c>
      <c r="H226" s="17">
        <f t="shared" si="60"/>
        <v>150.20814374400001</v>
      </c>
      <c r="I226" s="8">
        <f t="shared" si="44"/>
        <v>11.904081856000001</v>
      </c>
      <c r="J226">
        <f t="shared" si="47"/>
        <v>3.450229246876213</v>
      </c>
      <c r="K226" s="9">
        <f t="shared" si="48"/>
        <v>6.7624493238773775</v>
      </c>
      <c r="M226" s="2">
        <f>'rockfish harvests'!O225</f>
        <v>271.77059636350441</v>
      </c>
      <c r="N226">
        <f>'rockfish harvests'!P225</f>
        <v>17305.640405277591</v>
      </c>
      <c r="O226" s="68">
        <f t="shared" si="61"/>
        <v>0.32828362700000002</v>
      </c>
      <c r="P226" s="68">
        <f t="shared" si="61"/>
        <v>2.2094531000000001E-2</v>
      </c>
      <c r="Q226" s="17">
        <f t="shared" si="40"/>
        <v>89.217837086164238</v>
      </c>
      <c r="R226" s="59">
        <f t="shared" si="41"/>
        <v>3114.5569211183797</v>
      </c>
      <c r="S226">
        <f t="shared" si="49"/>
        <v>55.808215534259645</v>
      </c>
      <c r="T226" s="9">
        <f t="shared" si="50"/>
        <v>109.3841024471489</v>
      </c>
      <c r="V226" s="17">
        <f t="shared" si="45"/>
        <v>239.42598083016424</v>
      </c>
      <c r="W226" s="58">
        <f t="shared" si="46"/>
        <v>3126.4610029743799</v>
      </c>
      <c r="X226">
        <f t="shared" si="51"/>
        <v>55.914765518370729</v>
      </c>
      <c r="Y226" s="9">
        <f t="shared" si="52"/>
        <v>109.59294041600663</v>
      </c>
      <c r="Z226" s="18">
        <f t="shared" si="42"/>
        <v>0.23353675037477917</v>
      </c>
    </row>
    <row r="227" spans="1:26">
      <c r="A227" s="12" t="str">
        <f>'rockfish harvests'!A226</f>
        <v>SE</v>
      </c>
      <c r="B227" s="12">
        <f>'rockfish harvests'!B226</f>
        <v>2002</v>
      </c>
      <c r="C227" s="12" t="str">
        <f>'rockfish harvests'!C226</f>
        <v>EWYKT</v>
      </c>
      <c r="D227">
        <f>'rockfish harvests'!D226</f>
        <v>893</v>
      </c>
      <c r="E227">
        <f>'YE harvest'!E227</f>
        <v>102</v>
      </c>
      <c r="F227" s="42">
        <v>0.98821147200000004</v>
      </c>
      <c r="G227" s="42">
        <v>5.1523900000000002E-4</v>
      </c>
      <c r="H227" s="17">
        <f t="shared" si="60"/>
        <v>100.79757014400001</v>
      </c>
      <c r="I227" s="8">
        <f t="shared" si="44"/>
        <v>5.3605465560000001</v>
      </c>
      <c r="J227">
        <f t="shared" si="47"/>
        <v>2.3152854156669322</v>
      </c>
      <c r="K227" s="9">
        <f t="shared" si="48"/>
        <v>4.5379594147071876</v>
      </c>
      <c r="M227" s="2">
        <f>'rockfish harvests'!O226</f>
        <v>232.6856592067204</v>
      </c>
      <c r="N227">
        <f>'rockfish harvests'!P226</f>
        <v>12685.920229322461</v>
      </c>
      <c r="O227" s="68">
        <f t="shared" si="61"/>
        <v>0.32828362700000002</v>
      </c>
      <c r="P227" s="68">
        <f t="shared" si="61"/>
        <v>2.2094531000000001E-2</v>
      </c>
      <c r="Q227" s="17">
        <f t="shared" si="40"/>
        <v>76.386892155268129</v>
      </c>
      <c r="R227" s="59">
        <f t="shared" si="41"/>
        <v>2283.1296459241398</v>
      </c>
      <c r="S227">
        <f t="shared" si="49"/>
        <v>47.782105917635526</v>
      </c>
      <c r="T227" s="9">
        <f t="shared" si="50"/>
        <v>93.652927598565626</v>
      </c>
      <c r="V227" s="17">
        <f t="shared" si="45"/>
        <v>177.18446229926815</v>
      </c>
      <c r="W227" s="58">
        <f t="shared" si="46"/>
        <v>2288.4901924801397</v>
      </c>
      <c r="X227">
        <f t="shared" si="51"/>
        <v>47.838166692298522</v>
      </c>
      <c r="Y227" s="9">
        <f t="shared" si="52"/>
        <v>93.762806716905104</v>
      </c>
      <c r="Z227" s="18">
        <f t="shared" si="42"/>
        <v>0.26999075467181138</v>
      </c>
    </row>
    <row r="228" spans="1:26">
      <c r="A228" s="12" t="str">
        <f>'rockfish harvests'!A227</f>
        <v>SE</v>
      </c>
      <c r="B228" s="12">
        <f>'rockfish harvests'!B227</f>
        <v>2003</v>
      </c>
      <c r="C228" s="12" t="str">
        <f>'rockfish harvests'!C227</f>
        <v>EWYKT</v>
      </c>
      <c r="D228">
        <f>'rockfish harvests'!D227</f>
        <v>1627</v>
      </c>
      <c r="E228">
        <f>'YE harvest'!E228</f>
        <v>443</v>
      </c>
      <c r="F228" s="42">
        <v>0.98821147200000004</v>
      </c>
      <c r="G228" s="42">
        <v>5.1523900000000002E-4</v>
      </c>
      <c r="H228" s="17">
        <f t="shared" si="60"/>
        <v>437.77768209600004</v>
      </c>
      <c r="I228" s="8">
        <f t="shared" si="44"/>
        <v>101.115138511</v>
      </c>
      <c r="J228">
        <f t="shared" si="47"/>
        <v>10.055602344514226</v>
      </c>
      <c r="K228" s="9">
        <f t="shared" si="48"/>
        <v>19.708980595247883</v>
      </c>
      <c r="M228" s="2">
        <f>'rockfish harvests'!O227</f>
        <v>423.94128502725016</v>
      </c>
      <c r="N228">
        <f>'rockfish harvests'!P227</f>
        <v>42110.865184765593</v>
      </c>
      <c r="O228" s="68">
        <f t="shared" si="61"/>
        <v>0.32828362700000002</v>
      </c>
      <c r="P228" s="68">
        <f t="shared" si="61"/>
        <v>2.2094531000000001E-2</v>
      </c>
      <c r="Q228" s="17">
        <f t="shared" si="40"/>
        <v>139.17298268378647</v>
      </c>
      <c r="R228" s="59">
        <f t="shared" si="41"/>
        <v>7578.8403979257955</v>
      </c>
      <c r="S228">
        <f t="shared" si="49"/>
        <v>87.056535641649532</v>
      </c>
      <c r="T228" s="9">
        <f t="shared" si="50"/>
        <v>170.63080985763307</v>
      </c>
      <c r="V228" s="17">
        <f t="shared" si="45"/>
        <v>576.95066477978651</v>
      </c>
      <c r="W228" s="58">
        <f t="shared" si="46"/>
        <v>7679.9555364367952</v>
      </c>
      <c r="X228">
        <f t="shared" si="51"/>
        <v>87.635355516120285</v>
      </c>
      <c r="Y228" s="9">
        <f t="shared" si="52"/>
        <v>171.76529681159576</v>
      </c>
      <c r="Z228" s="18">
        <f t="shared" si="42"/>
        <v>0.15189401948183801</v>
      </c>
    </row>
    <row r="229" spans="1:26">
      <c r="A229" s="12" t="str">
        <f>'rockfish harvests'!A228</f>
        <v>SE</v>
      </c>
      <c r="B229" s="12">
        <f>'rockfish harvests'!B228</f>
        <v>2004</v>
      </c>
      <c r="C229" s="12" t="str">
        <f>'rockfish harvests'!C228</f>
        <v>EWYKT</v>
      </c>
      <c r="D229">
        <f>'rockfish harvests'!D228</f>
        <v>1501</v>
      </c>
      <c r="E229">
        <f>'YE harvest'!E229</f>
        <v>378</v>
      </c>
      <c r="F229" s="42">
        <v>0.98821147200000004</v>
      </c>
      <c r="G229" s="42">
        <v>5.1523900000000002E-4</v>
      </c>
      <c r="H229" s="17">
        <f t="shared" si="60"/>
        <v>373.54393641600001</v>
      </c>
      <c r="I229" s="8">
        <f t="shared" si="44"/>
        <v>73.619409275999999</v>
      </c>
      <c r="J229">
        <f t="shared" si="47"/>
        <v>8.5801753639421605</v>
      </c>
      <c r="K229" s="9">
        <f t="shared" si="48"/>
        <v>16.817143713326633</v>
      </c>
      <c r="M229" s="2">
        <f>'rockfish harvests'!O228</f>
        <v>391.10993781555135</v>
      </c>
      <c r="N229">
        <f>'rockfish harvests'!P228</f>
        <v>35841.026777365994</v>
      </c>
      <c r="O229" s="68">
        <f t="shared" si="61"/>
        <v>0.32828362700000002</v>
      </c>
      <c r="P229" s="68">
        <f t="shared" si="61"/>
        <v>2.2094531000000001E-2</v>
      </c>
      <c r="Q229" s="17">
        <f t="shared" si="40"/>
        <v>128.39498894183367</v>
      </c>
      <c r="R229" s="59">
        <f t="shared" si="41"/>
        <v>6450.4355455919231</v>
      </c>
      <c r="S229">
        <f t="shared" si="49"/>
        <v>80.314603563685253</v>
      </c>
      <c r="T229" s="9">
        <f t="shared" si="50"/>
        <v>157.41662298482311</v>
      </c>
      <c r="V229" s="17">
        <f t="shared" si="45"/>
        <v>501.93892535783368</v>
      </c>
      <c r="W229" s="58">
        <f t="shared" si="46"/>
        <v>6524.0549548679228</v>
      </c>
      <c r="X229">
        <f t="shared" si="51"/>
        <v>80.771622212680128</v>
      </c>
      <c r="Y229" s="9">
        <f t="shared" si="52"/>
        <v>158.31237953685306</v>
      </c>
      <c r="Z229" s="18">
        <f t="shared" si="42"/>
        <v>0.16091922369857609</v>
      </c>
    </row>
    <row r="230" spans="1:26">
      <c r="A230" s="12" t="str">
        <f>'rockfish harvests'!A229</f>
        <v>SE</v>
      </c>
      <c r="B230" s="12">
        <f>'rockfish harvests'!B229</f>
        <v>2005</v>
      </c>
      <c r="C230" s="12" t="str">
        <f>'rockfish harvests'!C229</f>
        <v>EWYKT</v>
      </c>
      <c r="D230">
        <f>'rockfish harvests'!D229</f>
        <v>1676</v>
      </c>
      <c r="E230">
        <f>'YE harvest'!E230</f>
        <v>284</v>
      </c>
      <c r="F230" s="42">
        <v>0.98821147200000004</v>
      </c>
      <c r="G230" s="42">
        <v>5.1523900000000002E-4</v>
      </c>
      <c r="H230" s="17">
        <f t="shared" si="60"/>
        <v>280.65205804800001</v>
      </c>
      <c r="I230" s="8">
        <f t="shared" si="44"/>
        <v>41.557116784000002</v>
      </c>
      <c r="J230">
        <f t="shared" si="47"/>
        <v>6.4464809612687137</v>
      </c>
      <c r="K230" s="9">
        <f t="shared" si="48"/>
        <v>12.635102684086679</v>
      </c>
      <c r="M230" s="2">
        <f>'rockfish harvests'!O229</f>
        <v>436.70903116513273</v>
      </c>
      <c r="N230">
        <f>'rockfish harvests'!P229</f>
        <v>44685.54786836687</v>
      </c>
      <c r="O230" s="68">
        <f t="shared" si="61"/>
        <v>0.32828362700000002</v>
      </c>
      <c r="P230" s="68">
        <f t="shared" si="61"/>
        <v>2.2094531000000001E-2</v>
      </c>
      <c r="Q230" s="17">
        <f t="shared" si="40"/>
        <v>143.36442469454582</v>
      </c>
      <c r="R230" s="59">
        <f t="shared" si="41"/>
        <v>8042.2150887259368</v>
      </c>
      <c r="S230">
        <f t="shared" si="49"/>
        <v>89.678398116413391</v>
      </c>
      <c r="T230" s="9">
        <f t="shared" si="50"/>
        <v>175.76966030817024</v>
      </c>
      <c r="V230" s="17">
        <f t="shared" si="45"/>
        <v>424.0164827425458</v>
      </c>
      <c r="W230" s="58">
        <f t="shared" si="46"/>
        <v>8083.7722055099366</v>
      </c>
      <c r="X230">
        <f t="shared" si="51"/>
        <v>89.909800386331284</v>
      </c>
      <c r="Y230" s="9">
        <f t="shared" si="52"/>
        <v>176.22320875720931</v>
      </c>
      <c r="Z230" s="18">
        <f t="shared" si="42"/>
        <v>0.21204317295590297</v>
      </c>
    </row>
    <row r="231" spans="1:26">
      <c r="A231" s="12" t="str">
        <f>'rockfish harvests'!A230</f>
        <v>SE</v>
      </c>
      <c r="B231" s="12">
        <f>'rockfish harvests'!B230</f>
        <v>2006</v>
      </c>
      <c r="C231" s="12" t="str">
        <f>'rockfish harvests'!C230</f>
        <v>EWYKT</v>
      </c>
      <c r="D231">
        <f>'rockfish harvests'!D230</f>
        <v>2529</v>
      </c>
      <c r="E231">
        <f>'YE harvest'!E231</f>
        <v>440</v>
      </c>
      <c r="F231" s="12">
        <f>IF([3]species_comp_Region1_forR!$H318&gt;49,[3]species_comp_Region1_forR!$AM318,[3]species_comp_Region1_forR!$AO318)</f>
        <v>1</v>
      </c>
      <c r="G231" s="12">
        <f>IF([3]species_comp_Region1_forR!$H318&gt;49,[3]species_comp_Region1_forR!$AN318,[3]species_comp_Region1_forR!$AP318)</f>
        <v>0</v>
      </c>
      <c r="H231" s="17">
        <f t="shared" ref="H231:H243" si="62">E231*F231</f>
        <v>440</v>
      </c>
      <c r="I231" s="8">
        <f t="shared" si="44"/>
        <v>0</v>
      </c>
      <c r="J231">
        <f t="shared" si="47"/>
        <v>0</v>
      </c>
      <c r="K231" s="9">
        <f t="shared" si="48"/>
        <v>0</v>
      </c>
      <c r="M231" s="2">
        <f>'rockfish harvests'!O230</f>
        <v>658.97204046337765</v>
      </c>
      <c r="N231">
        <f>'rockfish harvests'!P230</f>
        <v>101745.85299552699</v>
      </c>
      <c r="O231" s="33">
        <f t="shared" si="61"/>
        <v>0.56060606099999999</v>
      </c>
      <c r="P231" s="33">
        <f t="shared" si="61"/>
        <v>3.7896449999999999E-3</v>
      </c>
      <c r="Q231" s="17">
        <f t="shared" si="40"/>
        <v>369.42371991330674</v>
      </c>
      <c r="R231" s="59">
        <f t="shared" si="41"/>
        <v>33236.651277459518</v>
      </c>
      <c r="S231">
        <f t="shared" si="49"/>
        <v>182.30921884934816</v>
      </c>
      <c r="T231" s="9">
        <f t="shared" si="50"/>
        <v>357.32606894472235</v>
      </c>
      <c r="V231" s="17">
        <f t="shared" si="45"/>
        <v>809.42371991330674</v>
      </c>
      <c r="W231" s="58">
        <f t="shared" si="46"/>
        <v>33236.651277459518</v>
      </c>
      <c r="X231">
        <f t="shared" si="51"/>
        <v>182.30921884934816</v>
      </c>
      <c r="Y231" s="9">
        <f t="shared" si="52"/>
        <v>357.32606894472235</v>
      </c>
      <c r="Z231" s="18">
        <f t="shared" si="42"/>
        <v>0.22523335351337909</v>
      </c>
    </row>
    <row r="232" spans="1:26">
      <c r="A232" s="12" t="str">
        <f>'rockfish harvests'!A231</f>
        <v>SE</v>
      </c>
      <c r="B232" s="12">
        <f>'rockfish harvests'!B231</f>
        <v>2007</v>
      </c>
      <c r="C232" s="12" t="str">
        <f>'rockfish harvests'!C231</f>
        <v>EWYKT</v>
      </c>
      <c r="D232">
        <f>'rockfish harvests'!D231</f>
        <v>2290</v>
      </c>
      <c r="E232">
        <f>'YE harvest'!E232</f>
        <v>334</v>
      </c>
      <c r="F232" s="12">
        <f>IF([3]species_comp_Region1_forR!$H319&gt;49,[3]species_comp_Region1_forR!$AM319,[3]species_comp_Region1_forR!$AO319)</f>
        <v>1</v>
      </c>
      <c r="G232" s="12">
        <f>IF([3]species_comp_Region1_forR!$H319&gt;49,[3]species_comp_Region1_forR!$AN319,[3]species_comp_Region1_forR!$AP319)</f>
        <v>0</v>
      </c>
      <c r="H232" s="17">
        <f t="shared" si="62"/>
        <v>334</v>
      </c>
      <c r="I232" s="8">
        <f t="shared" si="44"/>
        <v>0</v>
      </c>
      <c r="J232">
        <f t="shared" si="47"/>
        <v>0</v>
      </c>
      <c r="K232" s="9">
        <f t="shared" si="48"/>
        <v>0</v>
      </c>
      <c r="M232" s="2">
        <f>'rockfish harvests'!O231</f>
        <v>596.69670726023514</v>
      </c>
      <c r="N232">
        <f>'rockfish harvests'!P231</f>
        <v>83423.810519029968</v>
      </c>
      <c r="O232" s="33">
        <f t="shared" si="61"/>
        <v>0.63934426200000005</v>
      </c>
      <c r="P232" s="33">
        <f t="shared" si="61"/>
        <v>3.8430529999999999E-3</v>
      </c>
      <c r="Q232" s="17">
        <f t="shared" si="40"/>
        <v>381.49461594112512</v>
      </c>
      <c r="R232" s="59">
        <f t="shared" si="41"/>
        <v>35148.112546217046</v>
      </c>
      <c r="S232">
        <f t="shared" si="49"/>
        <v>187.47829886740772</v>
      </c>
      <c r="T232" s="9">
        <f t="shared" si="50"/>
        <v>367.45746578011909</v>
      </c>
      <c r="V232" s="17">
        <f t="shared" si="45"/>
        <v>715.49461594112518</v>
      </c>
      <c r="W232" s="58">
        <f t="shared" si="46"/>
        <v>35148.112546217046</v>
      </c>
      <c r="X232">
        <f t="shared" si="51"/>
        <v>187.47829886740772</v>
      </c>
      <c r="Y232" s="9">
        <f t="shared" si="52"/>
        <v>367.45746578011909</v>
      </c>
      <c r="Z232" s="18">
        <f t="shared" si="42"/>
        <v>0.26202614903091664</v>
      </c>
    </row>
    <row r="233" spans="1:26">
      <c r="A233" s="12" t="str">
        <f>'rockfish harvests'!A232</f>
        <v>SE</v>
      </c>
      <c r="B233" s="12">
        <f>'rockfish harvests'!B232</f>
        <v>2008</v>
      </c>
      <c r="C233" s="12" t="str">
        <f>'rockfish harvests'!C232</f>
        <v>EWYKT</v>
      </c>
      <c r="D233">
        <f>'rockfish harvests'!D232</f>
        <v>2857</v>
      </c>
      <c r="E233">
        <f>'YE harvest'!E233</f>
        <v>401</v>
      </c>
      <c r="F233" s="12">
        <f>IF([3]species_comp_Region1_forR!$H320&gt;49,[3]species_comp_Region1_forR!$AM320,[3]species_comp_Region1_forR!$AO320)</f>
        <v>1</v>
      </c>
      <c r="G233" s="12">
        <f>IF([3]species_comp_Region1_forR!$H320&gt;49,[3]species_comp_Region1_forR!$AN320,[3]species_comp_Region1_forR!$AP320)</f>
        <v>0</v>
      </c>
      <c r="H233" s="17">
        <f t="shared" si="62"/>
        <v>401</v>
      </c>
      <c r="I233" s="8">
        <f t="shared" si="44"/>
        <v>0</v>
      </c>
      <c r="J233">
        <f t="shared" si="47"/>
        <v>0</v>
      </c>
      <c r="K233" s="9">
        <f t="shared" si="48"/>
        <v>0</v>
      </c>
      <c r="M233" s="2">
        <f>'rockfish harvests'!O232</f>
        <v>744.43776971287843</v>
      </c>
      <c r="N233">
        <f>'rockfish harvests'!P232</f>
        <v>129849.277997606</v>
      </c>
      <c r="O233" s="33">
        <f t="shared" si="61"/>
        <v>0.27722772299999998</v>
      </c>
      <c r="P233" s="33">
        <f t="shared" si="61"/>
        <v>2.003725E-3</v>
      </c>
      <c r="Q233" s="17">
        <f t="shared" si="40"/>
        <v>206.37878781269964</v>
      </c>
      <c r="R233" s="59">
        <f t="shared" si="41"/>
        <v>10829.850870941797</v>
      </c>
      <c r="S233">
        <f t="shared" si="49"/>
        <v>104.0665694204522</v>
      </c>
      <c r="T233" s="9">
        <f t="shared" si="50"/>
        <v>203.97047606408631</v>
      </c>
      <c r="V233" s="17">
        <f t="shared" si="45"/>
        <v>607.37878781269967</v>
      </c>
      <c r="W233" s="58">
        <f t="shared" si="46"/>
        <v>10829.850870941797</v>
      </c>
      <c r="X233">
        <f t="shared" si="51"/>
        <v>104.0665694204522</v>
      </c>
      <c r="Y233" s="9">
        <f t="shared" si="52"/>
        <v>203.97047606408631</v>
      </c>
      <c r="Z233" s="18">
        <f t="shared" si="42"/>
        <v>0.17133718119333419</v>
      </c>
    </row>
    <row r="234" spans="1:26">
      <c r="A234" s="12" t="str">
        <f>'rockfish harvests'!A233</f>
        <v>SE</v>
      </c>
      <c r="B234" s="12">
        <f>'rockfish harvests'!B233</f>
        <v>2009</v>
      </c>
      <c r="C234" s="12" t="str">
        <f>'rockfish harvests'!C233</f>
        <v>EWYKT</v>
      </c>
      <c r="D234">
        <f>'rockfish harvests'!D233</f>
        <v>2494</v>
      </c>
      <c r="E234">
        <f>'YE harvest'!E234</f>
        <v>301</v>
      </c>
      <c r="F234" s="12">
        <f>IF([3]species_comp_Region1_forR!$H321&gt;49,[3]species_comp_Region1_forR!$AM321,[3]species_comp_Region1_forR!$AO321)</f>
        <v>1</v>
      </c>
      <c r="G234" s="12">
        <f>IF([3]species_comp_Region1_forR!$H321&gt;49,[3]species_comp_Region1_forR!$AN321,[3]species_comp_Region1_forR!$AP321)</f>
        <v>0</v>
      </c>
      <c r="H234" s="17">
        <f t="shared" si="62"/>
        <v>301</v>
      </c>
      <c r="I234" s="8">
        <f t="shared" si="44"/>
        <v>0</v>
      </c>
      <c r="J234">
        <f t="shared" si="47"/>
        <v>0</v>
      </c>
      <c r="K234" s="9">
        <f t="shared" si="48"/>
        <v>0</v>
      </c>
      <c r="M234" s="2">
        <f>'rockfish harvests'!O233</f>
        <v>649.85222179346101</v>
      </c>
      <c r="N234">
        <f>'rockfish harvests'!P233</f>
        <v>98949.124670686113</v>
      </c>
      <c r="O234" s="33">
        <f t="shared" si="61"/>
        <v>0.448717949</v>
      </c>
      <c r="P234" s="33">
        <f t="shared" si="61"/>
        <v>3.212599E-3</v>
      </c>
      <c r="Q234" s="17">
        <f t="shared" si="40"/>
        <v>291.60035611625494</v>
      </c>
      <c r="R234" s="59">
        <f t="shared" si="41"/>
        <v>20962.010453140476</v>
      </c>
      <c r="S234">
        <f t="shared" si="49"/>
        <v>144.78263173854961</v>
      </c>
      <c r="T234" s="9">
        <f t="shared" si="50"/>
        <v>283.77395820755726</v>
      </c>
      <c r="V234" s="17">
        <f t="shared" si="45"/>
        <v>592.60035611625494</v>
      </c>
      <c r="W234" s="58">
        <f t="shared" si="46"/>
        <v>20962.010453140476</v>
      </c>
      <c r="X234">
        <f t="shared" si="51"/>
        <v>144.78263173854961</v>
      </c>
      <c r="Y234" s="9">
        <f t="shared" si="52"/>
        <v>283.77395820755726</v>
      </c>
      <c r="Z234" s="18">
        <f t="shared" si="42"/>
        <v>0.24431749026851157</v>
      </c>
    </row>
    <row r="235" spans="1:26">
      <c r="A235" s="12" t="str">
        <f>'rockfish harvests'!A234</f>
        <v>SE</v>
      </c>
      <c r="B235" s="12">
        <f>'rockfish harvests'!B234</f>
        <v>2010</v>
      </c>
      <c r="C235" s="12" t="str">
        <f>'rockfish harvests'!C234</f>
        <v>EWYKT</v>
      </c>
      <c r="D235">
        <f>'rockfish harvests'!D234</f>
        <v>2435</v>
      </c>
      <c r="E235">
        <f>'YE harvest'!E235</f>
        <v>503</v>
      </c>
      <c r="F235" s="12">
        <f>IF([3]species_comp_Region1_forR!$H322&gt;49,[3]species_comp_Region1_forR!$AM322,[3]species_comp_Region1_forR!$AO322)</f>
        <v>1</v>
      </c>
      <c r="G235" s="12">
        <f>IF([3]species_comp_Region1_forR!$H322&gt;49,[3]species_comp_Region1_forR!$AN322,[3]species_comp_Region1_forR!$AP322)</f>
        <v>0</v>
      </c>
      <c r="H235" s="17">
        <f t="shared" si="62"/>
        <v>503</v>
      </c>
      <c r="I235" s="8">
        <f t="shared" si="44"/>
        <v>0</v>
      </c>
      <c r="J235">
        <f t="shared" si="47"/>
        <v>0</v>
      </c>
      <c r="K235" s="9">
        <f t="shared" si="48"/>
        <v>0</v>
      </c>
      <c r="M235" s="2">
        <f>'rockfish harvests'!O234</f>
        <v>634.4788131784594</v>
      </c>
      <c r="N235">
        <f>'rockfish harvests'!P234</f>
        <v>94322.866254399312</v>
      </c>
      <c r="O235" s="33">
        <f t="shared" si="61"/>
        <v>0.42592592600000001</v>
      </c>
      <c r="P235" s="33">
        <f t="shared" si="61"/>
        <v>1.518714E-3</v>
      </c>
      <c r="Q235" s="17">
        <f t="shared" si="40"/>
        <v>270.24097603041633</v>
      </c>
      <c r="R235" s="59">
        <f t="shared" si="41"/>
        <v>17579.513338847948</v>
      </c>
      <c r="S235">
        <f t="shared" si="49"/>
        <v>132.58775712277492</v>
      </c>
      <c r="T235" s="9">
        <f t="shared" si="50"/>
        <v>259.87200396063884</v>
      </c>
      <c r="V235" s="17">
        <f t="shared" si="45"/>
        <v>773.24097603041628</v>
      </c>
      <c r="W235" s="58">
        <f t="shared" si="46"/>
        <v>17579.513338847948</v>
      </c>
      <c r="X235">
        <f t="shared" si="51"/>
        <v>132.58775712277492</v>
      </c>
      <c r="Y235" s="9">
        <f t="shared" si="52"/>
        <v>259.87200396063884</v>
      </c>
      <c r="Z235" s="18">
        <f t="shared" si="42"/>
        <v>0.17147016419569497</v>
      </c>
    </row>
    <row r="236" spans="1:26">
      <c r="A236" s="12" t="str">
        <f>'rockfish harvests'!A235</f>
        <v>SE</v>
      </c>
      <c r="B236" s="12">
        <f>'rockfish harvests'!B235</f>
        <v>2011</v>
      </c>
      <c r="C236" s="12" t="str">
        <f>'rockfish harvests'!C235</f>
        <v>EWYKT</v>
      </c>
      <c r="D236">
        <f>'rockfish harvests'!D235</f>
        <v>2848</v>
      </c>
      <c r="E236">
        <f>'YE harvest'!E236</f>
        <v>485</v>
      </c>
      <c r="F236" s="12">
        <f>IF([3]species_comp_Region1_forR!$H323&gt;49,[3]species_comp_Region1_forR!$AM323,[3]species_comp_Region1_forR!$AO323)</f>
        <v>0.97685185200000002</v>
      </c>
      <c r="G236" s="12">
        <f>IF([3]species_comp_Region1_forR!$H323&gt;49,[3]species_comp_Region1_forR!$AN323,[3]species_comp_Region1_forR!$AP323)</f>
        <v>1.0517400000000001E-4</v>
      </c>
      <c r="H236" s="17">
        <f t="shared" si="62"/>
        <v>473.77314822</v>
      </c>
      <c r="I236" s="8">
        <f t="shared" si="44"/>
        <v>24.73955415</v>
      </c>
      <c r="J236">
        <f t="shared" si="47"/>
        <v>4.9738872273102457</v>
      </c>
      <c r="K236" s="9">
        <f t="shared" si="48"/>
        <v>9.7488189655280806</v>
      </c>
      <c r="M236" s="2">
        <f>'rockfish harvests'!O235</f>
        <v>1436.4366812227072</v>
      </c>
      <c r="N236">
        <f>'rockfish harvests'!P235</f>
        <v>404683.38862902793</v>
      </c>
      <c r="O236" s="33">
        <f t="shared" si="61"/>
        <v>0.37575757599999998</v>
      </c>
      <c r="P236" s="33">
        <f t="shared" si="61"/>
        <v>1.430267E-3</v>
      </c>
      <c r="Q236" s="17">
        <f t="shared" si="40"/>
        <v>539.75196541372918</v>
      </c>
      <c r="R236" s="59">
        <f t="shared" si="41"/>
        <v>59511.104202868417</v>
      </c>
      <c r="S236">
        <f t="shared" si="49"/>
        <v>243.94897868789781</v>
      </c>
      <c r="T236" s="9">
        <f t="shared" si="50"/>
        <v>478.13999822827969</v>
      </c>
      <c r="V236" s="17">
        <f t="shared" si="45"/>
        <v>1013.5251136337292</v>
      </c>
      <c r="W236" s="58">
        <f t="shared" si="46"/>
        <v>59535.843757018418</v>
      </c>
      <c r="X236">
        <f t="shared" si="51"/>
        <v>243.9996798297457</v>
      </c>
      <c r="Y236" s="9">
        <f t="shared" si="52"/>
        <v>478.23937246630157</v>
      </c>
      <c r="Z236" s="18">
        <f t="shared" si="42"/>
        <v>0.24074359534609721</v>
      </c>
    </row>
    <row r="237" spans="1:26">
      <c r="A237" s="12" t="str">
        <f>'rockfish harvests'!A236</f>
        <v>SE</v>
      </c>
      <c r="B237" s="12">
        <f>'rockfish harvests'!B236</f>
        <v>2012</v>
      </c>
      <c r="C237" s="12" t="str">
        <f>'rockfish harvests'!C236</f>
        <v>EWYKT</v>
      </c>
      <c r="D237">
        <f>'rockfish harvests'!D236</f>
        <v>3241</v>
      </c>
      <c r="E237">
        <f>'YE harvest'!E237</f>
        <v>514</v>
      </c>
      <c r="F237" s="12">
        <f>IF([3]species_comp_Region1_forR!$H324&gt;49,[3]species_comp_Region1_forR!$AM324,[3]species_comp_Region1_forR!$AO324)</f>
        <v>0.92682926799999998</v>
      </c>
      <c r="G237" s="12">
        <f>IF([3]species_comp_Region1_forR!$H324&gt;49,[3]species_comp_Region1_forR!$AN324,[3]species_comp_Region1_forR!$AP324)</f>
        <v>2.3712200000000001E-4</v>
      </c>
      <c r="H237" s="17">
        <f t="shared" si="62"/>
        <v>476.390243752</v>
      </c>
      <c r="I237" s="8">
        <f t="shared" si="44"/>
        <v>62.646683912</v>
      </c>
      <c r="J237">
        <f t="shared" si="47"/>
        <v>7.9149658187512095</v>
      </c>
      <c r="K237" s="9">
        <f t="shared" si="48"/>
        <v>15.51333300475237</v>
      </c>
      <c r="M237" s="2">
        <f>'rockfish harvests'!O236</f>
        <v>535.14427701186287</v>
      </c>
      <c r="N237">
        <f>'rockfish harvests'!P236</f>
        <v>48300.340637739224</v>
      </c>
      <c r="O237" s="33">
        <f t="shared" si="61"/>
        <v>0.28793774300000002</v>
      </c>
      <c r="P237" s="33">
        <f t="shared" si="61"/>
        <v>8.0089699999999996E-4</v>
      </c>
      <c r="Q237" s="17">
        <f t="shared" si="40"/>
        <v>154.08823530216259</v>
      </c>
      <c r="R237" s="59">
        <f t="shared" si="41"/>
        <v>4195.1683914830992</v>
      </c>
      <c r="S237">
        <f t="shared" si="49"/>
        <v>64.770119588303217</v>
      </c>
      <c r="T237" s="9">
        <f t="shared" si="50"/>
        <v>126.9494343930743</v>
      </c>
      <c r="V237" s="17">
        <f t="shared" si="45"/>
        <v>630.47847905416256</v>
      </c>
      <c r="W237" s="58">
        <f t="shared" si="46"/>
        <v>4257.8150753950995</v>
      </c>
      <c r="X237">
        <f t="shared" si="51"/>
        <v>65.251935414936924</v>
      </c>
      <c r="Y237" s="9">
        <f t="shared" si="52"/>
        <v>127.89379341327637</v>
      </c>
      <c r="Z237" s="18">
        <f t="shared" si="42"/>
        <v>0.10349589650201418</v>
      </c>
    </row>
    <row r="238" spans="1:26">
      <c r="A238" s="12" t="str">
        <f>'rockfish harvests'!A237</f>
        <v>SE</v>
      </c>
      <c r="B238" s="12">
        <f>'rockfish harvests'!B237</f>
        <v>2013</v>
      </c>
      <c r="C238" s="12" t="str">
        <f>'rockfish harvests'!C237</f>
        <v>EWYKT</v>
      </c>
      <c r="D238">
        <f>'rockfish harvests'!D237</f>
        <v>3884</v>
      </c>
      <c r="E238">
        <f>'YE harvest'!E238</f>
        <v>452</v>
      </c>
      <c r="F238" s="12">
        <f>IF([3]species_comp_Region1_forR!$H325&gt;49,[3]species_comp_Region1_forR!$AM325,[3]species_comp_Region1_forR!$AO325)</f>
        <v>1</v>
      </c>
      <c r="G238" s="12">
        <f>IF([3]species_comp_Region1_forR!$H325&gt;49,[3]species_comp_Region1_forR!$AN325,[3]species_comp_Region1_forR!$AP325)</f>
        <v>0</v>
      </c>
      <c r="H238" s="17">
        <f t="shared" si="62"/>
        <v>452</v>
      </c>
      <c r="I238" s="8">
        <f t="shared" si="44"/>
        <v>0</v>
      </c>
      <c r="J238">
        <f t="shared" si="47"/>
        <v>0</v>
      </c>
      <c r="K238" s="9">
        <f t="shared" si="48"/>
        <v>0</v>
      </c>
      <c r="M238" s="2">
        <f>'rockfish harvests'!O237</f>
        <v>591.36648814078035</v>
      </c>
      <c r="N238">
        <f>'rockfish harvests'!P237</f>
        <v>87012.297802534755</v>
      </c>
      <c r="O238" s="33">
        <f t="shared" si="61"/>
        <v>0.27777777799999998</v>
      </c>
      <c r="P238" s="33">
        <f t="shared" si="61"/>
        <v>6.57762E-4</v>
      </c>
      <c r="Q238" s="17">
        <f t="shared" si="40"/>
        <v>164.26846905940931</v>
      </c>
      <c r="R238" s="59">
        <f t="shared" si="41"/>
        <v>6886.707287914398</v>
      </c>
      <c r="S238">
        <f t="shared" si="49"/>
        <v>82.986187332075914</v>
      </c>
      <c r="T238" s="9">
        <f t="shared" si="50"/>
        <v>162.65292717086879</v>
      </c>
      <c r="V238" s="17">
        <f t="shared" si="45"/>
        <v>616.26846905940931</v>
      </c>
      <c r="W238" s="58">
        <f t="shared" si="46"/>
        <v>6886.707287914398</v>
      </c>
      <c r="X238">
        <f t="shared" si="51"/>
        <v>82.986187332075914</v>
      </c>
      <c r="Y238" s="9">
        <f t="shared" si="52"/>
        <v>162.65292717086879</v>
      </c>
      <c r="Z238" s="18">
        <f t="shared" si="42"/>
        <v>0.13465914856675218</v>
      </c>
    </row>
    <row r="239" spans="1:26">
      <c r="A239" s="12" t="str">
        <f>'rockfish harvests'!A238</f>
        <v>SE</v>
      </c>
      <c r="B239" s="12">
        <f>'rockfish harvests'!B238</f>
        <v>2014</v>
      </c>
      <c r="C239" s="12" t="str">
        <f>'rockfish harvests'!C238</f>
        <v>EWYKT</v>
      </c>
      <c r="D239">
        <f>'rockfish harvests'!D238</f>
        <v>4695</v>
      </c>
      <c r="E239">
        <f>'YE harvest'!E239</f>
        <v>675</v>
      </c>
      <c r="F239" s="12">
        <f>IF([3]species_comp_Region1_forR!$H326&gt;49,[3]species_comp_Region1_forR!$AM326,[3]species_comp_Region1_forR!$AO326)</f>
        <v>1</v>
      </c>
      <c r="G239" s="12">
        <f>IF([3]species_comp_Region1_forR!$H326&gt;49,[3]species_comp_Region1_forR!$AN326,[3]species_comp_Region1_forR!$AP326)</f>
        <v>0</v>
      </c>
      <c r="H239" s="17">
        <f t="shared" si="62"/>
        <v>675</v>
      </c>
      <c r="I239" s="8">
        <f t="shared" si="44"/>
        <v>0</v>
      </c>
      <c r="J239">
        <f t="shared" si="47"/>
        <v>0</v>
      </c>
      <c r="K239" s="9">
        <f t="shared" si="48"/>
        <v>0</v>
      </c>
      <c r="M239" s="2">
        <f>'rockfish harvests'!O238</f>
        <v>1023.1397849462364</v>
      </c>
      <c r="N239">
        <f>'rockfish harvests'!P238</f>
        <v>234030.60206548884</v>
      </c>
      <c r="O239" s="33">
        <f t="shared" si="61"/>
        <v>0.16745283</v>
      </c>
      <c r="P239" s="33">
        <f t="shared" si="61"/>
        <v>3.2958E-4</v>
      </c>
      <c r="Q239" s="17">
        <f t="shared" si="40"/>
        <v>171.32765247483869</v>
      </c>
      <c r="R239" s="59">
        <f t="shared" si="41"/>
        <v>6830.2009483589281</v>
      </c>
      <c r="S239">
        <f t="shared" si="49"/>
        <v>82.645029786182107</v>
      </c>
      <c r="T239" s="9">
        <f t="shared" si="50"/>
        <v>161.98425838091691</v>
      </c>
      <c r="V239" s="17">
        <f t="shared" si="45"/>
        <v>846.32765247483871</v>
      </c>
      <c r="W239" s="58">
        <f t="shared" si="46"/>
        <v>6830.2009483589281</v>
      </c>
      <c r="X239">
        <f t="shared" si="51"/>
        <v>82.645029786182107</v>
      </c>
      <c r="Y239" s="9">
        <f t="shared" si="52"/>
        <v>161.98425838091691</v>
      </c>
      <c r="Z239" s="18">
        <f t="shared" si="42"/>
        <v>9.7651340523390431E-2</v>
      </c>
    </row>
    <row r="240" spans="1:26">
      <c r="A240" s="12" t="str">
        <f>'rockfish harvests'!A239</f>
        <v>SE</v>
      </c>
      <c r="B240" s="12">
        <f>'rockfish harvests'!B239</f>
        <v>2015</v>
      </c>
      <c r="C240" s="12" t="str">
        <f>'rockfish harvests'!C239</f>
        <v>EWYKT</v>
      </c>
      <c r="D240">
        <f>'rockfish harvests'!D239</f>
        <v>5729</v>
      </c>
      <c r="E240">
        <f>'YE harvest'!E240</f>
        <v>1014</v>
      </c>
      <c r="F240" s="12">
        <f>IF([3]species_comp_Region1_forR!$H327&gt;49,[3]species_comp_Region1_forR!$AM327,[3]species_comp_Region1_forR!$AO327)</f>
        <v>1</v>
      </c>
      <c r="G240" s="12">
        <f>IF([3]species_comp_Region1_forR!$H327&gt;49,[3]species_comp_Region1_forR!$AN327,[3]species_comp_Region1_forR!$AP327)</f>
        <v>0</v>
      </c>
      <c r="H240" s="17">
        <f t="shared" si="62"/>
        <v>1014</v>
      </c>
      <c r="I240" s="8">
        <f t="shared" si="44"/>
        <v>0</v>
      </c>
      <c r="J240">
        <f t="shared" si="47"/>
        <v>0</v>
      </c>
      <c r="K240" s="9">
        <f t="shared" si="48"/>
        <v>0</v>
      </c>
      <c r="M240" s="2">
        <f>'rockfish harvests'!O239</f>
        <v>2397.5678935972783</v>
      </c>
      <c r="N240">
        <f>'rockfish harvests'!P239</f>
        <v>1115072.9274274483</v>
      </c>
      <c r="O240" s="33">
        <f t="shared" si="61"/>
        <v>0.35143770000000002</v>
      </c>
      <c r="P240" s="33">
        <f t="shared" si="61"/>
        <v>7.3054200000000004E-4</v>
      </c>
      <c r="Q240" s="17">
        <f t="shared" si="40"/>
        <v>842.5957461196723</v>
      </c>
      <c r="R240" s="59">
        <f t="shared" si="41"/>
        <v>141105.7268946816</v>
      </c>
      <c r="S240">
        <f t="shared" si="49"/>
        <v>375.6404223385465</v>
      </c>
      <c r="T240" s="9">
        <f t="shared" si="50"/>
        <v>736.25522778355116</v>
      </c>
      <c r="V240" s="17">
        <f t="shared" si="45"/>
        <v>1856.5957461196722</v>
      </c>
      <c r="W240" s="58">
        <f t="shared" si="46"/>
        <v>141105.7268946816</v>
      </c>
      <c r="X240">
        <f t="shared" si="51"/>
        <v>375.6404223385465</v>
      </c>
      <c r="Y240" s="9">
        <f t="shared" si="52"/>
        <v>736.25522778355116</v>
      </c>
      <c r="Z240" s="18">
        <f t="shared" si="42"/>
        <v>0.2023275250541986</v>
      </c>
    </row>
    <row r="241" spans="1:26">
      <c r="A241" s="12" t="str">
        <f>'rockfish harvests'!A240</f>
        <v>SE</v>
      </c>
      <c r="B241" s="12">
        <f>'rockfish harvests'!B240</f>
        <v>2016</v>
      </c>
      <c r="C241" s="12" t="str">
        <f>'rockfish harvests'!C240</f>
        <v>EWYKT</v>
      </c>
      <c r="D241">
        <f>'rockfish harvests'!D240</f>
        <v>7499</v>
      </c>
      <c r="E241">
        <f>'YE harvest'!E241</f>
        <v>1262</v>
      </c>
      <c r="F241" s="12">
        <f>IF([3]species_comp_Region1_forR!$H328&gt;49,[3]species_comp_Region1_forR!$AM328,[3]species_comp_Region1_forR!$AO328)</f>
        <v>1</v>
      </c>
      <c r="G241" s="12">
        <f>IF([3]species_comp_Region1_forR!$H328&gt;49,[3]species_comp_Region1_forR!$AN328,[3]species_comp_Region1_forR!$AP328)</f>
        <v>0</v>
      </c>
      <c r="H241" s="17">
        <f t="shared" si="62"/>
        <v>1262</v>
      </c>
      <c r="I241" s="8">
        <f t="shared" si="44"/>
        <v>0</v>
      </c>
      <c r="J241">
        <f t="shared" si="47"/>
        <v>0</v>
      </c>
      <c r="K241" s="9">
        <f t="shared" si="48"/>
        <v>0</v>
      </c>
      <c r="M241" s="2">
        <f>'rockfish harvests'!O240</f>
        <v>2107.8674308497375</v>
      </c>
      <c r="N241">
        <f>'rockfish harvests'!P240</f>
        <v>521828.91183042602</v>
      </c>
      <c r="O241" s="33">
        <f t="shared" si="61"/>
        <v>0.25896414299999998</v>
      </c>
      <c r="P241" s="33">
        <f t="shared" si="61"/>
        <v>3.8303700000000003E-4</v>
      </c>
      <c r="Q241" s="17">
        <f t="shared" si="40"/>
        <v>545.86208278761399</v>
      </c>
      <c r="R241" s="59">
        <f t="shared" si="41"/>
        <v>36497.107363432333</v>
      </c>
      <c r="S241">
        <f t="shared" si="49"/>
        <v>191.042161219539</v>
      </c>
      <c r="T241" s="9">
        <f t="shared" si="50"/>
        <v>374.44263599029642</v>
      </c>
      <c r="V241" s="17">
        <f t="shared" si="45"/>
        <v>1807.8620827876139</v>
      </c>
      <c r="W241" s="58">
        <f t="shared" si="46"/>
        <v>36497.107363432333</v>
      </c>
      <c r="X241">
        <f t="shared" si="51"/>
        <v>191.042161219539</v>
      </c>
      <c r="Y241" s="9">
        <f t="shared" si="52"/>
        <v>374.44263599029642</v>
      </c>
      <c r="Z241" s="18">
        <f t="shared" si="42"/>
        <v>0.105672973087064</v>
      </c>
    </row>
    <row r="242" spans="1:26">
      <c r="A242" s="12" t="str">
        <f>'rockfish harvests'!A241</f>
        <v>SE</v>
      </c>
      <c r="B242" s="12">
        <f>'rockfish harvests'!B241</f>
        <v>2017</v>
      </c>
      <c r="C242" s="12" t="str">
        <f>'rockfish harvests'!C241</f>
        <v>EWYKT</v>
      </c>
      <c r="D242">
        <f>'rockfish harvests'!D241</f>
        <v>6324</v>
      </c>
      <c r="E242">
        <f>'YE harvest'!E242</f>
        <v>797</v>
      </c>
      <c r="F242" s="12">
        <f>IF([3]species_comp_Region1_forR!$H329&gt;49,[3]species_comp_Region1_forR!$AM329,[3]species_comp_Region1_forR!$AO329)</f>
        <v>0.988416988</v>
      </c>
      <c r="G242" s="12">
        <f>IF([3]species_comp_Region1_forR!$H329&gt;49,[3]species_comp_Region1_forR!$AN329,[3]species_comp_Region1_forR!$AP329)</f>
        <v>4.4375400000000002E-5</v>
      </c>
      <c r="H242" s="17">
        <f t="shared" si="62"/>
        <v>787.76833943600002</v>
      </c>
      <c r="I242" s="8">
        <f t="shared" si="44"/>
        <v>28.1876534586</v>
      </c>
      <c r="J242">
        <f t="shared" si="47"/>
        <v>5.3092045975456621</v>
      </c>
      <c r="K242" s="9">
        <f t="shared" si="48"/>
        <v>10.406041011189497</v>
      </c>
      <c r="M242" s="2">
        <f>'rockfish harvests'!O241</f>
        <v>1256.0488400488402</v>
      </c>
      <c r="N242">
        <f>'rockfish harvests'!P241</f>
        <v>191271.46761998921</v>
      </c>
      <c r="O242" s="33">
        <f t="shared" si="61"/>
        <v>0.16959064300000001</v>
      </c>
      <c r="P242" s="33">
        <f t="shared" si="61"/>
        <v>2.7505800000000001E-4</v>
      </c>
      <c r="Q242" s="17">
        <f t="shared" si="40"/>
        <v>213.01413042328699</v>
      </c>
      <c r="R242" s="59">
        <f t="shared" si="41"/>
        <v>5882.4929355877366</v>
      </c>
      <c r="S242">
        <f t="shared" si="49"/>
        <v>76.697411531209681</v>
      </c>
      <c r="T242" s="9">
        <f t="shared" si="50"/>
        <v>150.32692660117098</v>
      </c>
      <c r="V242" s="17">
        <f t="shared" si="45"/>
        <v>1000.7824698592869</v>
      </c>
      <c r="W242" s="58">
        <f t="shared" si="46"/>
        <v>5910.6805890463365</v>
      </c>
      <c r="X242">
        <f t="shared" si="51"/>
        <v>76.880950755348607</v>
      </c>
      <c r="Y242" s="9">
        <f t="shared" si="52"/>
        <v>150.68666348048328</v>
      </c>
      <c r="Z242" s="18">
        <f t="shared" si="42"/>
        <v>7.6820840762886561E-2</v>
      </c>
    </row>
    <row r="243" spans="1:26">
      <c r="A243" s="12" t="str">
        <f>'rockfish harvests'!A242</f>
        <v>SE</v>
      </c>
      <c r="B243" s="12">
        <f>'rockfish harvests'!B242</f>
        <v>2018</v>
      </c>
      <c r="C243" s="12" t="str">
        <f>'rockfish harvests'!C242</f>
        <v>EWYKT</v>
      </c>
      <c r="D243">
        <f>'rockfish harvests'!D242</f>
        <v>8659</v>
      </c>
      <c r="E243">
        <f>'YE harvest'!E243</f>
        <v>977</v>
      </c>
      <c r="F243" s="12">
        <f>IF([3]species_comp_Region1_forR!$H330&gt;49,[3]species_comp_Region1_forR!$AM330,[3]species_comp_Region1_forR!$AO330)</f>
        <v>0.94980695000000004</v>
      </c>
      <c r="G243" s="12">
        <f>IF([3]species_comp_Region1_forR!$H330&gt;49,[3]species_comp_Region1_forR!$AN330,[3]species_comp_Region1_forR!$AP330)</f>
        <v>1.8478200000000001E-4</v>
      </c>
      <c r="H243" s="17">
        <f t="shared" si="62"/>
        <v>927.96139015000006</v>
      </c>
      <c r="I243" s="8">
        <f t="shared" si="44"/>
        <v>176.37977767800001</v>
      </c>
      <c r="J243">
        <f t="shared" si="47"/>
        <v>13.280804858064892</v>
      </c>
      <c r="K243" s="9">
        <f t="shared" si="48"/>
        <v>26.030377521807189</v>
      </c>
      <c r="M243" s="2">
        <f>'rockfish harvests'!O242</f>
        <v>1971.3795063043872</v>
      </c>
      <c r="N243">
        <f>'rockfish harvests'!P242</f>
        <v>502872.73387700756</v>
      </c>
      <c r="O243" s="33">
        <f>O287</f>
        <v>0.18895966</v>
      </c>
      <c r="P243" s="33">
        <f t="shared" si="61"/>
        <v>3.26072E-4</v>
      </c>
      <c r="Q243" s="17">
        <f t="shared" si="40"/>
        <v>372.51120124224485</v>
      </c>
      <c r="R243" s="59">
        <f t="shared" si="41"/>
        <v>19058.702691875758</v>
      </c>
      <c r="S243">
        <f t="shared" si="49"/>
        <v>138.05326034496889</v>
      </c>
      <c r="T243" s="9">
        <f t="shared" si="50"/>
        <v>270.584390276139</v>
      </c>
      <c r="V243" s="17">
        <f t="shared" si="45"/>
        <v>1300.4725913922448</v>
      </c>
      <c r="W243" s="58">
        <f t="shared" si="46"/>
        <v>19235.082469553759</v>
      </c>
      <c r="X243">
        <f t="shared" si="51"/>
        <v>138.69059978799487</v>
      </c>
      <c r="Y243" s="9">
        <f t="shared" si="52"/>
        <v>271.83357558446994</v>
      </c>
      <c r="Z243" s="18">
        <f t="shared" si="42"/>
        <v>0.10664630743160615</v>
      </c>
    </row>
    <row r="244" spans="1:26">
      <c r="A244" s="12" t="str">
        <f>'rockfish harvests'!A243</f>
        <v>SE</v>
      </c>
      <c r="B244" s="12">
        <f>'rockfish harvests'!B243</f>
        <v>2019</v>
      </c>
      <c r="C244" s="12" t="str">
        <f>'rockfish harvests'!C243</f>
        <v>EWYKT</v>
      </c>
      <c r="D244">
        <f>'rockfish harvests'!D243</f>
        <v>7908</v>
      </c>
      <c r="E244">
        <f>'YE harvest'!E244</f>
        <v>739</v>
      </c>
      <c r="F244" s="12">
        <v>0.99315068493150682</v>
      </c>
      <c r="G244" s="12">
        <v>2.3375951723662165E-5</v>
      </c>
      <c r="H244" s="17">
        <f t="shared" ref="H244" si="63">E244*F244</f>
        <v>733.93835616438355</v>
      </c>
      <c r="I244" s="8">
        <f t="shared" ref="I244" si="64">(E244^2)*G244</f>
        <v>12.766098131278106</v>
      </c>
      <c r="K244" s="9"/>
      <c r="M244" s="2">
        <f>'rockfish harvests'!O243</f>
        <v>3002.4944735311237</v>
      </c>
      <c r="N244">
        <f>'rockfish harvests'!P243</f>
        <v>1226769.4446075337</v>
      </c>
      <c r="O244" s="55">
        <v>0.12582781456953643</v>
      </c>
      <c r="P244" s="55">
        <v>2.4335215851812122E-4</v>
      </c>
      <c r="Q244" s="17">
        <f t="shared" ref="Q244" si="65">M244*O244</f>
        <v>377.79731786153212</v>
      </c>
      <c r="R244" s="59">
        <f t="shared" ref="R244" si="66">(M244^2)*P244+(O244^2)*N244-(P244*N244)</f>
        <v>21318.273815414075</v>
      </c>
      <c r="S244">
        <f t="shared" ref="S244" si="67">SQRT(R244)</f>
        <v>146.00778683143608</v>
      </c>
      <c r="T244" s="9">
        <f t="shared" ref="T244" si="68">(1.96*S244)</f>
        <v>286.17526218961473</v>
      </c>
      <c r="V244" s="17">
        <f t="shared" ref="V244" si="69">Q244+H244</f>
        <v>1111.7356740259156</v>
      </c>
      <c r="W244" s="58">
        <f t="shared" ref="W244" si="70">R244+I244</f>
        <v>21331.039913545352</v>
      </c>
      <c r="X244">
        <f t="shared" ref="X244" si="71">SQRT(W244)</f>
        <v>146.05149747108157</v>
      </c>
      <c r="Y244" s="9">
        <f t="shared" ref="Y244" si="72">(1.96*X244)</f>
        <v>286.26093504331988</v>
      </c>
      <c r="Z244" s="18">
        <f t="shared" si="42"/>
        <v>0.13137250237026843</v>
      </c>
    </row>
    <row r="245" spans="1:26">
      <c r="A245" s="12" t="str">
        <f>'rockfish harvests'!A244</f>
        <v>SE</v>
      </c>
      <c r="B245" s="12">
        <f>'rockfish harvests'!B244</f>
        <v>1998</v>
      </c>
      <c r="C245" s="12" t="str">
        <f>'rockfish harvests'!C244</f>
        <v>NSEI</v>
      </c>
      <c r="D245">
        <f>'rockfish harvests'!D244</f>
        <v>5285</v>
      </c>
      <c r="E245">
        <f>'YE harvest'!E245</f>
        <v>2741</v>
      </c>
      <c r="F245" s="42">
        <v>0.82692465400000004</v>
      </c>
      <c r="G245" s="42">
        <v>1.161425E-2</v>
      </c>
      <c r="H245" s="17">
        <f t="shared" ref="H245:H252" si="73">E245*F245</f>
        <v>2266.6004766139999</v>
      </c>
      <c r="I245" s="8">
        <f t="shared" si="44"/>
        <v>87258.801004249995</v>
      </c>
      <c r="J245">
        <f t="shared" si="47"/>
        <v>295.39600708921233</v>
      </c>
      <c r="K245" s="9">
        <f t="shared" si="48"/>
        <v>578.97617389485617</v>
      </c>
      <c r="M245" s="2">
        <f>'rockfish harvests'!O244</f>
        <v>3144.4015142904627</v>
      </c>
      <c r="N245">
        <f>'rockfish harvests'!P244</f>
        <v>781648.06612226402</v>
      </c>
      <c r="O245" s="42">
        <v>0.37719102199999999</v>
      </c>
      <c r="P245" s="42">
        <v>1.2598580999999999E-2</v>
      </c>
      <c r="Q245" s="17">
        <f t="shared" si="40"/>
        <v>1186.0400207535672</v>
      </c>
      <c r="R245" s="59">
        <f t="shared" si="41"/>
        <v>225925.26837131771</v>
      </c>
      <c r="S245">
        <f t="shared" si="49"/>
        <v>475.31596688026133</v>
      </c>
      <c r="T245" s="9">
        <f t="shared" si="50"/>
        <v>931.61929508531216</v>
      </c>
      <c r="V245" s="17">
        <f t="shared" si="45"/>
        <v>3452.6404973675671</v>
      </c>
      <c r="W245" s="58">
        <f t="shared" si="46"/>
        <v>313184.06937556772</v>
      </c>
      <c r="X245">
        <f t="shared" si="51"/>
        <v>559.62851015255444</v>
      </c>
      <c r="Y245" s="9">
        <f t="shared" si="52"/>
        <v>1096.8718798990067</v>
      </c>
      <c r="Z245" s="18">
        <f t="shared" si="42"/>
        <v>0.16208710712257413</v>
      </c>
    </row>
    <row r="246" spans="1:26">
      <c r="A246" s="12" t="str">
        <f>'rockfish harvests'!A245</f>
        <v>SE</v>
      </c>
      <c r="B246" s="12">
        <f>'rockfish harvests'!B245</f>
        <v>1999</v>
      </c>
      <c r="C246" s="12" t="str">
        <f>'rockfish harvests'!C245</f>
        <v>NSEI</v>
      </c>
      <c r="D246">
        <f>'rockfish harvests'!D245</f>
        <v>6363</v>
      </c>
      <c r="E246">
        <f>'YE harvest'!E246</f>
        <v>2506</v>
      </c>
      <c r="F246" s="42">
        <v>0.82692465400000004</v>
      </c>
      <c r="G246" s="42">
        <v>1.161425E-2</v>
      </c>
      <c r="H246" s="17">
        <f t="shared" si="73"/>
        <v>2072.2731829240001</v>
      </c>
      <c r="I246" s="8">
        <f t="shared" si="44"/>
        <v>72937.908112999998</v>
      </c>
      <c r="J246">
        <f t="shared" si="47"/>
        <v>270.07019108557688</v>
      </c>
      <c r="K246" s="9">
        <f t="shared" si="48"/>
        <v>529.33757452773068</v>
      </c>
      <c r="M246" s="2">
        <f>'rockfish harvests'!O245</f>
        <v>3785.7761278013659</v>
      </c>
      <c r="N246">
        <f>'rockfish harvests'!P245</f>
        <v>1133039.6837394333</v>
      </c>
      <c r="O246" s="42">
        <v>0.37719102199999999</v>
      </c>
      <c r="P246" s="42">
        <v>1.2598580999999999E-2</v>
      </c>
      <c r="Q246" s="17">
        <f t="shared" si="40"/>
        <v>1427.9607667085997</v>
      </c>
      <c r="R246" s="59">
        <f t="shared" si="41"/>
        <v>327490.47265492007</v>
      </c>
      <c r="S246">
        <f t="shared" si="49"/>
        <v>572.26783297239422</v>
      </c>
      <c r="T246" s="9">
        <f t="shared" si="50"/>
        <v>1121.6449526258928</v>
      </c>
      <c r="V246" s="17">
        <f t="shared" si="45"/>
        <v>3500.2339496325999</v>
      </c>
      <c r="W246" s="58">
        <f t="shared" si="46"/>
        <v>400428.38076792005</v>
      </c>
      <c r="X246">
        <f t="shared" si="51"/>
        <v>632.7941061418951</v>
      </c>
      <c r="Y246" s="9">
        <f t="shared" si="52"/>
        <v>1240.2764480381143</v>
      </c>
      <c r="Z246" s="18">
        <f t="shared" si="42"/>
        <v>0.18078623179125383</v>
      </c>
    </row>
    <row r="247" spans="1:26">
      <c r="A247" s="12" t="str">
        <f>'rockfish harvests'!A246</f>
        <v>SE</v>
      </c>
      <c r="B247" s="12">
        <f>'rockfish harvests'!B246</f>
        <v>2000</v>
      </c>
      <c r="C247" s="12" t="str">
        <f>'rockfish harvests'!C246</f>
        <v>NSEI</v>
      </c>
      <c r="D247">
        <f>'rockfish harvests'!D246</f>
        <v>9746</v>
      </c>
      <c r="E247">
        <f>'YE harvest'!E247</f>
        <v>4164</v>
      </c>
      <c r="F247" s="42">
        <v>0.82692465400000004</v>
      </c>
      <c r="G247" s="42">
        <v>1.161425E-2</v>
      </c>
      <c r="H247" s="17">
        <f t="shared" si="73"/>
        <v>3443.3142592560002</v>
      </c>
      <c r="I247" s="8">
        <f t="shared" si="44"/>
        <v>201378.272868</v>
      </c>
      <c r="J247">
        <f t="shared" si="47"/>
        <v>448.75190569846052</v>
      </c>
      <c r="K247" s="9">
        <f t="shared" si="48"/>
        <v>879.5537351689826</v>
      </c>
      <c r="M247" s="2">
        <f>'rockfish harvests'!O246</f>
        <v>5798.550077251628</v>
      </c>
      <c r="N247">
        <f>'rockfish harvests'!P246</f>
        <v>2658116.9727772144</v>
      </c>
      <c r="O247" s="42">
        <v>0.37719102199999999</v>
      </c>
      <c r="P247" s="42">
        <v>1.2598580999999999E-2</v>
      </c>
      <c r="Q247" s="17">
        <f t="shared" ref="Q247:Q313" si="74">M247*O247</f>
        <v>2187.1610297567204</v>
      </c>
      <c r="R247" s="59">
        <f t="shared" ref="R247:R313" si="75">(M247^2)*P247+(O247^2)*N247-(P247*N247)</f>
        <v>768294.34686161194</v>
      </c>
      <c r="S247">
        <f t="shared" si="49"/>
        <v>876.52401385336384</v>
      </c>
      <c r="T247" s="9">
        <f t="shared" si="50"/>
        <v>1717.987067152593</v>
      </c>
      <c r="V247" s="17">
        <f t="shared" si="45"/>
        <v>5630.4752890127202</v>
      </c>
      <c r="W247" s="58">
        <f t="shared" si="46"/>
        <v>969672.61972961191</v>
      </c>
      <c r="X247">
        <f t="shared" si="51"/>
        <v>984.71956400267175</v>
      </c>
      <c r="Y247" s="9">
        <f t="shared" si="52"/>
        <v>1930.0503454452366</v>
      </c>
      <c r="Z247" s="18">
        <f t="shared" si="42"/>
        <v>0.17489101957773412</v>
      </c>
    </row>
    <row r="248" spans="1:26">
      <c r="A248" s="12" t="str">
        <f>'rockfish harvests'!A247</f>
        <v>SE</v>
      </c>
      <c r="B248" s="12">
        <f>'rockfish harvests'!B247</f>
        <v>2001</v>
      </c>
      <c r="C248" s="12" t="str">
        <f>'rockfish harvests'!C247</f>
        <v>NSEI</v>
      </c>
      <c r="D248">
        <f>'rockfish harvests'!D247</f>
        <v>7242</v>
      </c>
      <c r="E248">
        <f>'YE harvest'!E248</f>
        <v>3333</v>
      </c>
      <c r="F248" s="42">
        <v>0.82692465400000004</v>
      </c>
      <c r="G248" s="42">
        <v>1.161425E-2</v>
      </c>
      <c r="H248" s="17">
        <f t="shared" si="73"/>
        <v>2756.1398717820002</v>
      </c>
      <c r="I248" s="8">
        <f t="shared" si="44"/>
        <v>129021.41406825</v>
      </c>
      <c r="J248">
        <f t="shared" si="47"/>
        <v>359.19550953241327</v>
      </c>
      <c r="K248" s="9">
        <f t="shared" si="48"/>
        <v>704.02319868353004</v>
      </c>
      <c r="M248" s="2">
        <f>'rockfish harvests'!O247</f>
        <v>4308.7522736975479</v>
      </c>
      <c r="N248">
        <f>'rockfish harvests'!P247</f>
        <v>1467703.4510787677</v>
      </c>
      <c r="O248" s="42">
        <v>0.37719102199999999</v>
      </c>
      <c r="P248" s="42">
        <v>1.2598580999999999E-2</v>
      </c>
      <c r="Q248" s="17">
        <f t="shared" si="74"/>
        <v>1625.2226736608018</v>
      </c>
      <c r="R248" s="59">
        <f t="shared" si="75"/>
        <v>424220.70807325834</v>
      </c>
      <c r="S248">
        <f t="shared" si="49"/>
        <v>651.32227665976416</v>
      </c>
      <c r="T248" s="9">
        <f t="shared" si="50"/>
        <v>1276.5916622531377</v>
      </c>
      <c r="V248" s="17">
        <f t="shared" si="45"/>
        <v>4381.362545442802</v>
      </c>
      <c r="W248" s="58">
        <f t="shared" si="46"/>
        <v>553242.12214150839</v>
      </c>
      <c r="X248">
        <f t="shared" si="51"/>
        <v>743.80247521872923</v>
      </c>
      <c r="Y248" s="9">
        <f t="shared" si="52"/>
        <v>1457.8528514287093</v>
      </c>
      <c r="Z248" s="18">
        <f t="shared" si="42"/>
        <v>0.16976510560450708</v>
      </c>
    </row>
    <row r="249" spans="1:26">
      <c r="A249" s="12" t="str">
        <f>'rockfish harvests'!A248</f>
        <v>SE</v>
      </c>
      <c r="B249" s="12">
        <f>'rockfish harvests'!B248</f>
        <v>2002</v>
      </c>
      <c r="C249" s="12" t="str">
        <f>'rockfish harvests'!C248</f>
        <v>NSEI</v>
      </c>
      <c r="D249">
        <f>'rockfish harvests'!D248</f>
        <v>4958</v>
      </c>
      <c r="E249">
        <f>'YE harvest'!E249</f>
        <v>1838</v>
      </c>
      <c r="F249" s="42">
        <v>0.82692465400000004</v>
      </c>
      <c r="G249" s="42">
        <v>1.161425E-2</v>
      </c>
      <c r="H249" s="17">
        <f t="shared" si="73"/>
        <v>1519.8875140520001</v>
      </c>
      <c r="I249" s="8">
        <f t="shared" si="44"/>
        <v>39235.770377000001</v>
      </c>
      <c r="J249">
        <f t="shared" si="47"/>
        <v>198.08021197737042</v>
      </c>
      <c r="K249" s="9">
        <f t="shared" si="48"/>
        <v>388.23721547564605</v>
      </c>
      <c r="M249" s="2">
        <f>'rockfish harvests'!O248</f>
        <v>2949.8472484109971</v>
      </c>
      <c r="N249">
        <f>'rockfish harvests'!P248</f>
        <v>687914.27130295534</v>
      </c>
      <c r="O249" s="42">
        <v>0.37719102199999999</v>
      </c>
      <c r="P249" s="42">
        <v>1.2598580999999999E-2</v>
      </c>
      <c r="Q249" s="17">
        <f t="shared" si="74"/>
        <v>1112.6558983720317</v>
      </c>
      <c r="R249" s="59">
        <f t="shared" si="75"/>
        <v>198832.72676871132</v>
      </c>
      <c r="S249">
        <f t="shared" si="49"/>
        <v>445.90663458700783</v>
      </c>
      <c r="T249" s="9">
        <f t="shared" si="50"/>
        <v>873.97700379053538</v>
      </c>
      <c r="V249" s="17">
        <f t="shared" si="45"/>
        <v>2632.5434124240319</v>
      </c>
      <c r="W249" s="58">
        <f t="shared" si="46"/>
        <v>238068.49714571133</v>
      </c>
      <c r="X249">
        <f t="shared" si="51"/>
        <v>487.92263438552567</v>
      </c>
      <c r="Y249" s="9">
        <f t="shared" si="52"/>
        <v>956.32836339563028</v>
      </c>
      <c r="Z249" s="18">
        <f t="shared" si="42"/>
        <v>0.18534267358434522</v>
      </c>
    </row>
    <row r="250" spans="1:26">
      <c r="A250" s="12" t="str">
        <f>'rockfish harvests'!A249</f>
        <v>SE</v>
      </c>
      <c r="B250" s="12">
        <f>'rockfish harvests'!B249</f>
        <v>2003</v>
      </c>
      <c r="C250" s="12" t="str">
        <f>'rockfish harvests'!C249</f>
        <v>NSEI</v>
      </c>
      <c r="D250">
        <f>'rockfish harvests'!D249</f>
        <v>6069</v>
      </c>
      <c r="E250">
        <f>'YE harvest'!E250</f>
        <v>2518</v>
      </c>
      <c r="F250" s="42">
        <v>0.82692465400000004</v>
      </c>
      <c r="G250" s="42">
        <v>1.161425E-2</v>
      </c>
      <c r="H250" s="17">
        <f t="shared" si="73"/>
        <v>2082.1962787719999</v>
      </c>
      <c r="I250" s="8">
        <f t="shared" si="44"/>
        <v>73638.108016999991</v>
      </c>
      <c r="J250">
        <f t="shared" si="47"/>
        <v>271.36342424320929</v>
      </c>
      <c r="K250" s="9">
        <f t="shared" si="48"/>
        <v>531.87231151669016</v>
      </c>
      <c r="M250" s="2">
        <f>'rockfish harvests'!O249</f>
        <v>3610.8557786620295</v>
      </c>
      <c r="N250">
        <f>'rockfish harvests'!P249</f>
        <v>1030755.2356043656</v>
      </c>
      <c r="O250" s="42">
        <v>0.37719102199999999</v>
      </c>
      <c r="P250" s="42">
        <v>1.2598580999999999E-2</v>
      </c>
      <c r="Q250" s="17">
        <f t="shared" si="74"/>
        <v>1361.9823814481367</v>
      </c>
      <c r="R250" s="59">
        <f t="shared" si="75"/>
        <v>297926.47525418625</v>
      </c>
      <c r="S250">
        <f t="shared" si="49"/>
        <v>545.82641494726715</v>
      </c>
      <c r="T250" s="9">
        <f t="shared" si="50"/>
        <v>1069.8197732966437</v>
      </c>
      <c r="V250" s="17">
        <f t="shared" si="45"/>
        <v>3444.1786602201364</v>
      </c>
      <c r="W250" s="58">
        <f t="shared" si="46"/>
        <v>371564.58327118622</v>
      </c>
      <c r="X250">
        <f t="shared" si="51"/>
        <v>609.56097584342308</v>
      </c>
      <c r="Y250" s="9">
        <f t="shared" si="52"/>
        <v>1194.7395126531092</v>
      </c>
      <c r="Z250" s="18">
        <f t="shared" si="42"/>
        <v>0.17698297213317693</v>
      </c>
    </row>
    <row r="251" spans="1:26">
      <c r="A251" s="12" t="str">
        <f>'rockfish harvests'!A250</f>
        <v>SE</v>
      </c>
      <c r="B251" s="12">
        <f>'rockfish harvests'!B250</f>
        <v>2004</v>
      </c>
      <c r="C251" s="12" t="str">
        <f>'rockfish harvests'!C250</f>
        <v>NSEI</v>
      </c>
      <c r="D251">
        <f>'rockfish harvests'!D250</f>
        <v>6052</v>
      </c>
      <c r="E251">
        <f>'YE harvest'!E251</f>
        <v>2724</v>
      </c>
      <c r="F251" s="42">
        <v>0.82692465400000004</v>
      </c>
      <c r="G251" s="42">
        <v>1.161425E-2</v>
      </c>
      <c r="H251" s="17">
        <f t="shared" si="73"/>
        <v>2252.5427574959999</v>
      </c>
      <c r="I251" s="8">
        <f t="shared" si="44"/>
        <v>86179.779108000002</v>
      </c>
      <c r="J251">
        <f t="shared" si="47"/>
        <v>293.5639267825664</v>
      </c>
      <c r="K251" s="9">
        <f t="shared" si="48"/>
        <v>575.38529649383008</v>
      </c>
      <c r="M251" s="2">
        <f>'rockfish harvests'!O250</f>
        <v>3600.7413367049921</v>
      </c>
      <c r="N251">
        <f>'rockfish harvests'!P250</f>
        <v>1024988.7840591522</v>
      </c>
      <c r="O251" s="42">
        <v>0.37719102199999999</v>
      </c>
      <c r="P251" s="42">
        <v>1.2598580999999999E-2</v>
      </c>
      <c r="Q251" s="17">
        <f t="shared" si="74"/>
        <v>1358.1673047494021</v>
      </c>
      <c r="R251" s="59">
        <f t="shared" si="75"/>
        <v>296259.75698369188</v>
      </c>
      <c r="S251">
        <f t="shared" si="49"/>
        <v>544.29748941520199</v>
      </c>
      <c r="T251" s="9">
        <f t="shared" si="50"/>
        <v>1066.8230792537959</v>
      </c>
      <c r="V251" s="17">
        <f t="shared" si="45"/>
        <v>3610.7100622454018</v>
      </c>
      <c r="W251" s="58">
        <f t="shared" si="46"/>
        <v>382439.53609169187</v>
      </c>
      <c r="X251">
        <f t="shared" si="51"/>
        <v>618.41695973808146</v>
      </c>
      <c r="Y251" s="9">
        <f t="shared" si="52"/>
        <v>1212.0972410866395</v>
      </c>
      <c r="Z251" s="18">
        <f t="shared" si="42"/>
        <v>0.1712729488319826</v>
      </c>
    </row>
    <row r="252" spans="1:26">
      <c r="A252" s="12" t="str">
        <f>'rockfish harvests'!A251</f>
        <v>SE</v>
      </c>
      <c r="B252" s="12">
        <f>'rockfish harvests'!B251</f>
        <v>2005</v>
      </c>
      <c r="C252" s="12" t="str">
        <f>'rockfish harvests'!C251</f>
        <v>NSEI</v>
      </c>
      <c r="D252">
        <f>'rockfish harvests'!D251</f>
        <v>7678</v>
      </c>
      <c r="E252">
        <f>'YE harvest'!E252</f>
        <v>3213</v>
      </c>
      <c r="F252" s="42">
        <v>0.82692465400000004</v>
      </c>
      <c r="G252" s="42">
        <v>1.161425E-2</v>
      </c>
      <c r="H252" s="17">
        <f t="shared" si="73"/>
        <v>2656.9089133020002</v>
      </c>
      <c r="I252" s="8">
        <f t="shared" si="44"/>
        <v>119898.18840824999</v>
      </c>
      <c r="J252">
        <f t="shared" si="47"/>
        <v>346.26317795608878</v>
      </c>
      <c r="K252" s="9">
        <f t="shared" si="48"/>
        <v>678.67582879393399</v>
      </c>
      <c r="M252" s="2">
        <f>'rockfish harvests'!O251</f>
        <v>4568.1579615368355</v>
      </c>
      <c r="N252">
        <f>'rockfish harvests'!P251</f>
        <v>1649747.5421593867</v>
      </c>
      <c r="O252" s="42">
        <v>0.37719102199999999</v>
      </c>
      <c r="P252" s="42">
        <v>1.2598580999999999E-2</v>
      </c>
      <c r="Q252" s="17">
        <f t="shared" si="74"/>
        <v>1723.0681701695157</v>
      </c>
      <c r="R252" s="59">
        <f t="shared" si="75"/>
        <v>476838.19913523737</v>
      </c>
      <c r="S252">
        <f t="shared" si="49"/>
        <v>690.53471971743568</v>
      </c>
      <c r="T252" s="9">
        <f t="shared" si="50"/>
        <v>1353.4480506461739</v>
      </c>
      <c r="V252" s="17">
        <f t="shared" si="45"/>
        <v>4379.9770834715164</v>
      </c>
      <c r="W252" s="58">
        <f t="shared" si="46"/>
        <v>596736.38754348736</v>
      </c>
      <c r="X252">
        <f t="shared" si="51"/>
        <v>772.48714393411581</v>
      </c>
      <c r="Y252" s="9">
        <f t="shared" si="52"/>
        <v>1514.074802110867</v>
      </c>
      <c r="Z252" s="18">
        <f t="shared" si="42"/>
        <v>0.17636785061027122</v>
      </c>
    </row>
    <row r="253" spans="1:26">
      <c r="A253" s="12" t="str">
        <f>'rockfish harvests'!A252</f>
        <v>SE</v>
      </c>
      <c r="B253" s="12">
        <f>'rockfish harvests'!B252</f>
        <v>2006</v>
      </c>
      <c r="C253" s="12" t="str">
        <f>'rockfish harvests'!C252</f>
        <v>NSEI</v>
      </c>
      <c r="D253">
        <f>'rockfish harvests'!D252</f>
        <v>6437</v>
      </c>
      <c r="E253">
        <f>'YE harvest'!E253</f>
        <v>2961</v>
      </c>
      <c r="F253" s="12">
        <f>IF([3]species_comp_Region1_forR!$H142&gt;49,[3]species_comp_Region1_forR!$AM142,[3]species_comp_Region1_forR!$AO142)</f>
        <v>0.92877492900000003</v>
      </c>
      <c r="G253" s="12">
        <f>IF([3]species_comp_Region1_forR!$H142&gt;49,[3]species_comp_Region1_forR!$AN142,[3]species_comp_Region1_forR!$AP142)</f>
        <v>1.89006E-4</v>
      </c>
      <c r="H253" s="17">
        <f t="shared" ref="H253:H265" si="76">E253*F253</f>
        <v>2750.1025647689999</v>
      </c>
      <c r="I253" s="8">
        <f t="shared" si="44"/>
        <v>1657.1140741260001</v>
      </c>
      <c r="J253">
        <f t="shared" si="47"/>
        <v>40.707666036337677</v>
      </c>
      <c r="K253" s="9">
        <f t="shared" si="48"/>
        <v>79.787025431221849</v>
      </c>
      <c r="M253" s="2">
        <f>'rockfish harvests'!O252</f>
        <v>3829.8036986731713</v>
      </c>
      <c r="N253">
        <f>'rockfish harvests'!P252</f>
        <v>1159546.8293526676</v>
      </c>
      <c r="O253" s="12">
        <f>IF([3]species_comp_Region1_forR!$D164&gt;49,[3]species_comp_Region1_forR!$AI164,[3]species_comp_Region1_forR!$AK164)</f>
        <v>0.34210526299999999</v>
      </c>
      <c r="P253" s="12">
        <f>IF([3]species_comp_Region1_forR!$D164&gt;49,[3]species_comp_Region1_forR!$AJ164,[3]species_comp_Region1_forR!$AL164)</f>
        <v>1.190843E-3</v>
      </c>
      <c r="Q253" s="17">
        <f t="shared" si="74"/>
        <v>1310.196001572958</v>
      </c>
      <c r="R253" s="59">
        <f t="shared" si="75"/>
        <v>151794.46351398804</v>
      </c>
      <c r="S253">
        <f t="shared" si="49"/>
        <v>389.60808964135748</v>
      </c>
      <c r="T253" s="9">
        <f t="shared" si="50"/>
        <v>763.6318556970607</v>
      </c>
      <c r="V253" s="17">
        <f t="shared" si="45"/>
        <v>4060.2985663419577</v>
      </c>
      <c r="W253" s="58">
        <f t="shared" si="46"/>
        <v>153451.57758811404</v>
      </c>
      <c r="X253">
        <f t="shared" si="51"/>
        <v>391.72895934320968</v>
      </c>
      <c r="Y253" s="9">
        <f t="shared" si="52"/>
        <v>767.78876031269101</v>
      </c>
      <c r="Z253" s="18">
        <f t="shared" si="42"/>
        <v>9.6477870516829947E-2</v>
      </c>
    </row>
    <row r="254" spans="1:26">
      <c r="A254" s="12" t="str">
        <f>'rockfish harvests'!A253</f>
        <v>SE</v>
      </c>
      <c r="B254" s="12">
        <f>'rockfish harvests'!B253</f>
        <v>2007</v>
      </c>
      <c r="C254" s="12" t="str">
        <f>'rockfish harvests'!C253</f>
        <v>NSEI</v>
      </c>
      <c r="D254">
        <f>'rockfish harvests'!D253</f>
        <v>7499</v>
      </c>
      <c r="E254">
        <f>'YE harvest'!E254</f>
        <v>3335</v>
      </c>
      <c r="F254" s="12">
        <f>IF([3]species_comp_Region1_forR!$H143&gt;49,[3]species_comp_Region1_forR!$AM143,[3]species_comp_Region1_forR!$AO143)</f>
        <v>0.96666666700000003</v>
      </c>
      <c r="G254" s="12">
        <f>IF([3]species_comp_Region1_forR!$H143&gt;49,[3]species_comp_Region1_forR!$AN143,[3]species_comp_Region1_forR!$AP143)</f>
        <v>8.9755500000000005E-5</v>
      </c>
      <c r="H254" s="17">
        <f t="shared" si="76"/>
        <v>3223.8333344450002</v>
      </c>
      <c r="I254" s="8">
        <f t="shared" si="44"/>
        <v>998.28086598750008</v>
      </c>
      <c r="J254">
        <f t="shared" si="47"/>
        <v>31.595583013888191</v>
      </c>
      <c r="K254" s="9">
        <f t="shared" si="48"/>
        <v>61.927342707220852</v>
      </c>
      <c r="M254" s="2">
        <f>'rockfish harvests'!O253</f>
        <v>4461.6588374009807</v>
      </c>
      <c r="N254">
        <f>'rockfish harvests'!P253</f>
        <v>1573721.8750711286</v>
      </c>
      <c r="O254" s="12">
        <f>IF([3]species_comp_Region1_forR!$D165&gt;49,[3]species_comp_Region1_forR!$AI165,[3]species_comp_Region1_forR!$AK165)</f>
        <v>0.43062201</v>
      </c>
      <c r="P254" s="12">
        <f>IF([3]species_comp_Region1_forR!$D165&gt;49,[3]species_comp_Region1_forR!$AJ165,[3]species_comp_Region1_forR!$AL165)</f>
        <v>1.178782E-3</v>
      </c>
      <c r="Q254" s="17">
        <f t="shared" si="74"/>
        <v>1921.2884964958735</v>
      </c>
      <c r="R254" s="59">
        <f t="shared" si="75"/>
        <v>313433.8428994366</v>
      </c>
      <c r="S254">
        <f t="shared" si="49"/>
        <v>559.85162578975917</v>
      </c>
      <c r="T254" s="9">
        <f t="shared" si="50"/>
        <v>1097.309186547928</v>
      </c>
      <c r="V254" s="17">
        <f t="shared" si="45"/>
        <v>5145.1218309408741</v>
      </c>
      <c r="W254" s="58">
        <f t="shared" si="46"/>
        <v>314432.12376542407</v>
      </c>
      <c r="X254">
        <f t="shared" si="51"/>
        <v>560.74247544253683</v>
      </c>
      <c r="Y254" s="9">
        <f t="shared" si="52"/>
        <v>1099.0552518673721</v>
      </c>
      <c r="Z254" s="18">
        <f t="shared" si="42"/>
        <v>0.10898526679590703</v>
      </c>
    </row>
    <row r="255" spans="1:26">
      <c r="A255" s="12" t="str">
        <f>'rockfish harvests'!A254</f>
        <v>SE</v>
      </c>
      <c r="B255" s="12">
        <f>'rockfish harvests'!B254</f>
        <v>2008</v>
      </c>
      <c r="C255" s="12" t="str">
        <f>'rockfish harvests'!C254</f>
        <v>NSEI</v>
      </c>
      <c r="D255">
        <f>'rockfish harvests'!D254</f>
        <v>10923</v>
      </c>
      <c r="E255">
        <f>'YE harvest'!E255</f>
        <v>4095</v>
      </c>
      <c r="F255" s="12">
        <f>IF([3]species_comp_Region1_forR!$H144&gt;49,[3]species_comp_Region1_forR!$AM144,[3]species_comp_Region1_forR!$AO144)</f>
        <v>0.947265625</v>
      </c>
      <c r="G255" s="12">
        <f>IF([3]species_comp_Region1_forR!$H144&gt;49,[3]species_comp_Region1_forR!$AN144,[3]species_comp_Region1_forR!$AP144)</f>
        <v>9.7756299999999998E-5</v>
      </c>
      <c r="H255" s="17">
        <f t="shared" si="76"/>
        <v>3879.052734375</v>
      </c>
      <c r="I255" s="8">
        <f t="shared" si="44"/>
        <v>1639.2778386074999</v>
      </c>
      <c r="J255">
        <f t="shared" si="47"/>
        <v>40.487996228604594</v>
      </c>
      <c r="K255" s="9">
        <f t="shared" si="48"/>
        <v>79.356472608065005</v>
      </c>
      <c r="M255" s="2">
        <f>'rockfish harvests'!O254</f>
        <v>6498.8264409829208</v>
      </c>
      <c r="N255">
        <f>'rockfish harvests'!P254</f>
        <v>3338913.2975072474</v>
      </c>
      <c r="O255" s="12">
        <f>IF([3]species_comp_Region1_forR!$D166&gt;49,[3]species_comp_Region1_forR!$AI166,[3]species_comp_Region1_forR!$AK166)</f>
        <v>0.57558139500000005</v>
      </c>
      <c r="P255" s="12">
        <f>IF([3]species_comp_Region1_forR!$D166&gt;49,[3]species_comp_Region1_forR!$AJ166,[3]species_comp_Region1_forR!$AL166)</f>
        <v>1.4285820000000001E-3</v>
      </c>
      <c r="Q255" s="17">
        <f t="shared" si="74"/>
        <v>3740.603588763835</v>
      </c>
      <c r="R255" s="59">
        <f t="shared" si="75"/>
        <v>1161727.6344317703</v>
      </c>
      <c r="S255">
        <f t="shared" si="49"/>
        <v>1077.8346971738154</v>
      </c>
      <c r="T255" s="9">
        <f t="shared" si="50"/>
        <v>2112.556006460678</v>
      </c>
      <c r="V255" s="17">
        <f t="shared" si="45"/>
        <v>7619.6563231388354</v>
      </c>
      <c r="W255" s="58">
        <f t="shared" si="46"/>
        <v>1163366.9122703779</v>
      </c>
      <c r="X255">
        <f t="shared" si="51"/>
        <v>1078.5948786594427</v>
      </c>
      <c r="Y255" s="9">
        <f t="shared" si="52"/>
        <v>2114.0459621725076</v>
      </c>
      <c r="Z255" s="18">
        <f t="shared" si="42"/>
        <v>0.14155426871209947</v>
      </c>
    </row>
    <row r="256" spans="1:26">
      <c r="A256" s="12" t="str">
        <f>'rockfish harvests'!A255</f>
        <v>SE</v>
      </c>
      <c r="B256" s="12">
        <f>'rockfish harvests'!B255</f>
        <v>2009</v>
      </c>
      <c r="C256" s="12" t="str">
        <f>'rockfish harvests'!C255</f>
        <v>NSEI</v>
      </c>
      <c r="D256">
        <f>'rockfish harvests'!D255</f>
        <v>9325</v>
      </c>
      <c r="E256">
        <f>'YE harvest'!E256</f>
        <v>3331</v>
      </c>
      <c r="F256" s="12">
        <f>IF([3]species_comp_Region1_forR!$H145&gt;49,[3]species_comp_Region1_forR!$AM145,[3]species_comp_Region1_forR!$AO145)</f>
        <v>0.87542087499999999</v>
      </c>
      <c r="G256" s="12">
        <f>IF([3]species_comp_Region1_forR!$H145&gt;49,[3]species_comp_Region1_forR!$AN145,[3]species_comp_Region1_forR!$AP145)</f>
        <v>3.6844299999999998E-4</v>
      </c>
      <c r="H256" s="17">
        <f t="shared" si="76"/>
        <v>2916.0269346249997</v>
      </c>
      <c r="I256" s="8">
        <f t="shared" si="44"/>
        <v>4088.0817815229998</v>
      </c>
      <c r="J256">
        <f t="shared" si="47"/>
        <v>63.93810899239201</v>
      </c>
      <c r="K256" s="9">
        <f t="shared" si="48"/>
        <v>125.31869362508834</v>
      </c>
      <c r="M256" s="2">
        <f>'rockfish harvests'!O255</f>
        <v>5548.0688970214906</v>
      </c>
      <c r="N256">
        <f>'rockfish harvests'!P255</f>
        <v>2433430.5466266801</v>
      </c>
      <c r="O256" s="12">
        <f>IF([3]species_comp_Region1_forR!$D167&gt;49,[3]species_comp_Region1_forR!$AI167,[3]species_comp_Region1_forR!$AK167)</f>
        <v>0.56108597299999996</v>
      </c>
      <c r="P256" s="12">
        <f>IF([3]species_comp_Region1_forR!$D167&gt;49,[3]species_comp_Region1_forR!$AJ167,[3]species_comp_Region1_forR!$AL167)</f>
        <v>1.119402E-3</v>
      </c>
      <c r="Q256" s="17">
        <f t="shared" si="74"/>
        <v>3112.9436353563397</v>
      </c>
      <c r="R256" s="59">
        <f t="shared" si="75"/>
        <v>797818.84851792792</v>
      </c>
      <c r="S256">
        <f t="shared" si="49"/>
        <v>893.20705803185854</v>
      </c>
      <c r="T256" s="9">
        <f t="shared" si="50"/>
        <v>1750.6858337424428</v>
      </c>
      <c r="V256" s="17">
        <f t="shared" si="45"/>
        <v>6028.9705699813394</v>
      </c>
      <c r="W256" s="58">
        <f t="shared" si="46"/>
        <v>801906.93029945088</v>
      </c>
      <c r="X256">
        <f t="shared" si="51"/>
        <v>895.49256295038595</v>
      </c>
      <c r="Y256" s="9">
        <f t="shared" si="52"/>
        <v>1755.1654233827564</v>
      </c>
      <c r="Z256" s="18">
        <f t="shared" si="42"/>
        <v>0.14853158637215866</v>
      </c>
    </row>
    <row r="257" spans="1:26">
      <c r="A257" s="12" t="str">
        <f>'rockfish harvests'!A256</f>
        <v>SE</v>
      </c>
      <c r="B257" s="12">
        <f>'rockfish harvests'!B256</f>
        <v>2010</v>
      </c>
      <c r="C257" s="12" t="str">
        <f>'rockfish harvests'!C256</f>
        <v>NSEI</v>
      </c>
      <c r="D257">
        <f>'rockfish harvests'!D256</f>
        <v>11942</v>
      </c>
      <c r="E257">
        <f>'YE harvest'!E257</f>
        <v>4469</v>
      </c>
      <c r="F257" s="12">
        <f>IF([3]species_comp_Region1_forR!$H146&gt;49,[3]species_comp_Region1_forR!$AM146,[3]species_comp_Region1_forR!$AO146)</f>
        <v>0.91214470299999995</v>
      </c>
      <c r="G257" s="12">
        <f>IF([3]species_comp_Region1_forR!$H146&gt;49,[3]species_comp_Region1_forR!$AN146,[3]species_comp_Region1_forR!$AP146)</f>
        <v>2.07608E-4</v>
      </c>
      <c r="H257" s="17">
        <f t="shared" si="76"/>
        <v>4076.3746777069996</v>
      </c>
      <c r="I257" s="8">
        <f t="shared" si="44"/>
        <v>4146.3388792879996</v>
      </c>
      <c r="J257">
        <f t="shared" si="47"/>
        <v>64.392071556116278</v>
      </c>
      <c r="K257" s="9">
        <f t="shared" si="48"/>
        <v>126.20846024998791</v>
      </c>
      <c r="M257" s="2">
        <f>'rockfish harvests'!O256</f>
        <v>7105.0979912311668</v>
      </c>
      <c r="N257">
        <f>'rockfish harvests'!P256</f>
        <v>3990941.9253061144</v>
      </c>
      <c r="O257" s="12">
        <f>IF([3]species_comp_Region1_forR!$D168&gt;49,[3]species_comp_Region1_forR!$AI168,[3]species_comp_Region1_forR!$AK168)</f>
        <v>0.540342298</v>
      </c>
      <c r="P257" s="12">
        <f>IF([3]species_comp_Region1_forR!$D168&gt;49,[3]species_comp_Region1_forR!$AJ168,[3]species_comp_Region1_forR!$AL168)</f>
        <v>6.0875600000000001E-4</v>
      </c>
      <c r="Q257" s="17">
        <f t="shared" si="74"/>
        <v>3839.1849760970326</v>
      </c>
      <c r="R257" s="59">
        <f t="shared" si="75"/>
        <v>1193536.4764675507</v>
      </c>
      <c r="S257">
        <f t="shared" si="49"/>
        <v>1092.490950290917</v>
      </c>
      <c r="T257" s="9">
        <f t="shared" si="50"/>
        <v>2141.2822625701974</v>
      </c>
      <c r="V257" s="17">
        <f t="shared" si="45"/>
        <v>7915.5596538040318</v>
      </c>
      <c r="W257" s="58">
        <f t="shared" si="46"/>
        <v>1197682.8153468387</v>
      </c>
      <c r="X257">
        <f t="shared" si="51"/>
        <v>1094.386958688214</v>
      </c>
      <c r="Y257" s="9">
        <f t="shared" si="52"/>
        <v>2144.9984390288996</v>
      </c>
      <c r="Z257" s="18">
        <f t="shared" si="42"/>
        <v>0.13825768569153254</v>
      </c>
    </row>
    <row r="258" spans="1:26">
      <c r="A258" s="12" t="str">
        <f>'rockfish harvests'!A257</f>
        <v>SE</v>
      </c>
      <c r="B258" s="12">
        <f>'rockfish harvests'!B257</f>
        <v>2011</v>
      </c>
      <c r="C258" s="12" t="str">
        <f>'rockfish harvests'!C257</f>
        <v>NSEI</v>
      </c>
      <c r="D258">
        <f>'rockfish harvests'!D257</f>
        <v>13281</v>
      </c>
      <c r="E258">
        <f>'YE harvest'!E258</f>
        <v>4956</v>
      </c>
      <c r="F258" s="12">
        <f>IF([3]species_comp_Region1_forR!$H147&gt;49,[3]species_comp_Region1_forR!$AM147,[3]species_comp_Region1_forR!$AO147)</f>
        <v>0.86666666699999995</v>
      </c>
      <c r="G258" s="12">
        <f>IF([3]species_comp_Region1_forR!$H147&gt;49,[3]species_comp_Region1_forR!$AN147,[3]species_comp_Region1_forR!$AP147)</f>
        <v>4.5494300000000002E-4</v>
      </c>
      <c r="H258" s="17">
        <f t="shared" si="76"/>
        <v>4295.2000016519996</v>
      </c>
      <c r="I258" s="8">
        <f t="shared" si="44"/>
        <v>11174.280849648001</v>
      </c>
      <c r="J258">
        <f t="shared" si="47"/>
        <v>105.70847104015837</v>
      </c>
      <c r="K258" s="9">
        <f t="shared" si="48"/>
        <v>207.18860323871041</v>
      </c>
      <c r="M258" s="2">
        <f>'rockfish harvests'!O257</f>
        <v>7853.144125958821</v>
      </c>
      <c r="N258">
        <f>'rockfish harvests'!P257</f>
        <v>2883554.5471730651</v>
      </c>
      <c r="O258" s="12">
        <f>IF([3]species_comp_Region1_forR!$D169&gt;49,[3]species_comp_Region1_forR!$AI169,[3]species_comp_Region1_forR!$AK169)</f>
        <v>0.42528735600000001</v>
      </c>
      <c r="P258" s="12">
        <f>IF([3]species_comp_Region1_forR!$D169&gt;49,[3]species_comp_Region1_forR!$AJ169,[3]species_comp_Region1_forR!$AL169)</f>
        <v>7.0437500000000003E-4</v>
      </c>
      <c r="Q258" s="17">
        <f t="shared" si="74"/>
        <v>3339.842901615958</v>
      </c>
      <c r="R258" s="59">
        <f t="shared" si="75"/>
        <v>562955.61545652372</v>
      </c>
      <c r="S258">
        <f t="shared" si="49"/>
        <v>750.3036821557813</v>
      </c>
      <c r="T258" s="9">
        <f t="shared" si="50"/>
        <v>1470.5952170253313</v>
      </c>
      <c r="V258" s="17">
        <f t="shared" si="45"/>
        <v>7635.0429032679576</v>
      </c>
      <c r="W258" s="58">
        <f t="shared" si="46"/>
        <v>574129.89630617178</v>
      </c>
      <c r="X258">
        <f t="shared" si="51"/>
        <v>757.71359780999819</v>
      </c>
      <c r="Y258" s="9">
        <f t="shared" si="52"/>
        <v>1485.1186517075964</v>
      </c>
      <c r="Z258" s="18">
        <f t="shared" si="42"/>
        <v>9.9241563853646575E-2</v>
      </c>
    </row>
    <row r="259" spans="1:26">
      <c r="A259" s="12" t="str">
        <f>'rockfish harvests'!A258</f>
        <v>SE</v>
      </c>
      <c r="B259" s="12">
        <f>'rockfish harvests'!B258</f>
        <v>2012</v>
      </c>
      <c r="C259" s="12" t="str">
        <f>'rockfish harvests'!C258</f>
        <v>NSEI</v>
      </c>
      <c r="D259">
        <f>'rockfish harvests'!D258</f>
        <v>15243</v>
      </c>
      <c r="E259">
        <f>'YE harvest'!E259</f>
        <v>6060</v>
      </c>
      <c r="F259" s="12">
        <f>IF([3]species_comp_Region1_forR!$H148&gt;49,[3]species_comp_Region1_forR!$AM148,[3]species_comp_Region1_forR!$AO148)</f>
        <v>0.87692307700000005</v>
      </c>
      <c r="G259" s="12">
        <f>IF([3]species_comp_Region1_forR!$H148&gt;49,[3]species_comp_Region1_forR!$AN148,[3]species_comp_Region1_forR!$AP148)</f>
        <v>3.3311400000000002E-4</v>
      </c>
      <c r="H259" s="17">
        <f t="shared" si="76"/>
        <v>5314.15384662</v>
      </c>
      <c r="I259" s="8">
        <f t="shared" si="44"/>
        <v>12233.145290400002</v>
      </c>
      <c r="J259">
        <f t="shared" si="47"/>
        <v>110.60355008045629</v>
      </c>
      <c r="K259" s="9">
        <f t="shared" si="48"/>
        <v>216.78295815769431</v>
      </c>
      <c r="M259" s="2">
        <f>'rockfish harvests'!O258</f>
        <v>15088.837840909095</v>
      </c>
      <c r="N259">
        <f>'rockfish harvests'!P258</f>
        <v>11116596.990618348</v>
      </c>
      <c r="O259" s="12">
        <f>IF([3]species_comp_Region1_forR!$D170&gt;49,[3]species_comp_Region1_forR!$AI170,[3]species_comp_Region1_forR!$AK170)</f>
        <v>0.34435797699999998</v>
      </c>
      <c r="P259" s="12">
        <f>IF([3]species_comp_Region1_forR!$D170&gt;49,[3]species_comp_Region1_forR!$AJ170,[3]species_comp_Region1_forR!$AL170)</f>
        <v>4.4010799999999998E-4</v>
      </c>
      <c r="Q259" s="17">
        <f t="shared" si="74"/>
        <v>5195.961674176503</v>
      </c>
      <c r="R259" s="59">
        <f t="shared" si="75"/>
        <v>1413541.1499123147</v>
      </c>
      <c r="S259">
        <f t="shared" si="49"/>
        <v>1188.9243667754122</v>
      </c>
      <c r="T259" s="9">
        <f t="shared" si="50"/>
        <v>2330.2917588798077</v>
      </c>
      <c r="V259" s="17">
        <f t="shared" si="45"/>
        <v>10510.115520796502</v>
      </c>
      <c r="W259" s="58">
        <f t="shared" si="46"/>
        <v>1425774.2952027146</v>
      </c>
      <c r="X259">
        <f t="shared" si="51"/>
        <v>1194.0579111595528</v>
      </c>
      <c r="Y259" s="9">
        <f t="shared" si="52"/>
        <v>2340.3535058727234</v>
      </c>
      <c r="Z259" s="18">
        <f t="shared" si="42"/>
        <v>0.11361035078985143</v>
      </c>
    </row>
    <row r="260" spans="1:26">
      <c r="A260" s="12" t="str">
        <f>'rockfish harvests'!A259</f>
        <v>SE</v>
      </c>
      <c r="B260" s="12">
        <f>'rockfish harvests'!B259</f>
        <v>2013</v>
      </c>
      <c r="C260" s="12" t="str">
        <f>'rockfish harvests'!C259</f>
        <v>NSEI</v>
      </c>
      <c r="D260">
        <f>'rockfish harvests'!D259</f>
        <v>14770</v>
      </c>
      <c r="E260">
        <f>'YE harvest'!E260</f>
        <v>5187</v>
      </c>
      <c r="F260" s="12">
        <f>IF([3]species_comp_Region1_forR!$H149&gt;49,[3]species_comp_Region1_forR!$AM149,[3]species_comp_Region1_forR!$AO149)</f>
        <v>0.70031545699999997</v>
      </c>
      <c r="G260" s="12">
        <f>IF([3]species_comp_Region1_forR!$H149&gt;49,[3]species_comp_Region1_forR!$AN149,[3]species_comp_Region1_forR!$AP149)</f>
        <v>6.6415699999999996E-4</v>
      </c>
      <c r="H260" s="17">
        <f t="shared" si="76"/>
        <v>3632.5362754590001</v>
      </c>
      <c r="I260" s="8">
        <f t="shared" si="44"/>
        <v>17869.123496132997</v>
      </c>
      <c r="J260">
        <f t="shared" si="47"/>
        <v>133.67544088624879</v>
      </c>
      <c r="K260" s="9">
        <f t="shared" si="48"/>
        <v>262.00386413704763</v>
      </c>
      <c r="M260" s="2">
        <f>'rockfish harvests'!O259</f>
        <v>8172.238805970148</v>
      </c>
      <c r="N260">
        <f>'rockfish harvests'!P259</f>
        <v>2814788.8573717903</v>
      </c>
      <c r="O260" s="12">
        <f>IF([3]species_comp_Region1_forR!$D171&gt;49,[3]species_comp_Region1_forR!$AI171,[3]species_comp_Region1_forR!$AK171)</f>
        <v>0.26653102699999998</v>
      </c>
      <c r="P260" s="12">
        <f>IF([3]species_comp_Region1_forR!$D171&gt;49,[3]species_comp_Region1_forR!$AJ171,[3]species_comp_Region1_forR!$AL171)</f>
        <v>1.9907599999999999E-4</v>
      </c>
      <c r="Q260" s="17">
        <f t="shared" si="74"/>
        <v>2178.1552018444772</v>
      </c>
      <c r="R260" s="59">
        <f t="shared" si="75"/>
        <v>212694.22062282517</v>
      </c>
      <c r="S260">
        <f t="shared" si="49"/>
        <v>461.18783659461917</v>
      </c>
      <c r="T260" s="9">
        <f t="shared" si="50"/>
        <v>903.92815972545361</v>
      </c>
      <c r="V260" s="17">
        <f t="shared" si="45"/>
        <v>5810.6914773034769</v>
      </c>
      <c r="W260" s="58">
        <f t="shared" si="46"/>
        <v>230563.34411895816</v>
      </c>
      <c r="X260">
        <f t="shared" si="51"/>
        <v>480.17011997724114</v>
      </c>
      <c r="Y260" s="9">
        <f t="shared" si="52"/>
        <v>941.13343515539259</v>
      </c>
      <c r="Z260" s="18">
        <f t="shared" si="42"/>
        <v>8.2635624667525803E-2</v>
      </c>
    </row>
    <row r="261" spans="1:26">
      <c r="A261" s="12" t="str">
        <f>'rockfish harvests'!A260</f>
        <v>SE</v>
      </c>
      <c r="B261" s="12">
        <f>'rockfish harvests'!B260</f>
        <v>2014</v>
      </c>
      <c r="C261" s="12" t="str">
        <f>'rockfish harvests'!C260</f>
        <v>NSEI</v>
      </c>
      <c r="D261">
        <f>'rockfish harvests'!D260</f>
        <v>19857</v>
      </c>
      <c r="E261">
        <f>'YE harvest'!E261</f>
        <v>6286</v>
      </c>
      <c r="F261" s="12">
        <f>IF([3]species_comp_Region1_forR!$H150&gt;49,[3]species_comp_Region1_forR!$AM150,[3]species_comp_Region1_forR!$AO150)</f>
        <v>0.76947040499999997</v>
      </c>
      <c r="G261" s="12">
        <f>IF([3]species_comp_Region1_forR!$H150&gt;49,[3]species_comp_Region1_forR!$AN150,[3]species_comp_Region1_forR!$AP150)</f>
        <v>5.5433000000000001E-4</v>
      </c>
      <c r="H261" s="17">
        <f t="shared" si="76"/>
        <v>4836.8909658299999</v>
      </c>
      <c r="I261" s="8">
        <f t="shared" si="44"/>
        <v>21903.68253668</v>
      </c>
      <c r="J261">
        <f t="shared" si="47"/>
        <v>147.99892748489768</v>
      </c>
      <c r="K261" s="9">
        <f t="shared" si="48"/>
        <v>290.07789787039945</v>
      </c>
      <c r="M261" s="2">
        <f>'rockfish harvests'!O260</f>
        <v>12419.119924151324</v>
      </c>
      <c r="N261">
        <f>'rockfish harvests'!P260</f>
        <v>9528568.3691134229</v>
      </c>
      <c r="O261" s="12">
        <f>IF([3]species_comp_Region1_forR!$D172&gt;49,[3]species_comp_Region1_forR!$AI172,[3]species_comp_Region1_forR!$AK172)</f>
        <v>0.34105075699999998</v>
      </c>
      <c r="P261" s="12">
        <f>IF([3]species_comp_Region1_forR!$D172&gt;49,[3]species_comp_Region1_forR!$AJ172,[3]species_comp_Region1_forR!$AL172)</f>
        <v>2.00299E-4</v>
      </c>
      <c r="Q261" s="17">
        <f t="shared" si="74"/>
        <v>4235.5502514055916</v>
      </c>
      <c r="R261" s="59">
        <f t="shared" si="75"/>
        <v>1137305.7879602576</v>
      </c>
      <c r="S261">
        <f t="shared" si="49"/>
        <v>1066.4453984898887</v>
      </c>
      <c r="T261" s="9">
        <f t="shared" si="50"/>
        <v>2090.232981040182</v>
      </c>
      <c r="V261" s="17">
        <f t="shared" si="45"/>
        <v>9072.4412172355915</v>
      </c>
      <c r="W261" s="58">
        <f t="shared" si="46"/>
        <v>1159209.4704969376</v>
      </c>
      <c r="X261">
        <f t="shared" si="51"/>
        <v>1076.6659047712701</v>
      </c>
      <c r="Y261" s="9">
        <f t="shared" si="52"/>
        <v>2110.2651733516896</v>
      </c>
      <c r="Z261" s="18">
        <f t="shared" si="42"/>
        <v>0.1186743324085526</v>
      </c>
    </row>
    <row r="262" spans="1:26">
      <c r="A262" s="12" t="str">
        <f>'rockfish harvests'!A261</f>
        <v>SE</v>
      </c>
      <c r="B262" s="12">
        <f>'rockfish harvests'!B261</f>
        <v>2015</v>
      </c>
      <c r="C262" s="12" t="str">
        <f>'rockfish harvests'!C261</f>
        <v>NSEI</v>
      </c>
      <c r="D262">
        <f>'rockfish harvests'!D261</f>
        <v>22095</v>
      </c>
      <c r="E262">
        <f>'YE harvest'!E262</f>
        <v>8119</v>
      </c>
      <c r="F262" s="12">
        <f>IF([3]species_comp_Region1_forR!$H151&gt;49,[3]species_comp_Region1_forR!$AM151,[3]species_comp_Region1_forR!$AO151)</f>
        <v>0.87191011200000001</v>
      </c>
      <c r="G262" s="12">
        <f>IF([3]species_comp_Region1_forR!$H151&gt;49,[3]species_comp_Region1_forR!$AN151,[3]species_comp_Region1_forR!$AP151)</f>
        <v>2.5153799999999999E-4</v>
      </c>
      <c r="H262" s="17">
        <f t="shared" si="76"/>
        <v>7079.0381993279998</v>
      </c>
      <c r="I262" s="8">
        <f t="shared" si="44"/>
        <v>16580.922381617998</v>
      </c>
      <c r="J262">
        <f t="shared" si="47"/>
        <v>128.76693046593135</v>
      </c>
      <c r="K262" s="9">
        <f t="shared" si="48"/>
        <v>252.38318371322543</v>
      </c>
      <c r="M262" s="2">
        <f>'rockfish harvests'!O261</f>
        <v>9668.8857001484394</v>
      </c>
      <c r="N262">
        <f>'rockfish harvests'!P261</f>
        <v>4304414.6066964231</v>
      </c>
      <c r="O262" s="12">
        <f>IF([3]species_comp_Region1_forR!$D173&gt;49,[3]species_comp_Region1_forR!$AI173,[3]species_comp_Region1_forR!$AK173)</f>
        <v>0.3125</v>
      </c>
      <c r="P262" s="12">
        <f>IF([3]species_comp_Region1_forR!$D173&gt;49,[3]species_comp_Region1_forR!$AJ173,[3]species_comp_Region1_forR!$AL173)</f>
        <v>1.7682599999999999E-4</v>
      </c>
      <c r="Q262" s="17">
        <f t="shared" si="74"/>
        <v>3021.5267812963875</v>
      </c>
      <c r="R262" s="59">
        <f t="shared" si="75"/>
        <v>436122.85078974382</v>
      </c>
      <c r="S262">
        <f t="shared" si="49"/>
        <v>660.39598029496199</v>
      </c>
      <c r="T262" s="9">
        <f t="shared" si="50"/>
        <v>1294.3761213781254</v>
      </c>
      <c r="V262" s="17">
        <f t="shared" si="45"/>
        <v>10100.564980624387</v>
      </c>
      <c r="W262" s="58">
        <f t="shared" si="46"/>
        <v>452703.77317136183</v>
      </c>
      <c r="X262">
        <f t="shared" si="51"/>
        <v>672.83264871092706</v>
      </c>
      <c r="Y262" s="9">
        <f t="shared" si="52"/>
        <v>1318.7519914734171</v>
      </c>
      <c r="Z262" s="18">
        <f t="shared" si="42"/>
        <v>6.6613367668204887E-2</v>
      </c>
    </row>
    <row r="263" spans="1:26">
      <c r="A263" s="12" t="str">
        <f>'rockfish harvests'!A262</f>
        <v>SE</v>
      </c>
      <c r="B263" s="12">
        <f>'rockfish harvests'!B262</f>
        <v>2016</v>
      </c>
      <c r="C263" s="12" t="str">
        <f>'rockfish harvests'!C262</f>
        <v>NSEI</v>
      </c>
      <c r="D263">
        <f>'rockfish harvests'!D262</f>
        <v>25877</v>
      </c>
      <c r="E263">
        <f>'YE harvest'!E263</f>
        <v>9231</v>
      </c>
      <c r="F263" s="12">
        <f>IF([3]species_comp_Region1_forR!$H152&gt;49,[3]species_comp_Region1_forR!$AM152,[3]species_comp_Region1_forR!$AO152)</f>
        <v>0.67078189300000002</v>
      </c>
      <c r="G263" s="12">
        <f>IF([3]species_comp_Region1_forR!$H152&gt;49,[3]species_comp_Region1_forR!$AN152,[3]species_comp_Region1_forR!$AP152)</f>
        <v>4.55327E-4</v>
      </c>
      <c r="H263" s="17">
        <f t="shared" si="76"/>
        <v>6191.9876542829998</v>
      </c>
      <c r="I263" s="8">
        <f t="shared" si="44"/>
        <v>38799.033370047</v>
      </c>
      <c r="J263">
        <f t="shared" si="47"/>
        <v>196.97470236060011</v>
      </c>
      <c r="K263" s="9">
        <f t="shared" si="48"/>
        <v>386.07041662677619</v>
      </c>
      <c r="M263" s="2">
        <f>'rockfish harvests'!O262</f>
        <v>14189.291818701371</v>
      </c>
      <c r="N263">
        <f>'rockfish harvests'!P262</f>
        <v>6762576.6255513411</v>
      </c>
      <c r="O263" s="12">
        <f>IF([3]species_comp_Region1_forR!$D174&gt;49,[3]species_comp_Region1_forR!$AI174,[3]species_comp_Region1_forR!$AK174)</f>
        <v>0.30892448500000003</v>
      </c>
      <c r="P263" s="12">
        <f>IF([3]species_comp_Region1_forR!$D174&gt;49,[3]species_comp_Region1_forR!$AJ174,[3]species_comp_Region1_forR!$AL174)</f>
        <v>1.6296999999999999E-4</v>
      </c>
      <c r="Q263" s="17">
        <f t="shared" si="74"/>
        <v>4383.4196676070351</v>
      </c>
      <c r="R263" s="59">
        <f t="shared" si="75"/>
        <v>677091.65078092262</v>
      </c>
      <c r="S263">
        <f t="shared" si="49"/>
        <v>822.85578978392232</v>
      </c>
      <c r="T263" s="9">
        <f t="shared" si="50"/>
        <v>1612.7973479764878</v>
      </c>
      <c r="V263" s="17">
        <f t="shared" si="45"/>
        <v>10575.407321890034</v>
      </c>
      <c r="W263" s="58">
        <f t="shared" si="46"/>
        <v>715890.68415096961</v>
      </c>
      <c r="X263">
        <f t="shared" si="51"/>
        <v>846.1032349252481</v>
      </c>
      <c r="Y263" s="9">
        <f t="shared" si="52"/>
        <v>1658.3623404534862</v>
      </c>
      <c r="Z263" s="18">
        <f t="shared" si="42"/>
        <v>8.0006680515643039E-2</v>
      </c>
    </row>
    <row r="264" spans="1:26">
      <c r="A264" s="12" t="str">
        <f>'rockfish harvests'!A263</f>
        <v>SE</v>
      </c>
      <c r="B264" s="12">
        <f>'rockfish harvests'!B263</f>
        <v>2017</v>
      </c>
      <c r="C264" s="12" t="str">
        <f>'rockfish harvests'!C263</f>
        <v>NSEI</v>
      </c>
      <c r="D264">
        <f>'rockfish harvests'!D263</f>
        <v>24305</v>
      </c>
      <c r="E264">
        <f>'YE harvest'!E264</f>
        <v>5102</v>
      </c>
      <c r="F264" s="12">
        <f>IF([3]species_comp_Region1_forR!$H153&gt;49,[3]species_comp_Region1_forR!$AM153,[3]species_comp_Region1_forR!$AO153)</f>
        <v>0.725978648</v>
      </c>
      <c r="G264" s="12">
        <f>IF([3]species_comp_Region1_forR!$H153&gt;49,[3]species_comp_Region1_forR!$AN153,[3]species_comp_Region1_forR!$AP153)</f>
        <v>7.1047700000000005E-4</v>
      </c>
      <c r="H264" s="17">
        <f t="shared" si="76"/>
        <v>3703.9430620960002</v>
      </c>
      <c r="I264" s="8">
        <f t="shared" si="44"/>
        <v>18494.003342708002</v>
      </c>
      <c r="J264">
        <f t="shared" si="47"/>
        <v>135.99265915007325</v>
      </c>
      <c r="K264" s="9">
        <f t="shared" si="48"/>
        <v>266.54561193414355</v>
      </c>
      <c r="M264" s="2">
        <f>'rockfish harvests'!O263</f>
        <v>16806.228360636691</v>
      </c>
      <c r="N264">
        <f>'rockfish harvests'!P263</f>
        <v>14540377.874931889</v>
      </c>
      <c r="O264" s="12">
        <f>IF([3]species_comp_Region1_forR!$D175&gt;49,[3]species_comp_Region1_forR!$AI175,[3]species_comp_Region1_forR!$AK175)</f>
        <v>0.23880597000000001</v>
      </c>
      <c r="P264" s="12">
        <f>IF([3]species_comp_Region1_forR!$D175&gt;49,[3]species_comp_Region1_forR!$AJ175,[3]species_comp_Region1_forR!$AL175)</f>
        <v>1.59734E-4</v>
      </c>
      <c r="Q264" s="17">
        <f t="shared" si="74"/>
        <v>4013.4276657033547</v>
      </c>
      <c r="R264" s="59">
        <f t="shared" si="75"/>
        <v>872007.07081198215</v>
      </c>
      <c r="S264">
        <f t="shared" si="49"/>
        <v>933.81318839047356</v>
      </c>
      <c r="T264" s="9">
        <f t="shared" si="50"/>
        <v>1830.2738492453282</v>
      </c>
      <c r="V264" s="17">
        <f t="shared" si="45"/>
        <v>7717.3707277993544</v>
      </c>
      <c r="W264" s="58">
        <f t="shared" si="46"/>
        <v>890501.07415469014</v>
      </c>
      <c r="X264">
        <f t="shared" si="51"/>
        <v>943.66364460791328</v>
      </c>
      <c r="Y264" s="9">
        <f t="shared" si="52"/>
        <v>1849.58074343151</v>
      </c>
      <c r="Z264" s="18">
        <f t="shared" si="42"/>
        <v>0.12227786870581032</v>
      </c>
    </row>
    <row r="265" spans="1:26">
      <c r="A265" s="12" t="str">
        <f>'rockfish harvests'!A264</f>
        <v>SE</v>
      </c>
      <c r="B265" s="12">
        <f>'rockfish harvests'!B264</f>
        <v>2018</v>
      </c>
      <c r="C265" s="12" t="str">
        <f>'rockfish harvests'!C264</f>
        <v>NSEI</v>
      </c>
      <c r="D265">
        <f>'rockfish harvests'!D264</f>
        <v>34673</v>
      </c>
      <c r="E265">
        <f>'YE harvest'!E265</f>
        <v>6405</v>
      </c>
      <c r="F265" s="12">
        <f>IF([3]species_comp_Region1_forR!$H154&gt;49,[3]species_comp_Region1_forR!$AM154,[3]species_comp_Region1_forR!$AO154)</f>
        <v>0.82954545499999999</v>
      </c>
      <c r="G265" s="12">
        <f>IF([3]species_comp_Region1_forR!$H154&gt;49,[3]species_comp_Region1_forR!$AN154,[3]species_comp_Region1_forR!$AP154)</f>
        <v>2.6831100000000003E-4</v>
      </c>
      <c r="H265" s="17">
        <f t="shared" si="76"/>
        <v>5313.2386392749995</v>
      </c>
      <c r="I265" s="8">
        <f t="shared" si="44"/>
        <v>11007.197171775</v>
      </c>
      <c r="J265">
        <f t="shared" si="47"/>
        <v>104.91519037667996</v>
      </c>
      <c r="K265" s="9">
        <f t="shared" si="48"/>
        <v>205.63377313829272</v>
      </c>
      <c r="M265" s="2">
        <f>'rockfish harvests'!O264</f>
        <v>15349.26901059274</v>
      </c>
      <c r="N265">
        <f>'rockfish harvests'!P264</f>
        <v>8197994.4604236083</v>
      </c>
      <c r="O265" s="12">
        <f>IF([3]species_comp_Region1_forR!$D176&gt;49,[3]species_comp_Region1_forR!$AI176,[3]species_comp_Region1_forR!$AK176)</f>
        <v>0.32617342900000001</v>
      </c>
      <c r="P265" s="12">
        <f>IF([3]species_comp_Region1_forR!$D176&gt;49,[3]species_comp_Region1_forR!$AJ176,[3]species_comp_Region1_forR!$AL176)</f>
        <v>1.74988E-4</v>
      </c>
      <c r="Q265" s="17">
        <f t="shared" si="74"/>
        <v>5006.5237058284711</v>
      </c>
      <c r="R265" s="59">
        <f t="shared" si="75"/>
        <v>911969.93237748754</v>
      </c>
      <c r="S265">
        <f t="shared" si="49"/>
        <v>954.97116834880808</v>
      </c>
      <c r="T265" s="9">
        <f t="shared" si="50"/>
        <v>1871.7434899636637</v>
      </c>
      <c r="V265" s="17">
        <f t="shared" si="45"/>
        <v>10319.762345103471</v>
      </c>
      <c r="W265" s="58">
        <f t="shared" si="46"/>
        <v>922977.12954926258</v>
      </c>
      <c r="X265">
        <f t="shared" si="51"/>
        <v>960.71698722842541</v>
      </c>
      <c r="Y265" s="9">
        <f t="shared" si="52"/>
        <v>1883.0052949677138</v>
      </c>
      <c r="Z265" s="18">
        <f t="shared" ref="Z265:Z328" si="77">X265/V265</f>
        <v>9.3094875162921475E-2</v>
      </c>
    </row>
    <row r="266" spans="1:26">
      <c r="A266" s="12" t="str">
        <f>'rockfish harvests'!A265</f>
        <v>SE</v>
      </c>
      <c r="B266" s="12">
        <f>'rockfish harvests'!B265</f>
        <v>2019</v>
      </c>
      <c r="C266" s="12" t="str">
        <f>'rockfish harvests'!C265</f>
        <v>NSEI</v>
      </c>
      <c r="D266">
        <f>'rockfish harvests'!D265</f>
        <v>36293</v>
      </c>
      <c r="E266">
        <f>'YE harvest'!E266</f>
        <v>6197</v>
      </c>
      <c r="F266" s="12">
        <v>0.52329192546583847</v>
      </c>
      <c r="G266" s="12">
        <v>3.8795876548692665E-4</v>
      </c>
      <c r="H266" s="17">
        <f t="shared" ref="H266" si="78">E266*F266</f>
        <v>3242.8400621118012</v>
      </c>
      <c r="I266" s="8">
        <f t="shared" ref="I266" si="79">(E266^2)*G266</f>
        <v>14898.706370870237</v>
      </c>
      <c r="K266" s="9"/>
      <c r="M266" s="2">
        <f>'rockfish harvests'!O265</f>
        <v>23183.361216730038</v>
      </c>
      <c r="N266">
        <f>'rockfish harvests'!P265</f>
        <v>24125308.819017805</v>
      </c>
      <c r="O266" s="12">
        <v>0.24787685774946921</v>
      </c>
      <c r="P266" s="12">
        <v>9.9008986267508551E-5</v>
      </c>
      <c r="Q266" s="17">
        <f t="shared" ref="Q266" si="80">M266*O266</f>
        <v>5746.6187304739533</v>
      </c>
      <c r="R266" s="59">
        <f t="shared" ref="R266" si="81">(M266^2)*P266+(O266^2)*N266-(P266*N266)</f>
        <v>1533155.3833663466</v>
      </c>
      <c r="S266">
        <f t="shared" ref="S266" si="82">SQRT(R266)</f>
        <v>1238.2065188676511</v>
      </c>
      <c r="T266" s="9">
        <f t="shared" ref="T266" si="83">(1.96*S266)</f>
        <v>2426.8847769805961</v>
      </c>
      <c r="V266" s="17">
        <f t="shared" ref="V266" si="84">Q266+H266</f>
        <v>8989.4587925857541</v>
      </c>
      <c r="W266" s="58">
        <f t="shared" ref="W266" si="85">R266+I266</f>
        <v>1548054.0897372169</v>
      </c>
      <c r="X266">
        <f t="shared" ref="X266" si="86">SQRT(W266)</f>
        <v>1244.2082179993897</v>
      </c>
      <c r="Y266" s="9">
        <f t="shared" ref="Y266" si="87">(1.96*X266)</f>
        <v>2438.6481072788038</v>
      </c>
      <c r="Z266" s="18">
        <f t="shared" si="77"/>
        <v>0.13840746664588716</v>
      </c>
    </row>
    <row r="267" spans="1:26">
      <c r="A267" s="12" t="str">
        <f>'rockfish harvests'!A266</f>
        <v>SE</v>
      </c>
      <c r="B267" s="12">
        <f>'rockfish harvests'!B266</f>
        <v>1998</v>
      </c>
      <c r="C267" s="12" t="str">
        <f>'rockfish harvests'!C266</f>
        <v>NSEO</v>
      </c>
      <c r="D267">
        <f>'rockfish harvests'!D266</f>
        <v>1123</v>
      </c>
      <c r="E267">
        <f>'YE harvest'!E267</f>
        <v>522</v>
      </c>
      <c r="F267" s="42">
        <v>0.915492906</v>
      </c>
      <c r="G267" s="42">
        <v>3.095375E-3</v>
      </c>
      <c r="H267" s="17">
        <f t="shared" ref="H267:H274" si="88">E267*F267</f>
        <v>477.88729693199997</v>
      </c>
      <c r="I267" s="8">
        <f t="shared" si="44"/>
        <v>843.44016150000004</v>
      </c>
      <c r="J267">
        <f t="shared" si="47"/>
        <v>29.04204127639791</v>
      </c>
      <c r="K267" s="9">
        <f t="shared" si="48"/>
        <v>56.922400901739906</v>
      </c>
      <c r="M267" s="2">
        <f>'rockfish harvests'!O266</f>
        <v>595.65533897155365</v>
      </c>
      <c r="N267">
        <f>'rockfish harvests'!P266</f>
        <v>93360.34279041113</v>
      </c>
      <c r="O267" s="42">
        <v>0.32828362700000002</v>
      </c>
      <c r="P267" s="42">
        <v>2.2094531000000001E-2</v>
      </c>
      <c r="Q267" s="17">
        <f t="shared" si="74"/>
        <v>195.54389511949609</v>
      </c>
      <c r="R267" s="59">
        <f t="shared" si="75"/>
        <v>15837.96052305261</v>
      </c>
      <c r="S267">
        <f t="shared" si="49"/>
        <v>125.84895916555135</v>
      </c>
      <c r="T267" s="9">
        <f t="shared" si="50"/>
        <v>246.66395996448065</v>
      </c>
      <c r="V267" s="17">
        <f t="shared" si="45"/>
        <v>673.43119205149605</v>
      </c>
      <c r="W267" s="58">
        <f t="shared" si="46"/>
        <v>16681.400684552609</v>
      </c>
      <c r="X267">
        <f t="shared" si="51"/>
        <v>129.1564968731833</v>
      </c>
      <c r="Y267" s="9">
        <f t="shared" si="52"/>
        <v>253.14673387143927</v>
      </c>
      <c r="Z267" s="18">
        <f t="shared" si="77"/>
        <v>0.19178870595484229</v>
      </c>
    </row>
    <row r="268" spans="1:26">
      <c r="A268" s="12" t="str">
        <f>'rockfish harvests'!A267</f>
        <v>SE</v>
      </c>
      <c r="B268" s="12">
        <f>'rockfish harvests'!B267</f>
        <v>1999</v>
      </c>
      <c r="C268" s="12" t="str">
        <f>'rockfish harvests'!C267</f>
        <v>NSEO</v>
      </c>
      <c r="D268">
        <f>'rockfish harvests'!D267</f>
        <v>1071</v>
      </c>
      <c r="E268">
        <f>'YE harvest'!E268</f>
        <v>587</v>
      </c>
      <c r="F268" s="42">
        <v>0.915492906</v>
      </c>
      <c r="G268" s="42">
        <v>3.095375E-3</v>
      </c>
      <c r="H268" s="17">
        <f t="shared" si="88"/>
        <v>537.39433582200002</v>
      </c>
      <c r="I268" s="8">
        <f t="shared" si="44"/>
        <v>1066.5702683750001</v>
      </c>
      <c r="J268">
        <f t="shared" si="47"/>
        <v>32.658387412347842</v>
      </c>
      <c r="K268" s="9">
        <f t="shared" si="48"/>
        <v>64.01043932820177</v>
      </c>
      <c r="M268" s="2">
        <f>'rockfish harvests'!O267</f>
        <v>568.07379166387705</v>
      </c>
      <c r="N268">
        <f>'rockfish harvests'!P267</f>
        <v>84914.501969787365</v>
      </c>
      <c r="O268" s="42">
        <v>0.32828362700000002</v>
      </c>
      <c r="P268" s="42">
        <v>2.2094531000000001E-2</v>
      </c>
      <c r="Q268" s="17">
        <f t="shared" si="74"/>
        <v>186.48932473105992</v>
      </c>
      <c r="R268" s="59">
        <f t="shared" si="75"/>
        <v>14405.179863695774</v>
      </c>
      <c r="S268">
        <f t="shared" si="49"/>
        <v>120.02158082484905</v>
      </c>
      <c r="T268" s="9">
        <f t="shared" si="50"/>
        <v>235.24229841670413</v>
      </c>
      <c r="V268" s="17">
        <f t="shared" si="45"/>
        <v>723.88366055305994</v>
      </c>
      <c r="W268" s="58">
        <f t="shared" si="46"/>
        <v>15471.750132070774</v>
      </c>
      <c r="X268">
        <f t="shared" si="51"/>
        <v>124.38549003831103</v>
      </c>
      <c r="Y268" s="9">
        <f t="shared" si="52"/>
        <v>243.79556047508962</v>
      </c>
      <c r="Z268" s="18">
        <f t="shared" si="77"/>
        <v>0.17183077449666195</v>
      </c>
    </row>
    <row r="269" spans="1:26">
      <c r="A269" s="12" t="str">
        <f>'rockfish harvests'!A268</f>
        <v>SE</v>
      </c>
      <c r="B269" s="12">
        <f>'rockfish harvests'!B268</f>
        <v>2000</v>
      </c>
      <c r="C269" s="12" t="str">
        <f>'rockfish harvests'!C268</f>
        <v>NSEO</v>
      </c>
      <c r="D269">
        <f>'rockfish harvests'!D268</f>
        <v>2883</v>
      </c>
      <c r="E269">
        <f>'YE harvest'!E269</f>
        <v>1426</v>
      </c>
      <c r="F269" s="42">
        <v>0.915492906</v>
      </c>
      <c r="G269" s="42">
        <v>3.095375E-3</v>
      </c>
      <c r="H269" s="17">
        <f t="shared" si="88"/>
        <v>1305.492883956</v>
      </c>
      <c r="I269" s="8">
        <f t="shared" si="44"/>
        <v>6294.3707734999998</v>
      </c>
      <c r="J269">
        <f t="shared" si="47"/>
        <v>79.337070613301577</v>
      </c>
      <c r="K269" s="9">
        <f t="shared" si="48"/>
        <v>155.50065840207108</v>
      </c>
      <c r="M269" s="2">
        <f>'rockfish harvests'!O268</f>
        <v>1529.1846324621447</v>
      </c>
      <c r="N269">
        <f>'rockfish harvests'!P268</f>
        <v>615307.50161743129</v>
      </c>
      <c r="O269" s="42">
        <v>0.32828362700000002</v>
      </c>
      <c r="P269" s="42">
        <v>2.2094531000000001E-2</v>
      </c>
      <c r="Q269" s="17">
        <f t="shared" si="74"/>
        <v>502.00627749733485</v>
      </c>
      <c r="R269" s="59">
        <f t="shared" si="75"/>
        <v>104382.82068043045</v>
      </c>
      <c r="S269">
        <f t="shared" si="49"/>
        <v>323.08330300470567</v>
      </c>
      <c r="T269" s="9">
        <f t="shared" si="50"/>
        <v>633.24327388922313</v>
      </c>
      <c r="V269" s="17">
        <f t="shared" si="45"/>
        <v>1807.4991614533349</v>
      </c>
      <c r="W269" s="58">
        <f t="shared" si="46"/>
        <v>110677.19145393046</v>
      </c>
      <c r="X269">
        <f t="shared" si="51"/>
        <v>332.68181713753228</v>
      </c>
      <c r="Y269" s="9">
        <f t="shared" si="52"/>
        <v>652.05636158956327</v>
      </c>
      <c r="Z269" s="18">
        <f t="shared" si="77"/>
        <v>0.18405641575514572</v>
      </c>
    </row>
    <row r="270" spans="1:26">
      <c r="A270" s="12" t="str">
        <f>'rockfish harvests'!A269</f>
        <v>SE</v>
      </c>
      <c r="B270" s="12">
        <f>'rockfish harvests'!B269</f>
        <v>2001</v>
      </c>
      <c r="C270" s="12" t="str">
        <f>'rockfish harvests'!C269</f>
        <v>NSEO</v>
      </c>
      <c r="D270">
        <f>'rockfish harvests'!D269</f>
        <v>2839</v>
      </c>
      <c r="E270">
        <f>'YE harvest'!E270</f>
        <v>1604</v>
      </c>
      <c r="F270" s="42">
        <v>0.915492906</v>
      </c>
      <c r="G270" s="42">
        <v>3.095375E-3</v>
      </c>
      <c r="H270" s="17">
        <f t="shared" si="88"/>
        <v>1468.4506212240001</v>
      </c>
      <c r="I270" s="8">
        <f t="shared" si="44"/>
        <v>7963.8303260000002</v>
      </c>
      <c r="J270">
        <f t="shared" si="47"/>
        <v>89.240295416364461</v>
      </c>
      <c r="K270" s="9">
        <f t="shared" si="48"/>
        <v>174.91097901607435</v>
      </c>
      <c r="M270" s="2">
        <f>'rockfish harvests'!O269</f>
        <v>1505.8464001248803</v>
      </c>
      <c r="N270">
        <f>'rockfish harvests'!P269</f>
        <v>596669.32361688081</v>
      </c>
      <c r="O270" s="42">
        <v>0.32828362700000002</v>
      </c>
      <c r="P270" s="42">
        <v>2.2094531000000001E-2</v>
      </c>
      <c r="Q270" s="17">
        <f t="shared" si="74"/>
        <v>494.34471793788902</v>
      </c>
      <c r="R270" s="59">
        <f t="shared" si="75"/>
        <v>101220.97788324804</v>
      </c>
      <c r="S270">
        <f t="shared" si="49"/>
        <v>318.15244440872686</v>
      </c>
      <c r="T270" s="9">
        <f t="shared" si="50"/>
        <v>623.57879104110464</v>
      </c>
      <c r="V270" s="17">
        <f t="shared" si="45"/>
        <v>1962.7953391618892</v>
      </c>
      <c r="W270" s="58">
        <f t="shared" si="46"/>
        <v>109184.80820924803</v>
      </c>
      <c r="X270">
        <f t="shared" si="51"/>
        <v>330.43124581257149</v>
      </c>
      <c r="Y270" s="9">
        <f t="shared" si="52"/>
        <v>647.64524179264015</v>
      </c>
      <c r="Z270" s="18">
        <f t="shared" si="77"/>
        <v>0.16834727453228271</v>
      </c>
    </row>
    <row r="271" spans="1:26">
      <c r="A271" s="12" t="str">
        <f>'rockfish harvests'!A270</f>
        <v>SE</v>
      </c>
      <c r="B271" s="12">
        <f>'rockfish harvests'!B270</f>
        <v>2002</v>
      </c>
      <c r="C271" s="12" t="str">
        <f>'rockfish harvests'!C270</f>
        <v>NSEO</v>
      </c>
      <c r="D271">
        <f>'rockfish harvests'!D270</f>
        <v>2029</v>
      </c>
      <c r="E271">
        <f>'YE harvest'!E271</f>
        <v>1342</v>
      </c>
      <c r="F271" s="42">
        <v>0.915492906</v>
      </c>
      <c r="G271" s="42">
        <v>3.095375E-3</v>
      </c>
      <c r="H271" s="17">
        <f t="shared" si="88"/>
        <v>1228.591479852</v>
      </c>
      <c r="I271" s="8">
        <f t="shared" ref="I271:I331" si="89">(E271^2)*G271</f>
        <v>5574.6589414999999</v>
      </c>
      <c r="J271">
        <f t="shared" si="47"/>
        <v>74.66363868376628</v>
      </c>
      <c r="K271" s="9">
        <f t="shared" si="48"/>
        <v>146.3407318201819</v>
      </c>
      <c r="M271" s="2">
        <f>'rockfish harvests'!O270</f>
        <v>1076.2107593706878</v>
      </c>
      <c r="N271">
        <f>'rockfish harvests'!P270</f>
        <v>304766.3537779394</v>
      </c>
      <c r="O271" s="42">
        <v>0.32828362700000002</v>
      </c>
      <c r="P271" s="42">
        <v>2.2094531000000001E-2</v>
      </c>
      <c r="Q271" s="17">
        <f t="shared" si="74"/>
        <v>353.30237150263366</v>
      </c>
      <c r="R271" s="59">
        <f t="shared" si="75"/>
        <v>51701.582659414242</v>
      </c>
      <c r="S271">
        <f t="shared" si="49"/>
        <v>227.37982025547967</v>
      </c>
      <c r="T271" s="9">
        <f t="shared" si="50"/>
        <v>445.66444770074014</v>
      </c>
      <c r="V271" s="17">
        <f t="shared" ref="V271:V331" si="90">Q271+H271</f>
        <v>1581.8938513546336</v>
      </c>
      <c r="W271" s="58">
        <f t="shared" ref="W271:W331" si="91">R271+I271</f>
        <v>57276.24160091424</v>
      </c>
      <c r="X271">
        <f t="shared" si="51"/>
        <v>239.32455285848596</v>
      </c>
      <c r="Y271" s="9">
        <f t="shared" si="52"/>
        <v>469.07612360263249</v>
      </c>
      <c r="Z271" s="18">
        <f t="shared" si="77"/>
        <v>0.15128989385320865</v>
      </c>
    </row>
    <row r="272" spans="1:26">
      <c r="A272" s="12" t="str">
        <f>'rockfish harvests'!A271</f>
        <v>SE</v>
      </c>
      <c r="B272" s="12">
        <f>'rockfish harvests'!B271</f>
        <v>2003</v>
      </c>
      <c r="C272" s="12" t="str">
        <f>'rockfish harvests'!C271</f>
        <v>NSEO</v>
      </c>
      <c r="D272">
        <f>'rockfish harvests'!D271</f>
        <v>3083</v>
      </c>
      <c r="E272">
        <f>'YE harvest'!E272</f>
        <v>1659</v>
      </c>
      <c r="F272" s="42">
        <v>0.915492906</v>
      </c>
      <c r="G272" s="42">
        <v>3.095375E-3</v>
      </c>
      <c r="H272" s="17">
        <f t="shared" si="88"/>
        <v>1518.8027310540001</v>
      </c>
      <c r="I272" s="8">
        <f t="shared" si="89"/>
        <v>8519.3418003749994</v>
      </c>
      <c r="J272">
        <f t="shared" ref="J272:J331" si="92">SQRT(I272)</f>
        <v>92.300280608322097</v>
      </c>
      <c r="K272" s="9">
        <f t="shared" ref="K272:K331" si="93">(1.96*J272)</f>
        <v>180.90854999231132</v>
      </c>
      <c r="M272" s="2">
        <f>'rockfish harvests'!O271</f>
        <v>1635.26750672244</v>
      </c>
      <c r="N272">
        <f>'rockfish harvests'!P271</f>
        <v>703639.11639872531</v>
      </c>
      <c r="O272" s="42">
        <v>0.32828362700000002</v>
      </c>
      <c r="P272" s="42">
        <v>2.2094531000000001E-2</v>
      </c>
      <c r="Q272" s="17">
        <f t="shared" si="74"/>
        <v>536.83154822208951</v>
      </c>
      <c r="R272" s="59">
        <f t="shared" si="75"/>
        <v>119367.6909800639</v>
      </c>
      <c r="S272">
        <f t="shared" ref="S272:S331" si="94">SQRT(R272)</f>
        <v>345.49629662279148</v>
      </c>
      <c r="T272" s="9">
        <f t="shared" ref="T272:T331" si="95">(1.96*S272)</f>
        <v>677.17274138067125</v>
      </c>
      <c r="V272" s="17">
        <f t="shared" si="90"/>
        <v>2055.6342792760897</v>
      </c>
      <c r="W272" s="58">
        <f t="shared" si="91"/>
        <v>127887.03278043889</v>
      </c>
      <c r="X272">
        <f t="shared" ref="X272:X331" si="96">SQRT(W272)</f>
        <v>357.61296506200512</v>
      </c>
      <c r="Y272" s="9">
        <f t="shared" ref="Y272:Y331" si="97">(1.96*X272)</f>
        <v>700.92141152152999</v>
      </c>
      <c r="Z272" s="18">
        <f t="shared" si="77"/>
        <v>0.17396721229417411</v>
      </c>
    </row>
    <row r="273" spans="1:26">
      <c r="A273" s="12" t="str">
        <f>'rockfish harvests'!A272</f>
        <v>SE</v>
      </c>
      <c r="B273" s="12">
        <f>'rockfish harvests'!B272</f>
        <v>2004</v>
      </c>
      <c r="C273" s="12" t="str">
        <f>'rockfish harvests'!C272</f>
        <v>NSEO</v>
      </c>
      <c r="D273">
        <f>'rockfish harvests'!D272</f>
        <v>2923</v>
      </c>
      <c r="E273">
        <f>'YE harvest'!E273</f>
        <v>1924</v>
      </c>
      <c r="F273" s="42">
        <v>0.915492906</v>
      </c>
      <c r="G273" s="42">
        <v>3.095375E-3</v>
      </c>
      <c r="H273" s="17">
        <f t="shared" si="88"/>
        <v>1761.4083511439999</v>
      </c>
      <c r="I273" s="8">
        <f t="shared" si="89"/>
        <v>11458.384886</v>
      </c>
      <c r="J273">
        <f t="shared" si="92"/>
        <v>107.04384562411796</v>
      </c>
      <c r="K273" s="9">
        <f t="shared" si="93"/>
        <v>209.80593742327122</v>
      </c>
      <c r="M273" s="2">
        <f>'rockfish harvests'!O272</f>
        <v>1550.4012073142039</v>
      </c>
      <c r="N273">
        <f>'rockfish harvests'!P272</f>
        <v>632500.03783668019</v>
      </c>
      <c r="O273" s="42">
        <v>0.32828362700000002</v>
      </c>
      <c r="P273" s="42">
        <v>2.2094531000000001E-2</v>
      </c>
      <c r="Q273" s="17">
        <f t="shared" si="74"/>
        <v>508.9713316422858</v>
      </c>
      <c r="R273" s="59">
        <f t="shared" si="75"/>
        <v>107299.41997508927</v>
      </c>
      <c r="S273">
        <f t="shared" si="94"/>
        <v>327.56590172832284</v>
      </c>
      <c r="T273" s="9">
        <f t="shared" si="95"/>
        <v>642.02916738751276</v>
      </c>
      <c r="V273" s="17">
        <f t="shared" si="90"/>
        <v>2270.3796827862857</v>
      </c>
      <c r="W273" s="58">
        <f t="shared" si="91"/>
        <v>118757.80486108927</v>
      </c>
      <c r="X273">
        <f t="shared" si="96"/>
        <v>344.61254309889716</v>
      </c>
      <c r="Y273" s="9">
        <f t="shared" si="97"/>
        <v>675.44058447383838</v>
      </c>
      <c r="Z273" s="18">
        <f t="shared" si="77"/>
        <v>0.15178630504479196</v>
      </c>
    </row>
    <row r="274" spans="1:26">
      <c r="A274" s="12" t="str">
        <f>'rockfish harvests'!A273</f>
        <v>SE</v>
      </c>
      <c r="B274" s="12">
        <f>'rockfish harvests'!B273</f>
        <v>2005</v>
      </c>
      <c r="C274" s="12" t="str">
        <f>'rockfish harvests'!C273</f>
        <v>NSEO</v>
      </c>
      <c r="D274">
        <f>'rockfish harvests'!D273</f>
        <v>2796</v>
      </c>
      <c r="E274">
        <f>'YE harvest'!E274</f>
        <v>1608</v>
      </c>
      <c r="F274" s="42">
        <v>0.915492906</v>
      </c>
      <c r="G274" s="42">
        <v>3.095375E-3</v>
      </c>
      <c r="H274" s="17">
        <f t="shared" si="88"/>
        <v>1472.1125928480001</v>
      </c>
      <c r="I274" s="8">
        <f t="shared" si="89"/>
        <v>8003.5997040000002</v>
      </c>
      <c r="J274">
        <f t="shared" si="92"/>
        <v>89.462839793961379</v>
      </c>
      <c r="K274" s="9">
        <f t="shared" si="93"/>
        <v>175.34716599616431</v>
      </c>
      <c r="M274" s="2">
        <f>'rockfish harvests'!O273</f>
        <v>1483.0385821589171</v>
      </c>
      <c r="N274">
        <f>'rockfish harvests'!P273</f>
        <v>578731.68372450606</v>
      </c>
      <c r="O274" s="42">
        <v>0.32828362700000002</v>
      </c>
      <c r="P274" s="42">
        <v>2.2094531000000001E-2</v>
      </c>
      <c r="Q274" s="17">
        <f t="shared" si="74"/>
        <v>486.85728473206683</v>
      </c>
      <c r="R274" s="59">
        <f t="shared" si="75"/>
        <v>98177.9767116484</v>
      </c>
      <c r="S274">
        <f t="shared" si="94"/>
        <v>313.33365078083841</v>
      </c>
      <c r="T274" s="9">
        <f t="shared" si="95"/>
        <v>614.13395553044325</v>
      </c>
      <c r="V274" s="17">
        <f t="shared" si="90"/>
        <v>1958.9698775800668</v>
      </c>
      <c r="W274" s="58">
        <f t="shared" si="91"/>
        <v>106181.57641564839</v>
      </c>
      <c r="X274">
        <f t="shared" si="96"/>
        <v>325.85514636974568</v>
      </c>
      <c r="Y274" s="9">
        <f t="shared" si="97"/>
        <v>638.67608688470148</v>
      </c>
      <c r="Z274" s="18">
        <f t="shared" si="77"/>
        <v>0.16634004948165793</v>
      </c>
    </row>
    <row r="275" spans="1:26">
      <c r="A275" s="12" t="str">
        <f>'rockfish harvests'!A274</f>
        <v>SE</v>
      </c>
      <c r="B275" s="12">
        <f>'rockfish harvests'!B274</f>
        <v>2006</v>
      </c>
      <c r="C275" s="12" t="str">
        <f>'rockfish harvests'!C274</f>
        <v>NSEO</v>
      </c>
      <c r="D275">
        <f>'rockfish harvests'!D274</f>
        <v>3058</v>
      </c>
      <c r="E275">
        <f>'YE harvest'!E275</f>
        <v>1651</v>
      </c>
      <c r="F275" s="12">
        <f>IF([3]species_comp_Region1_forR!$H186&gt;49,[3]species_comp_Region1_forR!$AM186,[3]species_comp_Region1_forR!$AO186)</f>
        <v>0.98809523799999999</v>
      </c>
      <c r="G275" s="12">
        <f>IF([3]species_comp_Region1_forR!$H186&gt;49,[3]species_comp_Region1_forR!$AN186,[3]species_comp_Region1_forR!$AP186)</f>
        <v>2.8074099999999999E-5</v>
      </c>
      <c r="H275" s="17">
        <f t="shared" ref="H275:H287" si="98">E275*F275</f>
        <v>1631.3452379380001</v>
      </c>
      <c r="I275" s="8">
        <f t="shared" si="89"/>
        <v>76.5244098541</v>
      </c>
      <c r="J275">
        <f t="shared" si="92"/>
        <v>8.7478231494526675</v>
      </c>
      <c r="K275" s="9">
        <f t="shared" si="93"/>
        <v>17.145733372927229</v>
      </c>
      <c r="M275" s="2">
        <f>'rockfish harvests'!O274</f>
        <v>1622.0071474399028</v>
      </c>
      <c r="N275">
        <f>'rockfish harvests'!P274</f>
        <v>692273.78689881065</v>
      </c>
      <c r="O275" s="12">
        <f>IF([3]species_comp_Region1_forR!$D208&gt;49,[3]species_comp_Region1_forR!$AI208,[3]species_comp_Region1_forR!$AK208)</f>
        <v>0.56060606099999999</v>
      </c>
      <c r="P275" s="12">
        <f>IF([3]species_comp_Region1_forR!$D208&gt;49,[3]species_comp_Region1_forR!$AJ208,[3]species_comp_Region1_forR!$AL208)</f>
        <v>3.7896449999999999E-3</v>
      </c>
      <c r="Q275" s="17">
        <f t="shared" si="74"/>
        <v>909.30703784013019</v>
      </c>
      <c r="R275" s="59">
        <f t="shared" si="75"/>
        <v>224913.95358034477</v>
      </c>
      <c r="S275">
        <f t="shared" si="94"/>
        <v>474.25093946174189</v>
      </c>
      <c r="T275" s="9">
        <f t="shared" si="95"/>
        <v>929.53184134501407</v>
      </c>
      <c r="V275" s="17">
        <f t="shared" si="90"/>
        <v>2540.6522757781304</v>
      </c>
      <c r="W275" s="58">
        <f t="shared" si="91"/>
        <v>224990.47799019885</v>
      </c>
      <c r="X275">
        <f t="shared" si="96"/>
        <v>474.33161183943753</v>
      </c>
      <c r="Y275" s="9">
        <f t="shared" si="97"/>
        <v>929.68995920529755</v>
      </c>
      <c r="Z275" s="18">
        <f t="shared" si="77"/>
        <v>0.18669678505853898</v>
      </c>
    </row>
    <row r="276" spans="1:26">
      <c r="A276" s="12" t="str">
        <f>'rockfish harvests'!A275</f>
        <v>SE</v>
      </c>
      <c r="B276" s="12">
        <f>'rockfish harvests'!B275</f>
        <v>2007</v>
      </c>
      <c r="C276" s="12" t="str">
        <f>'rockfish harvests'!C275</f>
        <v>NSEO</v>
      </c>
      <c r="D276">
        <f>'rockfish harvests'!D275</f>
        <v>4266</v>
      </c>
      <c r="E276">
        <f>'YE harvest'!E276</f>
        <v>1748</v>
      </c>
      <c r="F276" s="12">
        <f>IF([3]species_comp_Region1_forR!$H187&gt;49,[3]species_comp_Region1_forR!$AM187,[3]species_comp_Region1_forR!$AO187)</f>
        <v>0.98697068399999999</v>
      </c>
      <c r="G276" s="12">
        <f>IF([3]species_comp_Region1_forR!$H187&gt;49,[3]species_comp_Region1_forR!$AN187,[3]species_comp_Region1_forR!$AP187)</f>
        <v>2.0978100000000002E-5</v>
      </c>
      <c r="H276" s="17">
        <f t="shared" si="98"/>
        <v>1725.2247556319999</v>
      </c>
      <c r="I276" s="8">
        <f t="shared" si="89"/>
        <v>64.098668462399999</v>
      </c>
      <c r="J276">
        <f t="shared" si="92"/>
        <v>8.0061644039077784</v>
      </c>
      <c r="K276" s="9">
        <f t="shared" si="93"/>
        <v>15.692082231659246</v>
      </c>
      <c r="M276" s="2">
        <f>'rockfish harvests'!O275</f>
        <v>2262.7477079720811</v>
      </c>
      <c r="N276">
        <f>'rockfish harvests'!P275</f>
        <v>1347238.9410750614</v>
      </c>
      <c r="O276" s="12">
        <f>IF([3]species_comp_Region1_forR!$D209&gt;49,[3]species_comp_Region1_forR!$AI209,[3]species_comp_Region1_forR!$AK209)</f>
        <v>0.63934426200000005</v>
      </c>
      <c r="P276" s="12">
        <f>IF([3]species_comp_Region1_forR!$D209&gt;49,[3]species_comp_Region1_forR!$AJ209,[3]species_comp_Region1_forR!$AL209)</f>
        <v>3.8430529999999999E-3</v>
      </c>
      <c r="Q276" s="17">
        <f t="shared" si="74"/>
        <v>1446.6747634456019</v>
      </c>
      <c r="R276" s="59">
        <f t="shared" si="75"/>
        <v>565197.87698089657</v>
      </c>
      <c r="S276">
        <f t="shared" si="94"/>
        <v>751.79643320575587</v>
      </c>
      <c r="T276" s="9">
        <f t="shared" si="95"/>
        <v>1473.5210090832816</v>
      </c>
      <c r="V276" s="17">
        <f t="shared" si="90"/>
        <v>3171.8995190776018</v>
      </c>
      <c r="W276" s="58">
        <f t="shared" si="91"/>
        <v>565261.97564935894</v>
      </c>
      <c r="X276">
        <f t="shared" si="96"/>
        <v>751.83906233273024</v>
      </c>
      <c r="Y276" s="9">
        <f t="shared" si="97"/>
        <v>1473.6045621721512</v>
      </c>
      <c r="Z276" s="18">
        <f t="shared" si="77"/>
        <v>0.2370311725862512</v>
      </c>
    </row>
    <row r="277" spans="1:26">
      <c r="A277" s="12" t="str">
        <f>'rockfish harvests'!A276</f>
        <v>SE</v>
      </c>
      <c r="B277" s="12">
        <f>'rockfish harvests'!B276</f>
        <v>2008</v>
      </c>
      <c r="C277" s="12" t="str">
        <f>'rockfish harvests'!C276</f>
        <v>NSEO</v>
      </c>
      <c r="D277">
        <f>'rockfish harvests'!D276</f>
        <v>5010</v>
      </c>
      <c r="E277">
        <f>'YE harvest'!E277</f>
        <v>1963</v>
      </c>
      <c r="F277" s="12">
        <f>IF([3]species_comp_Region1_forR!$H188&gt;49,[3]species_comp_Region1_forR!$AM188,[3]species_comp_Region1_forR!$AO188)</f>
        <v>0.94631710400000002</v>
      </c>
      <c r="G277" s="12">
        <f>IF([3]species_comp_Region1_forR!$H188&gt;49,[3]species_comp_Region1_forR!$AN188,[3]species_comp_Region1_forR!$AP188)</f>
        <v>6.3501299999999995E-5</v>
      </c>
      <c r="H277" s="17">
        <f t="shared" si="98"/>
        <v>1857.6204751519999</v>
      </c>
      <c r="I277" s="8">
        <f t="shared" si="89"/>
        <v>244.69394087969997</v>
      </c>
      <c r="J277">
        <f t="shared" si="92"/>
        <v>15.642696087302213</v>
      </c>
      <c r="K277" s="9">
        <f t="shared" si="93"/>
        <v>30.659684331112334</v>
      </c>
      <c r="M277" s="2">
        <f>'rockfish harvests'!O276</f>
        <v>2657.3760002203771</v>
      </c>
      <c r="N277">
        <f>'rockfish harvests'!P276</f>
        <v>1858139.7621286947</v>
      </c>
      <c r="O277" s="12">
        <f>IF([3]species_comp_Region1_forR!$D210&gt;49,[3]species_comp_Region1_forR!$AI210,[3]species_comp_Region1_forR!$AK210)</f>
        <v>0.27722772299999998</v>
      </c>
      <c r="P277" s="12">
        <f>IF([3]species_comp_Region1_forR!$D210&gt;49,[3]species_comp_Region1_forR!$AJ210,[3]species_comp_Region1_forR!$AL210)</f>
        <v>2.003725E-3</v>
      </c>
      <c r="Q277" s="17">
        <f t="shared" si="74"/>
        <v>736.69829769594264</v>
      </c>
      <c r="R277" s="59">
        <f t="shared" si="75"/>
        <v>153234.12032463716</v>
      </c>
      <c r="S277">
        <f t="shared" si="94"/>
        <v>391.45130006762929</v>
      </c>
      <c r="T277" s="9">
        <f t="shared" si="95"/>
        <v>767.2445481325534</v>
      </c>
      <c r="V277" s="17">
        <f t="shared" si="90"/>
        <v>2594.3187728479425</v>
      </c>
      <c r="W277" s="58">
        <f t="shared" si="91"/>
        <v>153478.81426551685</v>
      </c>
      <c r="X277">
        <f t="shared" si="96"/>
        <v>391.76372249803433</v>
      </c>
      <c r="Y277" s="9">
        <f t="shared" si="97"/>
        <v>767.85689609614724</v>
      </c>
      <c r="Z277" s="18">
        <f t="shared" si="77"/>
        <v>0.15100832118173793</v>
      </c>
    </row>
    <row r="278" spans="1:26">
      <c r="A278" s="12" t="str">
        <f>'rockfish harvests'!A277</f>
        <v>SE</v>
      </c>
      <c r="B278" s="12">
        <f>'rockfish harvests'!B277</f>
        <v>2009</v>
      </c>
      <c r="C278" s="12" t="str">
        <f>'rockfish harvests'!C277</f>
        <v>NSEO</v>
      </c>
      <c r="D278">
        <f>'rockfish harvests'!D277</f>
        <v>2818</v>
      </c>
      <c r="E278">
        <f>'YE harvest'!E278</f>
        <v>864</v>
      </c>
      <c r="F278" s="12">
        <f>IF([3]species_comp_Region1_forR!$H189&gt;49,[3]species_comp_Region1_forR!$AM189,[3]species_comp_Region1_forR!$AO189)</f>
        <v>0.97084548100000001</v>
      </c>
      <c r="G278" s="12">
        <f>IF([3]species_comp_Region1_forR!$H189&gt;49,[3]species_comp_Region1_forR!$AN189,[3]species_comp_Region1_forR!$AP189)</f>
        <v>8.2761800000000004E-5</v>
      </c>
      <c r="H278" s="17">
        <f t="shared" si="98"/>
        <v>838.81049558400002</v>
      </c>
      <c r="I278" s="8">
        <f t="shared" si="89"/>
        <v>61.781352652800003</v>
      </c>
      <c r="J278">
        <f t="shared" si="92"/>
        <v>7.8601114911176673</v>
      </c>
      <c r="K278" s="9">
        <f t="shared" si="93"/>
        <v>15.405818522590627</v>
      </c>
      <c r="M278" s="2">
        <f>'rockfish harvests'!O277</f>
        <v>1494.7076983275492</v>
      </c>
      <c r="N278">
        <f>'rockfish harvests'!P277</f>
        <v>587874.87939866644</v>
      </c>
      <c r="O278" s="12">
        <f>IF([3]species_comp_Region1_forR!$D211&gt;49,[3]species_comp_Region1_forR!$AI211,[3]species_comp_Region1_forR!$AK211)</f>
        <v>0.448717949</v>
      </c>
      <c r="P278" s="12">
        <f>IF([3]species_comp_Region1_forR!$D211&gt;49,[3]species_comp_Region1_forR!$AJ211,[3]species_comp_Region1_forR!$AL211)</f>
        <v>3.212599E-3</v>
      </c>
      <c r="Q278" s="17">
        <f t="shared" si="74"/>
        <v>670.70217274804861</v>
      </c>
      <c r="R278" s="59">
        <f t="shared" si="75"/>
        <v>123656.1376733483</v>
      </c>
      <c r="S278">
        <f t="shared" si="94"/>
        <v>351.64774657794737</v>
      </c>
      <c r="T278" s="9">
        <f t="shared" si="95"/>
        <v>689.22958329277685</v>
      </c>
      <c r="V278" s="17">
        <f t="shared" si="90"/>
        <v>1509.5126683320486</v>
      </c>
      <c r="W278" s="58">
        <f t="shared" si="91"/>
        <v>123717.91902600111</v>
      </c>
      <c r="X278">
        <f t="shared" si="96"/>
        <v>351.7355811202516</v>
      </c>
      <c r="Y278" s="9">
        <f t="shared" si="97"/>
        <v>689.40173899569311</v>
      </c>
      <c r="Z278" s="18">
        <f t="shared" si="77"/>
        <v>0.23301267256597813</v>
      </c>
    </row>
    <row r="279" spans="1:26">
      <c r="A279" s="12" t="str">
        <f>'rockfish harvests'!A278</f>
        <v>SE</v>
      </c>
      <c r="B279" s="12">
        <f>'rockfish harvests'!B278</f>
        <v>2010</v>
      </c>
      <c r="C279" s="12" t="str">
        <f>'rockfish harvests'!C278</f>
        <v>NSEO</v>
      </c>
      <c r="D279">
        <f>'rockfish harvests'!D278</f>
        <v>4613</v>
      </c>
      <c r="E279">
        <f>'YE harvest'!E279</f>
        <v>1642</v>
      </c>
      <c r="F279" s="12">
        <f>IF([3]species_comp_Region1_forR!$H190&gt;49,[3]species_comp_Region1_forR!$AM190,[3]species_comp_Region1_forR!$AO190)</f>
        <v>0.94716981099999997</v>
      </c>
      <c r="G279" s="12">
        <f>IF([3]species_comp_Region1_forR!$H190&gt;49,[3]species_comp_Region1_forR!$AN190,[3]species_comp_Region1_forR!$AP190)</f>
        <v>9.4592000000000005E-5</v>
      </c>
      <c r="H279" s="17">
        <f t="shared" si="98"/>
        <v>1555.2528296620001</v>
      </c>
      <c r="I279" s="8">
        <f t="shared" si="89"/>
        <v>255.03554508800002</v>
      </c>
      <c r="J279">
        <f t="shared" si="92"/>
        <v>15.969832343766168</v>
      </c>
      <c r="K279" s="9">
        <f t="shared" si="93"/>
        <v>31.300871393781687</v>
      </c>
      <c r="M279" s="2">
        <f>'rockfish harvests'!O278</f>
        <v>2446.8014948136924</v>
      </c>
      <c r="N279">
        <f>'rockfish harvests'!P278</f>
        <v>1575323.7998180711</v>
      </c>
      <c r="O279" s="12">
        <f>IF([3]species_comp_Region1_forR!$D212&gt;49,[3]species_comp_Region1_forR!$AI212,[3]species_comp_Region1_forR!$AK212)</f>
        <v>0.42592592600000001</v>
      </c>
      <c r="P279" s="12">
        <f>IF([3]species_comp_Region1_forR!$D212&gt;49,[3]species_comp_Region1_forR!$AJ212,[3]species_comp_Region1_forR!$AL212)</f>
        <v>1.518714E-3</v>
      </c>
      <c r="Q279" s="17">
        <f t="shared" si="74"/>
        <v>1042.1561924167063</v>
      </c>
      <c r="R279" s="59">
        <f t="shared" si="75"/>
        <v>292483.87790479464</v>
      </c>
      <c r="S279">
        <f t="shared" si="94"/>
        <v>540.81778623191997</v>
      </c>
      <c r="T279" s="9">
        <f t="shared" si="95"/>
        <v>1060.0028610145632</v>
      </c>
      <c r="V279" s="17">
        <f t="shared" si="90"/>
        <v>2597.4090220787066</v>
      </c>
      <c r="W279" s="58">
        <f t="shared" si="91"/>
        <v>292738.91344988265</v>
      </c>
      <c r="X279">
        <f t="shared" si="96"/>
        <v>541.05352179787417</v>
      </c>
      <c r="Y279" s="9">
        <f t="shared" si="97"/>
        <v>1060.4649027238333</v>
      </c>
      <c r="Z279" s="18">
        <f t="shared" si="77"/>
        <v>0.20830509064947691</v>
      </c>
    </row>
    <row r="280" spans="1:26">
      <c r="A280" s="12" t="str">
        <f>'rockfish harvests'!A279</f>
        <v>SE</v>
      </c>
      <c r="B280" s="12">
        <f>'rockfish harvests'!B279</f>
        <v>2011</v>
      </c>
      <c r="C280" s="12" t="str">
        <f>'rockfish harvests'!C279</f>
        <v>NSEO</v>
      </c>
      <c r="D280">
        <f>'rockfish harvests'!D279</f>
        <v>8950</v>
      </c>
      <c r="E280">
        <f>'YE harvest'!E280</f>
        <v>2118</v>
      </c>
      <c r="F280" s="12">
        <f>IF([3]species_comp_Region1_forR!$H191&gt;49,[3]species_comp_Region1_forR!$AM191,[3]species_comp_Region1_forR!$AO191)</f>
        <v>0.92230215800000004</v>
      </c>
      <c r="G280" s="12">
        <f>IF([3]species_comp_Region1_forR!$H191&gt;49,[3]species_comp_Region1_forR!$AN191,[3]species_comp_Region1_forR!$AP191)</f>
        <v>1.0325800000000001E-4</v>
      </c>
      <c r="H280" s="17">
        <f t="shared" si="98"/>
        <v>1953.435970644</v>
      </c>
      <c r="I280" s="8">
        <f t="shared" si="89"/>
        <v>463.20754039200006</v>
      </c>
      <c r="J280">
        <f t="shared" si="92"/>
        <v>21.522256861026449</v>
      </c>
      <c r="K280" s="9">
        <f t="shared" si="93"/>
        <v>42.183623447611836</v>
      </c>
      <c r="M280" s="2">
        <f>'rockfish harvests'!O279</f>
        <v>2109.8638720829731</v>
      </c>
      <c r="N280">
        <f>'rockfish harvests'!P279</f>
        <v>736850.51155388099</v>
      </c>
      <c r="O280" s="12">
        <f>IF([3]species_comp_Region1_forR!$D213&gt;49,[3]species_comp_Region1_forR!$AI213,[3]species_comp_Region1_forR!$AK213)</f>
        <v>0.37575757599999998</v>
      </c>
      <c r="P280" s="12">
        <f>IF([3]species_comp_Region1_forR!$D213&gt;49,[3]species_comp_Region1_forR!$AJ213,[3]species_comp_Region1_forR!$AL213)</f>
        <v>1.430267E-3</v>
      </c>
      <c r="Q280" s="17">
        <f t="shared" si="74"/>
        <v>792.79733426387202</v>
      </c>
      <c r="R280" s="59">
        <f t="shared" si="75"/>
        <v>109351.6684145808</v>
      </c>
      <c r="S280">
        <f t="shared" si="94"/>
        <v>330.68363796018212</v>
      </c>
      <c r="T280" s="9">
        <f t="shared" si="95"/>
        <v>648.13993040195692</v>
      </c>
      <c r="V280" s="17">
        <f t="shared" si="90"/>
        <v>2746.233304907872</v>
      </c>
      <c r="W280" s="58">
        <f t="shared" si="91"/>
        <v>109814.8759549728</v>
      </c>
      <c r="X280">
        <f t="shared" si="96"/>
        <v>331.38327651674399</v>
      </c>
      <c r="Y280" s="9">
        <f t="shared" si="97"/>
        <v>649.51122197281825</v>
      </c>
      <c r="Z280" s="18">
        <f t="shared" si="77"/>
        <v>0.12066828988073208</v>
      </c>
    </row>
    <row r="281" spans="1:26">
      <c r="A281" s="12" t="str">
        <f>'rockfish harvests'!A280</f>
        <v>SE</v>
      </c>
      <c r="B281" s="12">
        <f>'rockfish harvests'!B280</f>
        <v>2012</v>
      </c>
      <c r="C281" s="12" t="str">
        <f>'rockfish harvests'!C280</f>
        <v>NSEO</v>
      </c>
      <c r="D281">
        <f>'rockfish harvests'!D280</f>
        <v>8600</v>
      </c>
      <c r="E281">
        <f>'YE harvest'!E281</f>
        <v>2133</v>
      </c>
      <c r="F281" s="12">
        <f>IF([3]species_comp_Region1_forR!$H192&gt;49,[3]species_comp_Region1_forR!$AM192,[3]species_comp_Region1_forR!$AO192)</f>
        <v>0.90105540900000003</v>
      </c>
      <c r="G281" s="12">
        <f>IF([3]species_comp_Region1_forR!$H192&gt;49,[3]species_comp_Region1_forR!$AN192,[3]species_comp_Region1_forR!$AP192)</f>
        <v>1.17774E-4</v>
      </c>
      <c r="H281" s="17">
        <f t="shared" si="98"/>
        <v>1921.951187397</v>
      </c>
      <c r="I281" s="8">
        <f t="shared" si="89"/>
        <v>535.83507228600001</v>
      </c>
      <c r="J281">
        <f t="shared" si="92"/>
        <v>23.148111635422879</v>
      </c>
      <c r="K281" s="9">
        <f t="shared" si="93"/>
        <v>45.370298805428838</v>
      </c>
      <c r="M281" s="2">
        <f>'rockfish harvests'!O280</f>
        <v>4056.1403508771928</v>
      </c>
      <c r="N281">
        <f>'rockfish harvests'!P280</f>
        <v>2425591.2838210762</v>
      </c>
      <c r="O281" s="12">
        <f>IF([3]species_comp_Region1_forR!$D214&gt;49,[3]species_comp_Region1_forR!$AI214,[3]species_comp_Region1_forR!$AK214)</f>
        <v>0.28793774300000002</v>
      </c>
      <c r="P281" s="12">
        <f>IF([3]species_comp_Region1_forR!$D214&gt;49,[3]species_comp_Region1_forR!$AJ214,[3]species_comp_Region1_forR!$AL214)</f>
        <v>8.0089699999999996E-4</v>
      </c>
      <c r="Q281" s="17">
        <f t="shared" si="74"/>
        <v>1167.9158979228071</v>
      </c>
      <c r="R281" s="59">
        <f t="shared" si="75"/>
        <v>212335.19961027114</v>
      </c>
      <c r="S281">
        <f t="shared" si="94"/>
        <v>460.79843707446656</v>
      </c>
      <c r="T281" s="9">
        <f t="shared" si="95"/>
        <v>903.16493666595443</v>
      </c>
      <c r="V281" s="17">
        <f t="shared" si="90"/>
        <v>3089.8670853198073</v>
      </c>
      <c r="W281" s="59">
        <f>R281+I281</f>
        <v>212871.03468255713</v>
      </c>
      <c r="X281">
        <f t="shared" si="96"/>
        <v>461.37949096438729</v>
      </c>
      <c r="Y281" s="9">
        <f t="shared" si="97"/>
        <v>904.30380229019909</v>
      </c>
      <c r="Z281" s="18">
        <f t="shared" si="77"/>
        <v>0.14932017404775635</v>
      </c>
    </row>
    <row r="282" spans="1:26">
      <c r="A282" s="12" t="str">
        <f>'rockfish harvests'!A281</f>
        <v>SE</v>
      </c>
      <c r="B282" s="12">
        <f>'rockfish harvests'!B281</f>
        <v>2013</v>
      </c>
      <c r="C282" s="12" t="str">
        <f>'rockfish harvests'!C281</f>
        <v>NSEO</v>
      </c>
      <c r="D282">
        <f>'rockfish harvests'!D281</f>
        <v>6970</v>
      </c>
      <c r="E282">
        <f>'YE harvest'!E282</f>
        <v>1675</v>
      </c>
      <c r="F282" s="12">
        <f>IF([3]species_comp_Region1_forR!$H193&gt;49,[3]species_comp_Region1_forR!$AM193,[3]species_comp_Region1_forR!$AO193)</f>
        <v>0.868102288</v>
      </c>
      <c r="G282" s="12">
        <f>IF([3]species_comp_Region1_forR!$H193&gt;49,[3]species_comp_Region1_forR!$AN193,[3]species_comp_Region1_forR!$AP193)</f>
        <v>1.5431399999999999E-4</v>
      </c>
      <c r="H282" s="17">
        <f t="shared" si="98"/>
        <v>1454.0713324000001</v>
      </c>
      <c r="I282" s="8">
        <f t="shared" si="89"/>
        <v>432.94721624999994</v>
      </c>
      <c r="J282">
        <f t="shared" si="92"/>
        <v>20.807383695457723</v>
      </c>
      <c r="K282" s="9">
        <f t="shared" si="93"/>
        <v>40.782472043097137</v>
      </c>
      <c r="M282" s="2">
        <f>'rockfish harvests'!O281</f>
        <v>3563.4638032559742</v>
      </c>
      <c r="N282">
        <f>'rockfish harvests'!P281</f>
        <v>1983952.159720307</v>
      </c>
      <c r="O282" s="12">
        <f>IF([3]species_comp_Region1_forR!$D215&gt;49,[3]species_comp_Region1_forR!$AI215,[3]species_comp_Region1_forR!$AK215)</f>
        <v>0.27777777799999998</v>
      </c>
      <c r="P282" s="12">
        <f>IF([3]species_comp_Region1_forR!$D215&gt;49,[3]species_comp_Region1_forR!$AJ215,[3]species_comp_Region1_forR!$AL215)</f>
        <v>6.57762E-4</v>
      </c>
      <c r="Q282" s="17">
        <f t="shared" si="74"/>
        <v>989.85105725187361</v>
      </c>
      <c r="R282" s="59">
        <f t="shared" si="75"/>
        <v>160130.20256299493</v>
      </c>
      <c r="S282">
        <f t="shared" si="94"/>
        <v>400.16272010645235</v>
      </c>
      <c r="T282" s="9">
        <f t="shared" si="95"/>
        <v>784.31893140864656</v>
      </c>
      <c r="V282" s="17">
        <f t="shared" si="90"/>
        <v>2443.9223896518738</v>
      </c>
      <c r="W282" s="58">
        <f t="shared" si="91"/>
        <v>160563.14977924494</v>
      </c>
      <c r="X282">
        <f t="shared" si="96"/>
        <v>400.70331890220842</v>
      </c>
      <c r="Y282" s="9">
        <f t="shared" si="97"/>
        <v>785.37850504832852</v>
      </c>
      <c r="Z282" s="18">
        <f t="shared" si="77"/>
        <v>0.16395910140145117</v>
      </c>
    </row>
    <row r="283" spans="1:26">
      <c r="A283" s="12" t="str">
        <f>'rockfish harvests'!A282</f>
        <v>SE</v>
      </c>
      <c r="B283" s="12">
        <f>'rockfish harvests'!B282</f>
        <v>2014</v>
      </c>
      <c r="C283" s="12" t="str">
        <f>'rockfish harvests'!C282</f>
        <v>NSEO</v>
      </c>
      <c r="D283">
        <f>'rockfish harvests'!D282</f>
        <v>8688</v>
      </c>
      <c r="E283">
        <f>'YE harvest'!E283</f>
        <v>2260</v>
      </c>
      <c r="F283" s="12">
        <f>IF([3]species_comp_Region1_forR!$H194&gt;49,[3]species_comp_Region1_forR!$AM194,[3]species_comp_Region1_forR!$AO194)</f>
        <v>0.875</v>
      </c>
      <c r="G283" s="12">
        <f>IF([3]species_comp_Region1_forR!$H194&gt;49,[3]species_comp_Region1_forR!$AN194,[3]species_comp_Region1_forR!$AP194)</f>
        <v>1.32898E-4</v>
      </c>
      <c r="H283" s="17">
        <f t="shared" si="98"/>
        <v>1977.5</v>
      </c>
      <c r="I283" s="8">
        <f t="shared" si="89"/>
        <v>678.78982480000002</v>
      </c>
      <c r="J283">
        <f t="shared" si="92"/>
        <v>26.053595237509928</v>
      </c>
      <c r="K283" s="9">
        <f t="shared" si="93"/>
        <v>51.065046665519461</v>
      </c>
      <c r="M283" s="2">
        <f>'rockfish harvests'!O282</f>
        <v>9722.2508839872025</v>
      </c>
      <c r="N283">
        <f>'rockfish harvests'!P282</f>
        <v>9687106.4801495951</v>
      </c>
      <c r="O283" s="12">
        <f>IF([3]species_comp_Region1_forR!$D216&gt;49,[3]species_comp_Region1_forR!$AI216,[3]species_comp_Region1_forR!$AK216)</f>
        <v>0.16745283</v>
      </c>
      <c r="P283" s="12">
        <f>IF([3]species_comp_Region1_forR!$D216&gt;49,[3]species_comp_Region1_forR!$AJ216,[3]species_comp_Region1_forR!$AL216)</f>
        <v>3.2958E-4</v>
      </c>
      <c r="Q283" s="17">
        <f t="shared" si="74"/>
        <v>1628.0184244936588</v>
      </c>
      <c r="R283" s="59">
        <f t="shared" si="75"/>
        <v>299590.76524637069</v>
      </c>
      <c r="S283">
        <f t="shared" si="94"/>
        <v>547.3488515073094</v>
      </c>
      <c r="T283" s="9">
        <f t="shared" si="95"/>
        <v>1072.8037489543265</v>
      </c>
      <c r="V283" s="17">
        <f t="shared" si="90"/>
        <v>3605.518424493659</v>
      </c>
      <c r="W283" s="58">
        <f t="shared" si="91"/>
        <v>300269.55507117067</v>
      </c>
      <c r="X283">
        <f t="shared" si="96"/>
        <v>547.96857124398173</v>
      </c>
      <c r="Y283" s="9">
        <f t="shared" si="97"/>
        <v>1074.0183996382041</v>
      </c>
      <c r="Z283" s="18">
        <f t="shared" si="77"/>
        <v>0.15198052172509302</v>
      </c>
    </row>
    <row r="284" spans="1:26">
      <c r="A284" s="12" t="str">
        <f>'rockfish harvests'!A283</f>
        <v>SE</v>
      </c>
      <c r="B284" s="12">
        <f>'rockfish harvests'!B283</f>
        <v>2015</v>
      </c>
      <c r="C284" s="12" t="str">
        <f>'rockfish harvests'!C283</f>
        <v>NSEO</v>
      </c>
      <c r="D284">
        <f>'rockfish harvests'!D283</f>
        <v>9156</v>
      </c>
      <c r="E284">
        <f>'YE harvest'!E284</f>
        <v>2579</v>
      </c>
      <c r="F284" s="12">
        <f>IF([3]species_comp_Region1_forR!$H195&gt;49,[3]species_comp_Region1_forR!$AM195,[3]species_comp_Region1_forR!$AO195)</f>
        <v>0.90345528500000005</v>
      </c>
      <c r="G284" s="12">
        <f>IF([3]species_comp_Region1_forR!$H195&gt;49,[3]species_comp_Region1_forR!$AN195,[3]species_comp_Region1_forR!$AP195)</f>
        <v>8.8732299999999997E-5</v>
      </c>
      <c r="H284" s="17">
        <f t="shared" si="98"/>
        <v>2330.0111800150003</v>
      </c>
      <c r="I284" s="8">
        <f t="shared" si="89"/>
        <v>590.17991178429997</v>
      </c>
      <c r="J284">
        <f t="shared" si="92"/>
        <v>24.293618746170772</v>
      </c>
      <c r="K284" s="9">
        <f t="shared" si="93"/>
        <v>47.615492742494709</v>
      </c>
      <c r="M284" s="2">
        <f>'rockfish harvests'!O283</f>
        <v>4529.4803554223308</v>
      </c>
      <c r="N284">
        <f>'rockfish harvests'!P283</f>
        <v>3708908.4909766819</v>
      </c>
      <c r="O284" s="12">
        <f>IF([3]species_comp_Region1_forR!$D217&gt;49,[3]species_comp_Region1_forR!$AI217,[3]species_comp_Region1_forR!$AK217)</f>
        <v>0.35143770000000002</v>
      </c>
      <c r="P284" s="12">
        <f>IF([3]species_comp_Region1_forR!$D217&gt;49,[3]species_comp_Region1_forR!$AJ217,[3]species_comp_Region1_forR!$AL217)</f>
        <v>7.3054200000000004E-4</v>
      </c>
      <c r="Q284" s="17">
        <f t="shared" si="74"/>
        <v>1591.8301583048067</v>
      </c>
      <c r="R284" s="59">
        <f t="shared" si="75"/>
        <v>470359.99152655539</v>
      </c>
      <c r="S284">
        <f t="shared" si="94"/>
        <v>685.82796058964777</v>
      </c>
      <c r="T284" s="9">
        <f t="shared" si="95"/>
        <v>1344.2228027557096</v>
      </c>
      <c r="V284" s="17">
        <f t="shared" si="90"/>
        <v>3921.8413383198067</v>
      </c>
      <c r="W284" s="58">
        <f t="shared" si="91"/>
        <v>470950.17143833969</v>
      </c>
      <c r="X284">
        <f t="shared" si="96"/>
        <v>686.25809389641427</v>
      </c>
      <c r="Y284" s="9">
        <f t="shared" si="97"/>
        <v>1345.065864036972</v>
      </c>
      <c r="Z284" s="18">
        <f t="shared" si="77"/>
        <v>0.17498364535838684</v>
      </c>
    </row>
    <row r="285" spans="1:26">
      <c r="A285" s="12" t="str">
        <f>'rockfish harvests'!A284</f>
        <v>SE</v>
      </c>
      <c r="B285" s="12">
        <f>'rockfish harvests'!B284</f>
        <v>2016</v>
      </c>
      <c r="C285" s="12" t="str">
        <f>'rockfish harvests'!C284</f>
        <v>NSEO</v>
      </c>
      <c r="D285">
        <f>'rockfish harvests'!D284</f>
        <v>5839</v>
      </c>
      <c r="E285">
        <f>'YE harvest'!E285</f>
        <v>1492</v>
      </c>
      <c r="F285" s="12">
        <f>IF([3]species_comp_Region1_forR!$H196&gt;49,[3]species_comp_Region1_forR!$AM196,[3]species_comp_Region1_forR!$AO196)</f>
        <v>0.93048128299999999</v>
      </c>
      <c r="G285" s="12">
        <f>IF([3]species_comp_Region1_forR!$H196&gt;49,[3]species_comp_Region1_forR!$AN196,[3]species_comp_Region1_forR!$AP196)</f>
        <v>8.6594200000000005E-5</v>
      </c>
      <c r="H285" s="17">
        <f t="shared" si="98"/>
        <v>1388.2780742360001</v>
      </c>
      <c r="I285" s="8">
        <f t="shared" si="89"/>
        <v>192.76423122880001</v>
      </c>
      <c r="J285">
        <f t="shared" si="92"/>
        <v>13.883955892640973</v>
      </c>
      <c r="K285" s="9">
        <f t="shared" si="93"/>
        <v>27.212553549576306</v>
      </c>
      <c r="M285" s="2">
        <f>'rockfish harvests'!O284</f>
        <v>1660.6278507924235</v>
      </c>
      <c r="N285">
        <f>'rockfish harvests'!P284</f>
        <v>405106.18509878113</v>
      </c>
      <c r="O285" s="12">
        <f>IF([3]species_comp_Region1_forR!$D218&gt;49,[3]species_comp_Region1_forR!$AI218,[3]species_comp_Region1_forR!$AK218)</f>
        <v>0.25896414299999998</v>
      </c>
      <c r="P285" s="12">
        <f>IF([3]species_comp_Region1_forR!$D218&gt;49,[3]species_comp_Region1_forR!$AJ218,[3]species_comp_Region1_forR!$AL218)</f>
        <v>3.8303700000000003E-4</v>
      </c>
      <c r="Q285" s="17">
        <f t="shared" si="74"/>
        <v>430.04306822239181</v>
      </c>
      <c r="R285" s="59">
        <f t="shared" si="75"/>
        <v>28068.528788611104</v>
      </c>
      <c r="S285">
        <f t="shared" si="94"/>
        <v>167.53664909091117</v>
      </c>
      <c r="T285" s="9">
        <f t="shared" si="95"/>
        <v>328.37183221818589</v>
      </c>
      <c r="V285" s="17">
        <f t="shared" si="90"/>
        <v>1818.3211424583919</v>
      </c>
      <c r="W285" s="58">
        <f t="shared" si="91"/>
        <v>28261.293019839904</v>
      </c>
      <c r="X285">
        <f t="shared" si="96"/>
        <v>168.11095449089541</v>
      </c>
      <c r="Y285" s="9">
        <f t="shared" si="97"/>
        <v>329.49747080215502</v>
      </c>
      <c r="Z285" s="18">
        <f t="shared" si="77"/>
        <v>9.2453940376894805E-2</v>
      </c>
    </row>
    <row r="286" spans="1:26">
      <c r="A286" s="12" t="str">
        <f>'rockfish harvests'!A285</f>
        <v>SE</v>
      </c>
      <c r="B286" s="12">
        <f>'rockfish harvests'!B285</f>
        <v>2017</v>
      </c>
      <c r="C286" s="12" t="str">
        <f>'rockfish harvests'!C285</f>
        <v>NSEO</v>
      </c>
      <c r="D286">
        <f>'rockfish harvests'!D285</f>
        <v>9211</v>
      </c>
      <c r="E286">
        <f>'YE harvest'!E286</f>
        <v>1716</v>
      </c>
      <c r="F286" s="12">
        <f>IF([3]species_comp_Region1_forR!$H197&gt;49,[3]species_comp_Region1_forR!$AM197,[3]species_comp_Region1_forR!$AO197)</f>
        <v>0.91806020099999996</v>
      </c>
      <c r="G286" s="12">
        <f>IF([3]species_comp_Region1_forR!$H197&gt;49,[3]species_comp_Region1_forR!$AN197,[3]species_comp_Region1_forR!$AP197)</f>
        <v>1.2600600000000001E-4</v>
      </c>
      <c r="H286" s="17">
        <f t="shared" si="98"/>
        <v>1575.3913049159999</v>
      </c>
      <c r="I286" s="8">
        <f t="shared" si="89"/>
        <v>371.04432393600001</v>
      </c>
      <c r="J286">
        <f t="shared" si="92"/>
        <v>19.262510841943737</v>
      </c>
      <c r="K286" s="9">
        <f t="shared" si="93"/>
        <v>37.75452125020972</v>
      </c>
      <c r="M286" s="2">
        <f>'rockfish harvests'!O285</f>
        <v>6867.0171471927151</v>
      </c>
      <c r="N286">
        <f>'rockfish harvests'!P285</f>
        <v>4662505.6656814301</v>
      </c>
      <c r="O286" s="12">
        <f>IF([3]species_comp_Region1_forR!$D219&gt;49,[3]species_comp_Region1_forR!$AI219,[3]species_comp_Region1_forR!$AK219)</f>
        <v>0.16959064300000001</v>
      </c>
      <c r="P286" s="12">
        <f>IF([3]species_comp_Region1_forR!$D219&gt;49,[3]species_comp_Region1_forR!$AJ219,[3]species_comp_Region1_forR!$AL219)</f>
        <v>2.7505800000000001E-4</v>
      </c>
      <c r="Q286" s="17">
        <f t="shared" si="74"/>
        <v>1164.5818534844384</v>
      </c>
      <c r="R286" s="59">
        <f t="shared" si="75"/>
        <v>145786.41587384901</v>
      </c>
      <c r="S286">
        <f t="shared" si="94"/>
        <v>381.81987359728805</v>
      </c>
      <c r="T286" s="9">
        <f t="shared" si="95"/>
        <v>748.36695225068456</v>
      </c>
      <c r="V286" s="17">
        <f t="shared" si="90"/>
        <v>2739.9731584004385</v>
      </c>
      <c r="W286" s="58">
        <f t="shared" si="91"/>
        <v>146157.460197785</v>
      </c>
      <c r="X286">
        <f t="shared" si="96"/>
        <v>382.30545405184188</v>
      </c>
      <c r="Y286" s="9">
        <f t="shared" si="97"/>
        <v>749.31868994161005</v>
      </c>
      <c r="Z286" s="18">
        <f t="shared" si="77"/>
        <v>0.13952890482877101</v>
      </c>
    </row>
    <row r="287" spans="1:26">
      <c r="A287" s="12" t="str">
        <f>'rockfish harvests'!A286</f>
        <v>SE</v>
      </c>
      <c r="B287" s="12">
        <f>'rockfish harvests'!B286</f>
        <v>2018</v>
      </c>
      <c r="C287" s="12" t="str">
        <f>'rockfish harvests'!C286</f>
        <v>NSEO</v>
      </c>
      <c r="D287">
        <f>'rockfish harvests'!D286</f>
        <v>11024</v>
      </c>
      <c r="E287">
        <f>'YE harvest'!E287</f>
        <v>1835</v>
      </c>
      <c r="F287" s="12">
        <f>IF([3]species_comp_Region1_forR!$H198&gt;49,[3]species_comp_Region1_forR!$AM198,[3]species_comp_Region1_forR!$AO198)</f>
        <v>0.88204225400000003</v>
      </c>
      <c r="G287" s="12">
        <f>IF([3]species_comp_Region1_forR!$H198&gt;49,[3]species_comp_Region1_forR!$AN198,[3]species_comp_Region1_forR!$AP198)</f>
        <v>1.83499E-4</v>
      </c>
      <c r="H287" s="17">
        <f t="shared" si="98"/>
        <v>1618.54753609</v>
      </c>
      <c r="I287" s="8">
        <f t="shared" si="89"/>
        <v>617.88242027499996</v>
      </c>
      <c r="J287">
        <f t="shared" si="92"/>
        <v>24.857240801726164</v>
      </c>
      <c r="K287" s="9">
        <f t="shared" si="93"/>
        <v>48.720191971383279</v>
      </c>
      <c r="M287" s="2">
        <f>'rockfish harvests'!O286</f>
        <v>7836.8836407058479</v>
      </c>
      <c r="N287">
        <f>'rockfish harvests'!P286</f>
        <v>7422148.5356027149</v>
      </c>
      <c r="O287" s="12">
        <f>IF([3]species_comp_Region1_forR!$D220&gt;49,[3]species_comp_Region1_forR!$AI220,[3]species_comp_Region1_forR!$AK220)</f>
        <v>0.18895966</v>
      </c>
      <c r="P287" s="12">
        <f>IF([3]species_comp_Region1_forR!$D220&gt;49,[3]species_comp_Region1_forR!$AJ220,[3]species_comp_Region1_forR!$AL220)</f>
        <v>3.26072E-4</v>
      </c>
      <c r="Q287" s="17">
        <f t="shared" si="74"/>
        <v>1480.8548682073392</v>
      </c>
      <c r="R287" s="59">
        <f t="shared" si="75"/>
        <v>282619.52926094376</v>
      </c>
      <c r="S287">
        <f t="shared" si="94"/>
        <v>531.6197224153218</v>
      </c>
      <c r="T287" s="9">
        <f t="shared" si="95"/>
        <v>1041.9746559340308</v>
      </c>
      <c r="V287" s="17">
        <f t="shared" si="90"/>
        <v>3099.4024042973392</v>
      </c>
      <c r="W287" s="58">
        <f t="shared" si="91"/>
        <v>283237.41168121877</v>
      </c>
      <c r="X287">
        <f t="shared" si="96"/>
        <v>532.20053709219303</v>
      </c>
      <c r="Y287" s="9">
        <f t="shared" si="97"/>
        <v>1043.1130527006983</v>
      </c>
      <c r="Z287" s="18">
        <f t="shared" si="77"/>
        <v>0.17171069376286666</v>
      </c>
    </row>
    <row r="288" spans="1:26">
      <c r="A288" s="12" t="str">
        <f>'rockfish harvests'!A287</f>
        <v>SE</v>
      </c>
      <c r="B288" s="12">
        <f>'rockfish harvests'!B287</f>
        <v>2019</v>
      </c>
      <c r="C288" s="12" t="str">
        <f>'rockfish harvests'!C287</f>
        <v>NSEO</v>
      </c>
      <c r="D288">
        <f>'rockfish harvests'!D287</f>
        <v>11553</v>
      </c>
      <c r="E288">
        <f>'YE harvest'!E288</f>
        <v>1628</v>
      </c>
      <c r="F288" s="12">
        <v>0.75125208681135225</v>
      </c>
      <c r="G288" s="12">
        <v>3.1249563356679048E-4</v>
      </c>
      <c r="H288" s="17">
        <f t="shared" ref="H288" si="99">E288*F288</f>
        <v>1223.0383973288815</v>
      </c>
      <c r="I288" s="8">
        <f t="shared" ref="I288" si="100">(E288^2)*G288</f>
        <v>828.23342727528438</v>
      </c>
      <c r="K288" s="9"/>
      <c r="M288" s="2">
        <f>'rockfish harvests'!O287</f>
        <v>6640.6634516724807</v>
      </c>
      <c r="N288">
        <f>'rockfish harvests'!P287</f>
        <v>4892127.8553123055</v>
      </c>
      <c r="O288" s="12">
        <v>0.11494252873563218</v>
      </c>
      <c r="P288" s="12">
        <v>1.6732030234126736E-4</v>
      </c>
      <c r="Q288" s="17">
        <f t="shared" ref="Q288" si="101">M288*O288</f>
        <v>763.29464961752649</v>
      </c>
      <c r="R288" s="59">
        <f t="shared" ref="R288" si="102">(M288^2)*P288+(O288^2)*N288-(P288*N288)</f>
        <v>71193.748149643739</v>
      </c>
      <c r="S288">
        <f t="shared" ref="S288" si="103">SQRT(R288)</f>
        <v>266.82156612546095</v>
      </c>
      <c r="T288" s="9">
        <f t="shared" ref="T288" si="104">(1.96*S288)</f>
        <v>522.97026960590347</v>
      </c>
      <c r="V288" s="17">
        <f t="shared" ref="V288" si="105">Q288+H288</f>
        <v>1986.3330469464081</v>
      </c>
      <c r="W288" s="58">
        <f t="shared" ref="W288" si="106">R288+I288</f>
        <v>72021.981576919017</v>
      </c>
      <c r="X288">
        <f t="shared" ref="X288" si="107">SQRT(W288)</f>
        <v>268.36911442436707</v>
      </c>
      <c r="Y288" s="9">
        <f t="shared" ref="Y288" si="108">(1.96*X288)</f>
        <v>526.00346427175941</v>
      </c>
      <c r="Z288" s="18">
        <f t="shared" si="77"/>
        <v>0.13510781328283855</v>
      </c>
    </row>
    <row r="289" spans="1:26">
      <c r="A289" s="12" t="str">
        <f>'rockfish harvests'!A288</f>
        <v>SE</v>
      </c>
      <c r="B289" s="12">
        <f>'rockfish harvests'!B288</f>
        <v>1998</v>
      </c>
      <c r="C289" s="12" t="str">
        <f>'rockfish harvests'!C288</f>
        <v>SSEI</v>
      </c>
      <c r="D289">
        <f>'rockfish harvests'!D288</f>
        <v>6261</v>
      </c>
      <c r="E289">
        <f>'YE harvest'!E289</f>
        <v>3492</v>
      </c>
      <c r="F289" s="42">
        <v>0.82773213099999998</v>
      </c>
      <c r="G289" s="42">
        <v>1.0723709999999999E-3</v>
      </c>
      <c r="H289" s="17">
        <f t="shared" ref="H289:H296" si="109">E289*F289</f>
        <v>2890.440601452</v>
      </c>
      <c r="I289" s="8">
        <f t="shared" si="89"/>
        <v>13076.560605743998</v>
      </c>
      <c r="J289">
        <f t="shared" si="92"/>
        <v>114.3527901091355</v>
      </c>
      <c r="K289" s="9">
        <f t="shared" si="93"/>
        <v>224.13146861390558</v>
      </c>
      <c r="M289" s="2">
        <f>'rockfish harvests'!O288</f>
        <v>7422.4767633387146</v>
      </c>
      <c r="N289">
        <f>'rockfish harvests'!P288</f>
        <v>2528282.455604976</v>
      </c>
      <c r="O289" s="42">
        <v>0.70954271800000002</v>
      </c>
      <c r="P289" s="42">
        <v>1.9049780000000001E-3</v>
      </c>
      <c r="Q289" s="17">
        <f t="shared" si="74"/>
        <v>5266.5643369511945</v>
      </c>
      <c r="R289" s="59">
        <f t="shared" si="75"/>
        <v>1373000.9362850504</v>
      </c>
      <c r="S289">
        <f t="shared" si="94"/>
        <v>1171.7512262784496</v>
      </c>
      <c r="T289" s="9">
        <f t="shared" si="95"/>
        <v>2296.6324035057614</v>
      </c>
      <c r="V289" s="17">
        <f t="shared" si="90"/>
        <v>8157.0049384031945</v>
      </c>
      <c r="W289" s="58">
        <f t="shared" si="91"/>
        <v>1386077.4968907943</v>
      </c>
      <c r="X289">
        <f t="shared" si="96"/>
        <v>1177.3179251547963</v>
      </c>
      <c r="Y289" s="9">
        <f t="shared" si="97"/>
        <v>2307.5431333034007</v>
      </c>
      <c r="Z289" s="18">
        <f t="shared" si="77"/>
        <v>0.14433213342951176</v>
      </c>
    </row>
    <row r="290" spans="1:26">
      <c r="A290" s="12" t="str">
        <f>'rockfish harvests'!A289</f>
        <v>SE</v>
      </c>
      <c r="B290" s="12">
        <f>'rockfish harvests'!B289</f>
        <v>1999</v>
      </c>
      <c r="C290" s="12" t="str">
        <f>'rockfish harvests'!C289</f>
        <v>SSEI</v>
      </c>
      <c r="D290">
        <f>'rockfish harvests'!D289</f>
        <v>7370</v>
      </c>
      <c r="E290">
        <f>'YE harvest'!E290</f>
        <v>3538</v>
      </c>
      <c r="F290" s="42">
        <v>0.82773213099999998</v>
      </c>
      <c r="G290" s="42">
        <v>1.0723709999999999E-3</v>
      </c>
      <c r="H290" s="17">
        <f t="shared" si="109"/>
        <v>2928.5162794779999</v>
      </c>
      <c r="I290" s="8">
        <f t="shared" si="89"/>
        <v>13423.343939723998</v>
      </c>
      <c r="J290">
        <f t="shared" si="92"/>
        <v>115.85915561458231</v>
      </c>
      <c r="K290" s="9">
        <f t="shared" si="93"/>
        <v>227.08394500458132</v>
      </c>
      <c r="M290" s="2">
        <f>'rockfish harvests'!O289</f>
        <v>8737.2071148069517</v>
      </c>
      <c r="N290">
        <f>'rockfish harvests'!P289</f>
        <v>3503266.3626943887</v>
      </c>
      <c r="O290" s="42">
        <v>0.70954271800000002</v>
      </c>
      <c r="P290" s="42">
        <v>1.9049780000000001E-3</v>
      </c>
      <c r="Q290" s="17">
        <f t="shared" si="74"/>
        <v>6199.4216839690625</v>
      </c>
      <c r="R290" s="59">
        <f t="shared" si="75"/>
        <v>1902472.560125553</v>
      </c>
      <c r="S290">
        <f t="shared" si="94"/>
        <v>1379.3014754307897</v>
      </c>
      <c r="T290" s="9">
        <f t="shared" si="95"/>
        <v>2703.4308918443476</v>
      </c>
      <c r="V290" s="17">
        <f t="shared" si="90"/>
        <v>9127.9379634470624</v>
      </c>
      <c r="W290" s="58">
        <f t="shared" si="91"/>
        <v>1915895.904065277</v>
      </c>
      <c r="X290">
        <f t="shared" si="96"/>
        <v>1384.1589157554406</v>
      </c>
      <c r="Y290" s="9">
        <f t="shared" si="97"/>
        <v>2712.9514748806637</v>
      </c>
      <c r="Z290" s="18">
        <f t="shared" si="77"/>
        <v>0.15163982504025791</v>
      </c>
    </row>
    <row r="291" spans="1:26">
      <c r="A291" s="12" t="str">
        <f>'rockfish harvests'!A290</f>
        <v>SE</v>
      </c>
      <c r="B291" s="12">
        <f>'rockfish harvests'!B290</f>
        <v>2000</v>
      </c>
      <c r="C291" s="12" t="str">
        <f>'rockfish harvests'!C290</f>
        <v>SSEI</v>
      </c>
      <c r="D291">
        <f>'rockfish harvests'!D290</f>
        <v>11989</v>
      </c>
      <c r="E291">
        <f>'YE harvest'!E291</f>
        <v>6877</v>
      </c>
      <c r="F291" s="42">
        <v>0.82773213099999998</v>
      </c>
      <c r="G291" s="42">
        <v>1.0723709999999999E-3</v>
      </c>
      <c r="H291" s="17">
        <f t="shared" si="109"/>
        <v>5692.3138648869999</v>
      </c>
      <c r="I291" s="8">
        <f t="shared" si="89"/>
        <v>50715.780038858997</v>
      </c>
      <c r="J291">
        <f t="shared" si="92"/>
        <v>225.20164306429692</v>
      </c>
      <c r="K291" s="9">
        <f t="shared" si="93"/>
        <v>441.39522040602196</v>
      </c>
      <c r="M291" s="2">
        <f>'rockfish harvests'!O290</f>
        <v>14213.076811318933</v>
      </c>
      <c r="N291">
        <f>'rockfish harvests'!P290</f>
        <v>9270520.1843895838</v>
      </c>
      <c r="O291" s="42">
        <v>0.70954271800000002</v>
      </c>
      <c r="P291" s="42">
        <v>1.9049780000000001E-3</v>
      </c>
      <c r="Q291" s="17">
        <f t="shared" si="74"/>
        <v>10084.78515184601</v>
      </c>
      <c r="R291" s="59">
        <f t="shared" si="75"/>
        <v>5034418.8659770032</v>
      </c>
      <c r="S291">
        <f t="shared" si="94"/>
        <v>2243.7510704124475</v>
      </c>
      <c r="T291" s="9">
        <f t="shared" si="95"/>
        <v>4397.7520980083973</v>
      </c>
      <c r="V291" s="17">
        <f t="shared" si="90"/>
        <v>15777.099016733009</v>
      </c>
      <c r="W291" s="58">
        <f t="shared" si="91"/>
        <v>5085134.646015862</v>
      </c>
      <c r="X291">
        <f t="shared" si="96"/>
        <v>2255.0243116241259</v>
      </c>
      <c r="Y291" s="9">
        <f t="shared" si="97"/>
        <v>4419.8476507832866</v>
      </c>
      <c r="Z291" s="18">
        <f t="shared" si="77"/>
        <v>0.14293022495659519</v>
      </c>
    </row>
    <row r="292" spans="1:26">
      <c r="A292" s="12" t="str">
        <f>'rockfish harvests'!A291</f>
        <v>SE</v>
      </c>
      <c r="B292" s="12">
        <f>'rockfish harvests'!B291</f>
        <v>2001</v>
      </c>
      <c r="C292" s="12" t="str">
        <f>'rockfish harvests'!C291</f>
        <v>SSEI</v>
      </c>
      <c r="D292">
        <f>'rockfish harvests'!D291</f>
        <v>9348</v>
      </c>
      <c r="E292">
        <f>'YE harvest'!E292</f>
        <v>4834</v>
      </c>
      <c r="F292" s="42">
        <v>0.82773213099999998</v>
      </c>
      <c r="G292" s="42">
        <v>1.0723709999999999E-3</v>
      </c>
      <c r="H292" s="17">
        <f t="shared" si="109"/>
        <v>4001.2571212540001</v>
      </c>
      <c r="I292" s="8">
        <f t="shared" si="89"/>
        <v>25058.689395275997</v>
      </c>
      <c r="J292">
        <f t="shared" si="92"/>
        <v>158.29936637673569</v>
      </c>
      <c r="K292" s="9">
        <f t="shared" si="93"/>
        <v>310.26675809840197</v>
      </c>
      <c r="M292" s="2">
        <f>'rockfish harvests'!O291</f>
        <v>11082.145469364368</v>
      </c>
      <c r="N292">
        <f>'rockfish harvests'!P291</f>
        <v>5636059.7796220118</v>
      </c>
      <c r="O292" s="42">
        <v>0.70954271800000002</v>
      </c>
      <c r="P292" s="42">
        <v>1.9049780000000001E-3</v>
      </c>
      <c r="Q292" s="17">
        <f t="shared" si="74"/>
        <v>7863.2556176041799</v>
      </c>
      <c r="R292" s="59">
        <f t="shared" si="75"/>
        <v>3060700.4914440573</v>
      </c>
      <c r="S292">
        <f t="shared" si="94"/>
        <v>1749.4857791488496</v>
      </c>
      <c r="T292" s="9">
        <f t="shared" si="95"/>
        <v>3428.9921271317453</v>
      </c>
      <c r="V292" s="17">
        <f t="shared" si="90"/>
        <v>11864.51273885818</v>
      </c>
      <c r="W292" s="58">
        <f t="shared" si="91"/>
        <v>3085759.1808393332</v>
      </c>
      <c r="X292">
        <f t="shared" si="96"/>
        <v>1756.6329100979901</v>
      </c>
      <c r="Y292" s="9">
        <f t="shared" si="97"/>
        <v>3443.0005037920605</v>
      </c>
      <c r="Z292" s="18">
        <f t="shared" si="77"/>
        <v>0.14805773728445973</v>
      </c>
    </row>
    <row r="293" spans="1:26">
      <c r="A293" s="12" t="str">
        <f>'rockfish harvests'!A292</f>
        <v>SE</v>
      </c>
      <c r="B293" s="12">
        <f>'rockfish harvests'!B292</f>
        <v>2002</v>
      </c>
      <c r="C293" s="12" t="str">
        <f>'rockfish harvests'!C292</f>
        <v>SSEI</v>
      </c>
      <c r="D293">
        <f>'rockfish harvests'!D292</f>
        <v>8033</v>
      </c>
      <c r="E293">
        <f>'YE harvest'!E293</f>
        <v>4064</v>
      </c>
      <c r="F293" s="42">
        <v>0.82773213099999998</v>
      </c>
      <c r="G293" s="42">
        <v>1.0723709999999999E-3</v>
      </c>
      <c r="H293" s="17">
        <f t="shared" si="109"/>
        <v>3363.9033803839998</v>
      </c>
      <c r="I293" s="8">
        <f t="shared" si="89"/>
        <v>17711.382383615997</v>
      </c>
      <c r="J293">
        <f t="shared" si="92"/>
        <v>133.08411769860444</v>
      </c>
      <c r="K293" s="9">
        <f t="shared" si="93"/>
        <v>260.84487068926472</v>
      </c>
      <c r="M293" s="2">
        <f>'rockfish harvests'!O292</f>
        <v>9523.200102204104</v>
      </c>
      <c r="N293">
        <f>'rockfish harvests'!P292</f>
        <v>4161919.8980246014</v>
      </c>
      <c r="O293" s="42">
        <v>0.70954271800000002</v>
      </c>
      <c r="P293" s="42">
        <v>1.9049780000000001E-3</v>
      </c>
      <c r="Q293" s="17">
        <f t="shared" si="74"/>
        <v>6757.1172845757783</v>
      </c>
      <c r="R293" s="59">
        <f t="shared" si="75"/>
        <v>2260158.8299847683</v>
      </c>
      <c r="S293">
        <f t="shared" si="94"/>
        <v>1503.3824629763274</v>
      </c>
      <c r="T293" s="9">
        <f t="shared" si="95"/>
        <v>2946.6296274336014</v>
      </c>
      <c r="V293" s="17">
        <f t="shared" si="90"/>
        <v>10121.020664959779</v>
      </c>
      <c r="W293" s="58">
        <f t="shared" si="91"/>
        <v>2277870.2123683845</v>
      </c>
      <c r="X293">
        <f t="shared" si="96"/>
        <v>1509.2614791242718</v>
      </c>
      <c r="Y293" s="9">
        <f t="shared" si="97"/>
        <v>2958.1524990835728</v>
      </c>
      <c r="Z293" s="18">
        <f t="shared" si="77"/>
        <v>0.14912146996690967</v>
      </c>
    </row>
    <row r="294" spans="1:26">
      <c r="A294" s="12" t="str">
        <f>'rockfish harvests'!A293</f>
        <v>SE</v>
      </c>
      <c r="B294" s="12">
        <f>'rockfish harvests'!B293</f>
        <v>2003</v>
      </c>
      <c r="C294" s="12" t="str">
        <f>'rockfish harvests'!C293</f>
        <v>SSEI</v>
      </c>
      <c r="D294">
        <f>'rockfish harvests'!D293</f>
        <v>11263</v>
      </c>
      <c r="E294">
        <f>'YE harvest'!E294</f>
        <v>5615</v>
      </c>
      <c r="F294" s="42">
        <v>0.82773213099999998</v>
      </c>
      <c r="G294" s="42">
        <v>1.0723709999999999E-3</v>
      </c>
      <c r="H294" s="17">
        <f t="shared" si="109"/>
        <v>4647.7159155649997</v>
      </c>
      <c r="I294" s="8">
        <f t="shared" si="89"/>
        <v>33809.954171474994</v>
      </c>
      <c r="J294">
        <f t="shared" si="92"/>
        <v>183.87483289312596</v>
      </c>
      <c r="K294" s="9">
        <f t="shared" si="93"/>
        <v>360.39467247052687</v>
      </c>
      <c r="M294" s="2">
        <f>'rockfish harvests'!O293</f>
        <v>13352.396707472279</v>
      </c>
      <c r="N294">
        <f>'rockfish harvests'!P293</f>
        <v>8181752.760036231</v>
      </c>
      <c r="O294" s="42">
        <v>0.70954271800000002</v>
      </c>
      <c r="P294" s="42">
        <v>1.9049780000000001E-3</v>
      </c>
      <c r="Q294" s="17">
        <f t="shared" si="74"/>
        <v>9474.0958516341325</v>
      </c>
      <c r="R294" s="59">
        <f t="shared" si="75"/>
        <v>4443156.3313184241</v>
      </c>
      <c r="S294">
        <f t="shared" si="94"/>
        <v>2107.8795817879218</v>
      </c>
      <c r="T294" s="9">
        <f t="shared" si="95"/>
        <v>4131.4439803043269</v>
      </c>
      <c r="V294" s="17">
        <f t="shared" si="90"/>
        <v>14121.811767199131</v>
      </c>
      <c r="W294" s="58">
        <f t="shared" si="91"/>
        <v>4476966.2854898991</v>
      </c>
      <c r="X294">
        <f t="shared" si="96"/>
        <v>2115.8842797964871</v>
      </c>
      <c r="Y294" s="9">
        <f t="shared" si="97"/>
        <v>4147.1331884011151</v>
      </c>
      <c r="Z294" s="18">
        <f t="shared" si="77"/>
        <v>0.1498309363329054</v>
      </c>
    </row>
    <row r="295" spans="1:26">
      <c r="A295" s="12" t="str">
        <f>'rockfish harvests'!A294</f>
        <v>SE</v>
      </c>
      <c r="B295" s="12">
        <f>'rockfish harvests'!B294</f>
        <v>2004</v>
      </c>
      <c r="C295" s="12" t="str">
        <f>'rockfish harvests'!C294</f>
        <v>SSEI</v>
      </c>
      <c r="D295">
        <f>'rockfish harvests'!D294</f>
        <v>13195</v>
      </c>
      <c r="E295">
        <f>'YE harvest'!E295</f>
        <v>7929</v>
      </c>
      <c r="F295" s="42">
        <v>0.82773213099999998</v>
      </c>
      <c r="G295" s="42">
        <v>1.0723709999999999E-3</v>
      </c>
      <c r="H295" s="17">
        <f t="shared" si="109"/>
        <v>6563.0880666989997</v>
      </c>
      <c r="I295" s="8">
        <f t="shared" si="89"/>
        <v>67418.936366210997</v>
      </c>
      <c r="J295">
        <f t="shared" si="92"/>
        <v>259.65156723234116</v>
      </c>
      <c r="K295" s="9">
        <f t="shared" si="93"/>
        <v>508.91707177538865</v>
      </c>
      <c r="M295" s="2">
        <f>'rockfish harvests'!O294</f>
        <v>15642.801611923707</v>
      </c>
      <c r="N295">
        <f>'rockfish harvests'!P294</f>
        <v>11229410.873184105</v>
      </c>
      <c r="O295" s="42">
        <v>0.70954271800000002</v>
      </c>
      <c r="P295" s="42">
        <v>1.9049780000000001E-3</v>
      </c>
      <c r="Q295" s="17">
        <f t="shared" si="74"/>
        <v>11099.235972859129</v>
      </c>
      <c r="R295" s="59">
        <f t="shared" si="75"/>
        <v>6098207.7412399054</v>
      </c>
      <c r="S295">
        <f t="shared" si="94"/>
        <v>2469.4549482102129</v>
      </c>
      <c r="T295" s="9">
        <f t="shared" si="95"/>
        <v>4840.1316984920177</v>
      </c>
      <c r="V295" s="17">
        <f t="shared" si="90"/>
        <v>17662.324039558131</v>
      </c>
      <c r="W295" s="58">
        <f t="shared" si="91"/>
        <v>6165626.677606116</v>
      </c>
      <c r="X295">
        <f t="shared" si="96"/>
        <v>2483.0679969759417</v>
      </c>
      <c r="Y295" s="9">
        <f t="shared" si="97"/>
        <v>4866.8132740728461</v>
      </c>
      <c r="Z295" s="18">
        <f t="shared" si="77"/>
        <v>0.14058557590805373</v>
      </c>
    </row>
    <row r="296" spans="1:26">
      <c r="A296" s="12" t="str">
        <f>'rockfish harvests'!A295</f>
        <v>SE</v>
      </c>
      <c r="B296" s="12">
        <f>'rockfish harvests'!B295</f>
        <v>2005</v>
      </c>
      <c r="C296" s="12" t="str">
        <f>'rockfish harvests'!C295</f>
        <v>SSEI</v>
      </c>
      <c r="D296">
        <f>'rockfish harvests'!D295</f>
        <v>15329</v>
      </c>
      <c r="E296">
        <f>'YE harvest'!E296</f>
        <v>9584</v>
      </c>
      <c r="F296" s="42">
        <v>0.82773213099999998</v>
      </c>
      <c r="G296" s="42">
        <v>1.0723709999999999E-3</v>
      </c>
      <c r="H296" s="17">
        <f t="shared" si="109"/>
        <v>7932.9847435040001</v>
      </c>
      <c r="I296" s="8">
        <f t="shared" si="89"/>
        <v>98500.553515775988</v>
      </c>
      <c r="J296">
        <f t="shared" si="92"/>
        <v>313.84797835222071</v>
      </c>
      <c r="K296" s="9">
        <f t="shared" si="93"/>
        <v>615.14203757035261</v>
      </c>
      <c r="M296" s="2">
        <f>'rockfish harvests'!O295</f>
        <v>18172.679492927513</v>
      </c>
      <c r="N296">
        <f>'rockfish harvests'!P295</f>
        <v>15155345.162562583</v>
      </c>
      <c r="O296" s="42">
        <v>0.70954271800000002</v>
      </c>
      <c r="P296" s="42">
        <v>1.9049780000000001E-3</v>
      </c>
      <c r="Q296" s="17">
        <f t="shared" si="74"/>
        <v>12894.29240075465</v>
      </c>
      <c r="R296" s="59">
        <f t="shared" si="75"/>
        <v>8230212.9858123204</v>
      </c>
      <c r="S296">
        <f t="shared" si="94"/>
        <v>2868.8347784095758</v>
      </c>
      <c r="T296" s="9">
        <f t="shared" si="95"/>
        <v>5622.9161656827682</v>
      </c>
      <c r="V296" s="17">
        <f t="shared" si="90"/>
        <v>20827.277144258649</v>
      </c>
      <c r="W296" s="58">
        <f t="shared" si="91"/>
        <v>8328713.5393280964</v>
      </c>
      <c r="X296">
        <f t="shared" si="96"/>
        <v>2885.9510632247557</v>
      </c>
      <c r="Y296" s="9">
        <f t="shared" si="97"/>
        <v>5656.4640839205213</v>
      </c>
      <c r="Z296" s="18">
        <f t="shared" si="77"/>
        <v>0.13856593174592249</v>
      </c>
    </row>
    <row r="297" spans="1:26">
      <c r="A297" s="12" t="str">
        <f>'rockfish harvests'!A296</f>
        <v>SE</v>
      </c>
      <c r="B297" s="12">
        <f>'rockfish harvests'!B296</f>
        <v>2006</v>
      </c>
      <c r="C297" s="12" t="str">
        <f>'rockfish harvests'!C296</f>
        <v>SSEI</v>
      </c>
      <c r="D297">
        <f>'rockfish harvests'!D296</f>
        <v>17714</v>
      </c>
      <c r="E297">
        <f>'YE harvest'!E297</f>
        <v>11388</v>
      </c>
      <c r="F297" s="12">
        <f>IF([3]species_comp_Region1_forR!$H230&gt;49,[3]species_comp_Region1_forR!$AM230,[3]species_comp_Region1_forR!$AO230)</f>
        <v>0.80670926499999995</v>
      </c>
      <c r="G297" s="12">
        <f>IF([3]species_comp_Region1_forR!$H230&gt;49,[3]species_comp_Region1_forR!$AN230,[3]species_comp_Region1_forR!$AP230)</f>
        <v>2.4948700000000001E-4</v>
      </c>
      <c r="H297" s="17">
        <f t="shared" ref="H297:H309" si="110">E297*F297</f>
        <v>9186.8051098199994</v>
      </c>
      <c r="I297" s="8">
        <f t="shared" si="89"/>
        <v>32355.106802928</v>
      </c>
      <c r="J297">
        <f t="shared" si="92"/>
        <v>179.87525344784925</v>
      </c>
      <c r="K297" s="9">
        <f t="shared" si="93"/>
        <v>352.55549675778451</v>
      </c>
      <c r="M297" s="2">
        <f>'rockfish harvests'!O296</f>
        <v>21000.120329944417</v>
      </c>
      <c r="N297">
        <f>'rockfish harvests'!P296</f>
        <v>20238180.459821593</v>
      </c>
      <c r="O297" s="12">
        <f>IF([3]species_comp_Region1_forR!$D252&gt;49,[3]species_comp_Region1_forR!$AI252,[3]species_comp_Region1_forR!$AK252)</f>
        <v>0.75184275199999995</v>
      </c>
      <c r="P297" s="12">
        <f>IF([3]species_comp_Region1_forR!$D252&gt;49,[3]species_comp_Region1_forR!$AJ252,[3]species_comp_Region1_forR!$AL252)</f>
        <v>1.52931E-4</v>
      </c>
      <c r="Q297" s="17">
        <f t="shared" si="74"/>
        <v>15788.788261196558</v>
      </c>
      <c r="R297" s="59">
        <f t="shared" si="75"/>
        <v>11504334.452141888</v>
      </c>
      <c r="S297">
        <f t="shared" si="94"/>
        <v>3391.804011457898</v>
      </c>
      <c r="T297" s="9">
        <f t="shared" si="95"/>
        <v>6647.9358624574797</v>
      </c>
      <c r="V297" s="17">
        <f t="shared" si="90"/>
        <v>24975.593371016555</v>
      </c>
      <c r="W297" s="58">
        <f t="shared" si="91"/>
        <v>11536689.558944816</v>
      </c>
      <c r="X297">
        <f t="shared" si="96"/>
        <v>3396.5702640965364</v>
      </c>
      <c r="Y297" s="9">
        <f t="shared" si="97"/>
        <v>6657.2777176292111</v>
      </c>
      <c r="Z297" s="18">
        <f t="shared" si="77"/>
        <v>0.13599557830878833</v>
      </c>
    </row>
    <row r="298" spans="1:26">
      <c r="A298" s="12" t="str">
        <f>'rockfish harvests'!A297</f>
        <v>SE</v>
      </c>
      <c r="B298" s="12">
        <f>'rockfish harvests'!B297</f>
        <v>2007</v>
      </c>
      <c r="C298" s="12" t="str">
        <f>'rockfish harvests'!C297</f>
        <v>SSEI</v>
      </c>
      <c r="D298">
        <f>'rockfish harvests'!D297</f>
        <v>20368</v>
      </c>
      <c r="E298">
        <f>'YE harvest'!E298</f>
        <v>12015</v>
      </c>
      <c r="F298" s="12">
        <f>IF([3]species_comp_Region1_forR!$H231&gt;49,[3]species_comp_Region1_forR!$AM231,[3]species_comp_Region1_forR!$AO231)</f>
        <v>0.78806333699999997</v>
      </c>
      <c r="G298" s="12">
        <f>IF([3]species_comp_Region1_forR!$H231&gt;49,[3]species_comp_Region1_forR!$AN231,[3]species_comp_Region1_forR!$AP231)</f>
        <v>2.0368200000000001E-4</v>
      </c>
      <c r="H298" s="17">
        <f t="shared" si="110"/>
        <v>9468.5809940549989</v>
      </c>
      <c r="I298" s="8">
        <f t="shared" si="89"/>
        <v>29403.579348449999</v>
      </c>
      <c r="J298">
        <f t="shared" si="92"/>
        <v>171.47471926919724</v>
      </c>
      <c r="K298" s="9">
        <f t="shared" si="93"/>
        <v>336.09044976762658</v>
      </c>
      <c r="M298" s="2">
        <f>'rockfish harvests'!O297</f>
        <v>24146.463299102848</v>
      </c>
      <c r="N298">
        <f>'rockfish harvests'!P297</f>
        <v>26756848.278906163</v>
      </c>
      <c r="O298" s="12">
        <f>IF([3]species_comp_Region1_forR!$D253&gt;49,[3]species_comp_Region1_forR!$AI253,[3]species_comp_Region1_forR!$AK253)</f>
        <v>0.76492771800000003</v>
      </c>
      <c r="P298" s="12">
        <f>IF([3]species_comp_Region1_forR!$D253&gt;49,[3]species_comp_Region1_forR!$AJ253,[3]species_comp_Region1_forR!$AL253)</f>
        <v>1.1309E-4</v>
      </c>
      <c r="Q298" s="17">
        <f t="shared" si="74"/>
        <v>18470.299069153494</v>
      </c>
      <c r="R298" s="59">
        <f t="shared" si="75"/>
        <v>15718728.978536699</v>
      </c>
      <c r="S298">
        <f t="shared" si="94"/>
        <v>3964.6852307007548</v>
      </c>
      <c r="T298" s="9">
        <f t="shared" si="95"/>
        <v>7770.7830521734795</v>
      </c>
      <c r="V298" s="17">
        <f t="shared" si="90"/>
        <v>27938.880063208493</v>
      </c>
      <c r="W298" s="58">
        <f t="shared" si="91"/>
        <v>15748132.557885149</v>
      </c>
      <c r="X298">
        <f t="shared" si="96"/>
        <v>3968.391684030843</v>
      </c>
      <c r="Y298" s="9">
        <f t="shared" si="97"/>
        <v>7778.047700700452</v>
      </c>
      <c r="Z298" s="18">
        <f t="shared" si="77"/>
        <v>0.14203832347799247</v>
      </c>
    </row>
    <row r="299" spans="1:26">
      <c r="A299" s="12" t="str">
        <f>'rockfish harvests'!A298</f>
        <v>SE</v>
      </c>
      <c r="B299" s="12">
        <f>'rockfish harvests'!B298</f>
        <v>2008</v>
      </c>
      <c r="C299" s="12" t="str">
        <f>'rockfish harvests'!C298</f>
        <v>SSEI</v>
      </c>
      <c r="D299">
        <f>'rockfish harvests'!D298</f>
        <v>18756</v>
      </c>
      <c r="E299">
        <f>'YE harvest'!E299</f>
        <v>10550</v>
      </c>
      <c r="F299" s="12">
        <f>IF([3]species_comp_Region1_forR!$H232&gt;49,[3]species_comp_Region1_forR!$AM232,[3]species_comp_Region1_forR!$AO232)</f>
        <v>0.87847222199999997</v>
      </c>
      <c r="G299" s="12">
        <f>IF([3]species_comp_Region1_forR!$H232&gt;49,[3]species_comp_Region1_forR!$AN232,[3]species_comp_Region1_forR!$AP232)</f>
        <v>1.8566700000000001E-4</v>
      </c>
      <c r="H299" s="17">
        <f t="shared" si="110"/>
        <v>9267.8819420999989</v>
      </c>
      <c r="I299" s="8">
        <f t="shared" si="89"/>
        <v>20665.201267500001</v>
      </c>
      <c r="J299">
        <f t="shared" si="92"/>
        <v>143.75396087586597</v>
      </c>
      <c r="K299" s="9">
        <f t="shared" si="93"/>
        <v>281.75776331669732</v>
      </c>
      <c r="M299" s="2">
        <f>'rockfish harvests'!O298</f>
        <v>22235.421525823498</v>
      </c>
      <c r="N299">
        <f>'rockfish harvests'!P298</f>
        <v>22689171.172948774</v>
      </c>
      <c r="O299" s="12">
        <f>IF([3]species_comp_Region1_forR!$D254&gt;49,[3]species_comp_Region1_forR!$AI254,[3]species_comp_Region1_forR!$AK254)</f>
        <v>0.71903574400000003</v>
      </c>
      <c r="P299" s="12">
        <f>IF([3]species_comp_Region1_forR!$D254&gt;49,[3]species_comp_Region1_forR!$AJ254,[3]species_comp_Region1_forR!$AL254)</f>
        <v>1.68073E-4</v>
      </c>
      <c r="Q299" s="17">
        <f t="shared" si="74"/>
        <v>15988.062859974116</v>
      </c>
      <c r="R299" s="59">
        <f t="shared" si="75"/>
        <v>11809867.070406999</v>
      </c>
      <c r="S299">
        <f t="shared" si="94"/>
        <v>3436.5487149765531</v>
      </c>
      <c r="T299" s="9">
        <f t="shared" si="95"/>
        <v>6735.6354813540438</v>
      </c>
      <c r="V299" s="17">
        <f t="shared" si="90"/>
        <v>25255.944802074115</v>
      </c>
      <c r="W299" s="58">
        <f t="shared" si="91"/>
        <v>11830532.271674499</v>
      </c>
      <c r="X299">
        <f t="shared" si="96"/>
        <v>3439.5540803532222</v>
      </c>
      <c r="Y299" s="9">
        <f t="shared" si="97"/>
        <v>6741.5259974923156</v>
      </c>
      <c r="Z299" s="18">
        <f t="shared" si="77"/>
        <v>0.1361878998116417</v>
      </c>
    </row>
    <row r="300" spans="1:26">
      <c r="A300" s="12" t="str">
        <f>'rockfish harvests'!A299</f>
        <v>SE</v>
      </c>
      <c r="B300" s="12">
        <f>'rockfish harvests'!B299</f>
        <v>2009</v>
      </c>
      <c r="C300" s="12" t="str">
        <f>'rockfish harvests'!C299</f>
        <v>SSEI</v>
      </c>
      <c r="D300">
        <f>'rockfish harvests'!D299</f>
        <v>14837</v>
      </c>
      <c r="E300">
        <f>'YE harvest'!E300</f>
        <v>8319</v>
      </c>
      <c r="F300" s="12">
        <f>IF([3]species_comp_Region1_forR!$H233&gt;49,[3]species_comp_Region1_forR!$AM233,[3]species_comp_Region1_forR!$AO233)</f>
        <v>0.88645690799999999</v>
      </c>
      <c r="G300" s="12">
        <f>IF([3]species_comp_Region1_forR!$H233&gt;49,[3]species_comp_Region1_forR!$AN233,[3]species_comp_Region1_forR!$AP233)</f>
        <v>1.37878E-4</v>
      </c>
      <c r="H300" s="17">
        <f t="shared" si="110"/>
        <v>7374.4350176520002</v>
      </c>
      <c r="I300" s="8">
        <f t="shared" si="89"/>
        <v>9541.9519151579989</v>
      </c>
      <c r="J300">
        <f t="shared" si="92"/>
        <v>97.682915165130069</v>
      </c>
      <c r="K300" s="9">
        <f t="shared" si="93"/>
        <v>191.45851372365493</v>
      </c>
      <c r="M300" s="2">
        <f>'rockfish harvests'!O299</f>
        <v>17589.408678750442</v>
      </c>
      <c r="N300">
        <f>'rockfish harvests'!P299</f>
        <v>14198104.777272861</v>
      </c>
      <c r="O300" s="12">
        <f>IF([3]species_comp_Region1_forR!$D255&gt;49,[3]species_comp_Region1_forR!$AI255,[3]species_comp_Region1_forR!$AK255)</f>
        <v>0.71950048</v>
      </c>
      <c r="P300" s="12">
        <f>IF([3]species_comp_Region1_forR!$D255&gt;49,[3]species_comp_Region1_forR!$AJ255,[3]species_comp_Region1_forR!$AL255)</f>
        <v>1.94057E-4</v>
      </c>
      <c r="Q300" s="17">
        <f t="shared" si="74"/>
        <v>12655.587987277109</v>
      </c>
      <c r="R300" s="59">
        <f t="shared" si="75"/>
        <v>7407371.7667478267</v>
      </c>
      <c r="S300">
        <f t="shared" si="94"/>
        <v>2721.6487221439556</v>
      </c>
      <c r="T300" s="9">
        <f t="shared" si="95"/>
        <v>5334.4314954021529</v>
      </c>
      <c r="V300" s="17">
        <f t="shared" si="90"/>
        <v>20030.023004929109</v>
      </c>
      <c r="W300" s="58">
        <f t="shared" si="91"/>
        <v>7416913.7186629847</v>
      </c>
      <c r="X300">
        <f t="shared" si="96"/>
        <v>2723.4011306935645</v>
      </c>
      <c r="Y300" s="9">
        <f t="shared" si="97"/>
        <v>5337.8662161593866</v>
      </c>
      <c r="Z300" s="18">
        <f t="shared" si="77"/>
        <v>0.13596595121350452</v>
      </c>
    </row>
    <row r="301" spans="1:26">
      <c r="A301" s="12" t="str">
        <f>'rockfish harvests'!A300</f>
        <v>SE</v>
      </c>
      <c r="B301" s="12">
        <f>'rockfish harvests'!B300</f>
        <v>2010</v>
      </c>
      <c r="C301" s="12" t="str">
        <f>'rockfish harvests'!C300</f>
        <v>SSEI</v>
      </c>
      <c r="D301">
        <f>'rockfish harvests'!D300</f>
        <v>20015</v>
      </c>
      <c r="E301">
        <f>'YE harvest'!E301</f>
        <v>11058</v>
      </c>
      <c r="F301" s="12">
        <f>IF([3]species_comp_Region1_forR!$H234&gt;49,[3]species_comp_Region1_forR!$AM234,[3]species_comp_Region1_forR!$AO234)</f>
        <v>0.82578875200000001</v>
      </c>
      <c r="G301" s="12">
        <f>IF([3]species_comp_Region1_forR!$H234&gt;49,[3]species_comp_Region1_forR!$AN234,[3]species_comp_Region1_forR!$AP234)</f>
        <v>1.97612E-4</v>
      </c>
      <c r="H301" s="17">
        <f t="shared" si="110"/>
        <v>9131.572019616</v>
      </c>
      <c r="I301" s="8">
        <f t="shared" si="89"/>
        <v>24163.869678768002</v>
      </c>
      <c r="J301">
        <f t="shared" si="92"/>
        <v>155.4473212338122</v>
      </c>
      <c r="K301" s="9">
        <f t="shared" si="93"/>
        <v>304.67674961827191</v>
      </c>
      <c r="M301" s="2">
        <f>'rockfish harvests'!O300</f>
        <v>23727.978345028649</v>
      </c>
      <c r="N301">
        <f>'rockfish harvests'!P300</f>
        <v>25837433.526771665</v>
      </c>
      <c r="O301" s="12">
        <f>IF([3]species_comp_Region1_forR!$D256&gt;49,[3]species_comp_Region1_forR!$AI256,[3]species_comp_Region1_forR!$AK256)</f>
        <v>0.77350044799999995</v>
      </c>
      <c r="P301" s="12">
        <f>IF([3]species_comp_Region1_forR!$D256&gt;49,[3]species_comp_Region1_forR!$AJ256,[3]species_comp_Region1_forR!$AL256)</f>
        <v>1.5698700000000001E-4</v>
      </c>
      <c r="Q301" s="17">
        <f t="shared" si="74"/>
        <v>18353.601880013957</v>
      </c>
      <c r="R301" s="59">
        <f t="shared" si="75"/>
        <v>15542942.721834652</v>
      </c>
      <c r="S301">
        <f t="shared" si="94"/>
        <v>3942.4538959681763</v>
      </c>
      <c r="T301" s="9">
        <f t="shared" si="95"/>
        <v>7727.2096360976257</v>
      </c>
      <c r="V301" s="17">
        <f t="shared" si="90"/>
        <v>27485.173899629957</v>
      </c>
      <c r="W301" s="58">
        <f t="shared" si="91"/>
        <v>15567106.59151342</v>
      </c>
      <c r="X301">
        <f t="shared" si="96"/>
        <v>3945.5172780655034</v>
      </c>
      <c r="Y301" s="9">
        <f t="shared" si="97"/>
        <v>7733.2138650083862</v>
      </c>
      <c r="Z301" s="18">
        <f t="shared" si="77"/>
        <v>0.14355074821333488</v>
      </c>
    </row>
    <row r="302" spans="1:26">
      <c r="A302" s="12" t="str">
        <f>'rockfish harvests'!A301</f>
        <v>SE</v>
      </c>
      <c r="B302" s="12">
        <f>'rockfish harvests'!B301</f>
        <v>2011</v>
      </c>
      <c r="C302" s="12" t="str">
        <f>'rockfish harvests'!C301</f>
        <v>SSEI</v>
      </c>
      <c r="D302">
        <f>'rockfish harvests'!D301</f>
        <v>17328</v>
      </c>
      <c r="E302">
        <f>'YE harvest'!E302</f>
        <v>8097</v>
      </c>
      <c r="F302" s="12">
        <f>IF([3]species_comp_Region1_forR!$H235&gt;49,[3]species_comp_Region1_forR!$AM235,[3]species_comp_Region1_forR!$AO235)</f>
        <v>0.83732057400000004</v>
      </c>
      <c r="G302" s="12">
        <f>IF([3]species_comp_Region1_forR!$H235&gt;49,[3]species_comp_Region1_forR!$AN235,[3]species_comp_Region1_forR!$AP235)</f>
        <v>1.63132E-4</v>
      </c>
      <c r="H302" s="17">
        <f t="shared" si="110"/>
        <v>6779.7846876780004</v>
      </c>
      <c r="I302" s="8">
        <f t="shared" si="89"/>
        <v>10695.163772988</v>
      </c>
      <c r="J302">
        <f t="shared" si="92"/>
        <v>103.41742490019755</v>
      </c>
      <c r="K302" s="9">
        <f t="shared" si="93"/>
        <v>202.69815280438718</v>
      </c>
      <c r="M302" s="2">
        <f>'rockfish harvests'!O301</f>
        <v>26057.656259472569</v>
      </c>
      <c r="N302">
        <f>'rockfish harvests'!P301</f>
        <v>22721971.694568597</v>
      </c>
      <c r="O302" s="12">
        <f>IF([3]species_comp_Region1_forR!$D257&gt;49,[3]species_comp_Region1_forR!$AI257,[3]species_comp_Region1_forR!$AK257)</f>
        <v>0.71940763799999996</v>
      </c>
      <c r="P302" s="12">
        <f>IF([3]species_comp_Region1_forR!$D257&gt;49,[3]species_comp_Region1_forR!$AJ257,[3]species_comp_Region1_forR!$AL257)</f>
        <v>1.5745700000000001E-4</v>
      </c>
      <c r="Q302" s="17">
        <f t="shared" si="74"/>
        <v>18746.076941443076</v>
      </c>
      <c r="R302" s="59">
        <f t="shared" si="75"/>
        <v>11863032.026273753</v>
      </c>
      <c r="S302">
        <f t="shared" si="94"/>
        <v>3444.2752541389245</v>
      </c>
      <c r="T302" s="9">
        <f t="shared" si="95"/>
        <v>6750.7794981122915</v>
      </c>
      <c r="V302" s="17">
        <f t="shared" si="90"/>
        <v>25525.861629121078</v>
      </c>
      <c r="W302" s="58">
        <f t="shared" si="91"/>
        <v>11873727.190046741</v>
      </c>
      <c r="X302">
        <f t="shared" si="96"/>
        <v>3445.8275043952417</v>
      </c>
      <c r="Y302" s="9">
        <f t="shared" si="97"/>
        <v>6753.8219086146737</v>
      </c>
      <c r="Z302" s="18">
        <f t="shared" si="77"/>
        <v>0.13499358236997114</v>
      </c>
    </row>
    <row r="303" spans="1:26">
      <c r="A303" s="12" t="str">
        <f>'rockfish harvests'!A302</f>
        <v>SE</v>
      </c>
      <c r="B303" s="12">
        <f>'rockfish harvests'!B302</f>
        <v>2012</v>
      </c>
      <c r="C303" s="12" t="str">
        <f>'rockfish harvests'!C302</f>
        <v>SSEI</v>
      </c>
      <c r="D303">
        <f>'rockfish harvests'!D302</f>
        <v>20908</v>
      </c>
      <c r="E303">
        <f>'YE harvest'!E303</f>
        <v>11877</v>
      </c>
      <c r="F303" s="12">
        <f>IF([3]species_comp_Region1_forR!$H236&gt;49,[3]species_comp_Region1_forR!$AM236,[3]species_comp_Region1_forR!$AO236)</f>
        <v>0.856429463</v>
      </c>
      <c r="G303" s="12">
        <f>IF([3]species_comp_Region1_forR!$H236&gt;49,[3]species_comp_Region1_forR!$AN236,[3]species_comp_Region1_forR!$AP236)</f>
        <v>1.5369799999999999E-4</v>
      </c>
      <c r="H303" s="17">
        <f t="shared" si="110"/>
        <v>10171.812732050999</v>
      </c>
      <c r="I303" s="8">
        <f t="shared" si="89"/>
        <v>21681.120801041998</v>
      </c>
      <c r="J303">
        <f t="shared" si="92"/>
        <v>147.24510450620082</v>
      </c>
      <c r="K303" s="9">
        <f t="shared" si="93"/>
        <v>288.60040483215357</v>
      </c>
      <c r="M303" s="2">
        <f>'rockfish harvests'!O302</f>
        <v>30342.239687848378</v>
      </c>
      <c r="N303">
        <f>'rockfish harvests'!P302</f>
        <v>23087012.957423236</v>
      </c>
      <c r="O303" s="12">
        <f>IF([3]species_comp_Region1_forR!$D258&gt;49,[3]species_comp_Region1_forR!$AI258,[3]species_comp_Region1_forR!$AK258)</f>
        <v>0.715509854</v>
      </c>
      <c r="P303" s="12">
        <f>IF([3]species_comp_Region1_forR!$D258&gt;49,[3]species_comp_Region1_forR!$AJ258,[3]species_comp_Region1_forR!$AL258)</f>
        <v>1.7457599999999999E-4</v>
      </c>
      <c r="Q303" s="17">
        <f t="shared" si="74"/>
        <v>21710.171489085398</v>
      </c>
      <c r="R303" s="59">
        <f t="shared" si="75"/>
        <v>11976189.958605532</v>
      </c>
      <c r="S303">
        <f t="shared" si="94"/>
        <v>3460.6632252511267</v>
      </c>
      <c r="T303" s="9">
        <f t="shared" si="95"/>
        <v>6782.8999214922087</v>
      </c>
      <c r="V303" s="17">
        <f t="shared" si="90"/>
        <v>31881.984221136398</v>
      </c>
      <c r="W303" s="58">
        <f t="shared" si="91"/>
        <v>11997871.079406574</v>
      </c>
      <c r="X303">
        <f t="shared" si="96"/>
        <v>3463.7943182883382</v>
      </c>
      <c r="Y303" s="9">
        <f t="shared" si="97"/>
        <v>6789.0368638451428</v>
      </c>
      <c r="Z303" s="18">
        <f t="shared" si="77"/>
        <v>0.10864425169597788</v>
      </c>
    </row>
    <row r="304" spans="1:26">
      <c r="A304" s="12" t="str">
        <f>'rockfish harvests'!A303</f>
        <v>SE</v>
      </c>
      <c r="B304" s="12">
        <f>'rockfish harvests'!B303</f>
        <v>2013</v>
      </c>
      <c r="C304" s="12" t="str">
        <f>'rockfish harvests'!C303</f>
        <v>SSEI</v>
      </c>
      <c r="D304">
        <f>'rockfish harvests'!D303</f>
        <v>24779</v>
      </c>
      <c r="E304">
        <f>'YE harvest'!E304</f>
        <v>13572</v>
      </c>
      <c r="F304" s="12">
        <f>IF([3]species_comp_Region1_forR!$H237&gt;49,[3]species_comp_Region1_forR!$AM237,[3]species_comp_Region1_forR!$AO237)</f>
        <v>0.82814814800000003</v>
      </c>
      <c r="G304" s="12">
        <f>IF([3]species_comp_Region1_forR!$H237&gt;49,[3]species_comp_Region1_forR!$AN237,[3]species_comp_Region1_forR!$AP237)</f>
        <v>2.1115500000000001E-4</v>
      </c>
      <c r="H304" s="17">
        <f t="shared" si="110"/>
        <v>11239.626664656</v>
      </c>
      <c r="I304" s="8">
        <f t="shared" si="89"/>
        <v>38894.578697520003</v>
      </c>
      <c r="J304">
        <f t="shared" si="92"/>
        <v>197.21708520693639</v>
      </c>
      <c r="K304" s="9">
        <f t="shared" si="93"/>
        <v>386.54548700559531</v>
      </c>
      <c r="M304" s="2">
        <f>'rockfish harvests'!O303</f>
        <v>34267.842065821518</v>
      </c>
      <c r="N304">
        <f>'rockfish harvests'!P303</f>
        <v>37595985.131994449</v>
      </c>
      <c r="O304" s="12">
        <f>IF([3]species_comp_Region1_forR!$D259&gt;49,[3]species_comp_Region1_forR!$AI259,[3]species_comp_Region1_forR!$AK259)</f>
        <v>0.69700827499999995</v>
      </c>
      <c r="P304" s="12">
        <f>IF([3]species_comp_Region1_forR!$D259&gt;49,[3]species_comp_Region1_forR!$AJ259,[3]species_comp_Region1_forR!$AL259)</f>
        <v>1.3451399999999999E-4</v>
      </c>
      <c r="Q304" s="17">
        <f t="shared" si="74"/>
        <v>23884.969486270693</v>
      </c>
      <c r="R304" s="59">
        <f t="shared" si="75"/>
        <v>18417802.212536111</v>
      </c>
      <c r="S304">
        <f t="shared" si="94"/>
        <v>4291.5966973302739</v>
      </c>
      <c r="T304" s="9">
        <f t="shared" si="95"/>
        <v>8411.5295267673373</v>
      </c>
      <c r="V304" s="17">
        <f t="shared" si="90"/>
        <v>35124.596150926693</v>
      </c>
      <c r="W304" s="58">
        <f t="shared" si="91"/>
        <v>18456696.791233633</v>
      </c>
      <c r="X304">
        <f t="shared" si="96"/>
        <v>4296.1257885720288</v>
      </c>
      <c r="Y304" s="9">
        <f t="shared" si="97"/>
        <v>8420.4065456011758</v>
      </c>
      <c r="Z304" s="18">
        <f t="shared" si="77"/>
        <v>0.12231103726038667</v>
      </c>
    </row>
    <row r="305" spans="1:26">
      <c r="A305" s="12" t="str">
        <f>'rockfish harvests'!A304</f>
        <v>SE</v>
      </c>
      <c r="B305" s="12">
        <f>'rockfish harvests'!B304</f>
        <v>2014</v>
      </c>
      <c r="C305" s="12" t="str">
        <f>'rockfish harvests'!C304</f>
        <v>SSEI</v>
      </c>
      <c r="D305">
        <f>'rockfish harvests'!D304</f>
        <v>25686</v>
      </c>
      <c r="E305">
        <f>'YE harvest'!E305</f>
        <v>15018</v>
      </c>
      <c r="F305" s="12">
        <f>IF([3]species_comp_Region1_forR!$H238&gt;49,[3]species_comp_Region1_forR!$AM238,[3]species_comp_Region1_forR!$AO238)</f>
        <v>0.78004216400000004</v>
      </c>
      <c r="G305" s="12">
        <f>IF([3]species_comp_Region1_forR!$H238&gt;49,[3]species_comp_Region1_forR!$AN238,[3]species_comp_Region1_forR!$AP238)</f>
        <v>1.20658E-4</v>
      </c>
      <c r="H305" s="17">
        <f t="shared" si="110"/>
        <v>11714.673218952001</v>
      </c>
      <c r="I305" s="8">
        <f t="shared" si="89"/>
        <v>27213.244413191998</v>
      </c>
      <c r="J305">
        <f t="shared" si="92"/>
        <v>164.96437316339549</v>
      </c>
      <c r="K305" s="9">
        <f t="shared" si="93"/>
        <v>323.33017140025515</v>
      </c>
      <c r="M305" s="2">
        <f>'rockfish harvests'!O304</f>
        <v>33152.073336968373</v>
      </c>
      <c r="N305">
        <f>'rockfish harvests'!P304</f>
        <v>19566076.633357268</v>
      </c>
      <c r="O305" s="12">
        <f>IF([3]species_comp_Region1_forR!$D260&gt;49,[3]species_comp_Region1_forR!$AI260,[3]species_comp_Region1_forR!$AK260)</f>
        <v>0.67003537099999999</v>
      </c>
      <c r="P305" s="12">
        <f>IF([3]species_comp_Region1_forR!$D260&gt;49,[3]species_comp_Region1_forR!$AJ260,[3]species_comp_Region1_forR!$AL260)</f>
        <v>1.11773E-4</v>
      </c>
      <c r="Q305" s="17">
        <f t="shared" si="74"/>
        <v>22213.061757754811</v>
      </c>
      <c r="R305" s="59">
        <f t="shared" si="75"/>
        <v>8904797.4718232919</v>
      </c>
      <c r="S305">
        <f t="shared" si="94"/>
        <v>2984.0907278136319</v>
      </c>
      <c r="T305" s="9">
        <f t="shared" si="95"/>
        <v>5848.817826514718</v>
      </c>
      <c r="V305" s="17">
        <f t="shared" si="90"/>
        <v>33927.734976706808</v>
      </c>
      <c r="W305" s="58">
        <f t="shared" si="91"/>
        <v>8932010.7162364833</v>
      </c>
      <c r="X305">
        <f t="shared" si="96"/>
        <v>2988.6469708275154</v>
      </c>
      <c r="Y305" s="9">
        <f t="shared" si="97"/>
        <v>5857.74806282193</v>
      </c>
      <c r="Z305" s="18">
        <f t="shared" si="77"/>
        <v>8.8088608711409125E-2</v>
      </c>
    </row>
    <row r="306" spans="1:26">
      <c r="A306" s="12" t="str">
        <f>'rockfish harvests'!A305</f>
        <v>SE</v>
      </c>
      <c r="B306" s="12">
        <f>'rockfish harvests'!B305</f>
        <v>2015</v>
      </c>
      <c r="C306" s="12" t="str">
        <f>'rockfish harvests'!C305</f>
        <v>SSEI</v>
      </c>
      <c r="D306">
        <f>'rockfish harvests'!D305</f>
        <v>29160</v>
      </c>
      <c r="E306">
        <f>'YE harvest'!E306</f>
        <v>17942</v>
      </c>
      <c r="F306" s="12">
        <f>IF([3]species_comp_Region1_forR!$H239&gt;49,[3]species_comp_Region1_forR!$AM239,[3]species_comp_Region1_forR!$AO239)</f>
        <v>0.79710669099999998</v>
      </c>
      <c r="G306" s="12">
        <f>IF([3]species_comp_Region1_forR!$H239&gt;49,[3]species_comp_Region1_forR!$AN239,[3]species_comp_Region1_forR!$AP239)</f>
        <v>5.8512199999999999E-5</v>
      </c>
      <c r="H306" s="17">
        <f t="shared" si="110"/>
        <v>14301.688249921999</v>
      </c>
      <c r="I306" s="8">
        <f t="shared" si="89"/>
        <v>18835.976161440798</v>
      </c>
      <c r="J306">
        <f t="shared" si="92"/>
        <v>137.2442208671855</v>
      </c>
      <c r="K306" s="9">
        <f t="shared" si="93"/>
        <v>268.99867289968358</v>
      </c>
      <c r="M306" s="2">
        <f>'rockfish harvests'!O305</f>
        <v>31796.645359656926</v>
      </c>
      <c r="N306">
        <f>'rockfish harvests'!P305</f>
        <v>18451721.940392502</v>
      </c>
      <c r="O306" s="12">
        <f>IF([3]species_comp_Region1_forR!$D261&gt;49,[3]species_comp_Region1_forR!$AI261,[3]species_comp_Region1_forR!$AK261)</f>
        <v>0.75708502</v>
      </c>
      <c r="P306" s="12">
        <f>IF([3]species_comp_Region1_forR!$D261&gt;49,[3]species_comp_Region1_forR!$AJ261,[3]species_comp_Region1_forR!$AL261)</f>
        <v>9.3117599999999998E-5</v>
      </c>
      <c r="Q306" s="17">
        <f t="shared" si="74"/>
        <v>24072.763888048772</v>
      </c>
      <c r="R306" s="59">
        <f t="shared" si="75"/>
        <v>10668542.246102754</v>
      </c>
      <c r="S306">
        <f t="shared" si="94"/>
        <v>3266.273449376637</v>
      </c>
      <c r="T306" s="9">
        <f t="shared" si="95"/>
        <v>6401.8959607782081</v>
      </c>
      <c r="V306" s="17">
        <f t="shared" si="90"/>
        <v>38374.452137970773</v>
      </c>
      <c r="W306" s="58">
        <f t="shared" si="91"/>
        <v>10687378.222264195</v>
      </c>
      <c r="X306">
        <f t="shared" si="96"/>
        <v>3269.1555824500301</v>
      </c>
      <c r="Y306" s="9">
        <f t="shared" si="97"/>
        <v>6407.5449416020592</v>
      </c>
      <c r="Z306" s="18">
        <f t="shared" si="77"/>
        <v>8.5190938249650322E-2</v>
      </c>
    </row>
    <row r="307" spans="1:26">
      <c r="A307" s="12" t="str">
        <f>'rockfish harvests'!A306</f>
        <v>SE</v>
      </c>
      <c r="B307" s="12">
        <f>'rockfish harvests'!B306</f>
        <v>2016</v>
      </c>
      <c r="C307" s="12" t="str">
        <f>'rockfish harvests'!C306</f>
        <v>SSEI</v>
      </c>
      <c r="D307">
        <f>'rockfish harvests'!D306</f>
        <v>32540</v>
      </c>
      <c r="E307">
        <f>'YE harvest'!E307</f>
        <v>19167</v>
      </c>
      <c r="F307" s="12">
        <f>IF([3]species_comp_Region1_forR!$H240&gt;49,[3]species_comp_Region1_forR!$AM240,[3]species_comp_Region1_forR!$AO240)</f>
        <v>0.80009297999999995</v>
      </c>
      <c r="G307" s="12">
        <f>IF([3]species_comp_Region1_forR!$H240&gt;49,[3]species_comp_Region1_forR!$AN240,[3]species_comp_Region1_forR!$AP240)</f>
        <v>7.4392699999999997E-5</v>
      </c>
      <c r="H307" s="17">
        <f t="shared" si="110"/>
        <v>15335.382147659999</v>
      </c>
      <c r="I307" s="8">
        <f t="shared" si="89"/>
        <v>27329.935512210297</v>
      </c>
      <c r="J307">
        <f t="shared" si="92"/>
        <v>165.31768057957473</v>
      </c>
      <c r="K307" s="9">
        <f t="shared" si="93"/>
        <v>324.02265393596645</v>
      </c>
      <c r="M307" s="2">
        <f>'rockfish harvests'!O306</f>
        <v>33865.532446281708</v>
      </c>
      <c r="N307">
        <f>'rockfish harvests'!P306</f>
        <v>23923054.468410891</v>
      </c>
      <c r="O307" s="12">
        <f>IF([3]species_comp_Region1_forR!$D262&gt;49,[3]species_comp_Region1_forR!$AI262,[3]species_comp_Region1_forR!$AK262)</f>
        <v>0.69404106200000004</v>
      </c>
      <c r="P307" s="12">
        <f>IF([3]species_comp_Region1_forR!$D262&gt;49,[3]species_comp_Region1_forR!$AJ262,[3]species_comp_Region1_forR!$AL262)</f>
        <v>1.06387E-4</v>
      </c>
      <c r="Q307" s="17">
        <f t="shared" si="74"/>
        <v>23504.070104212817</v>
      </c>
      <c r="R307" s="59">
        <f t="shared" si="75"/>
        <v>11643035.187057896</v>
      </c>
      <c r="S307">
        <f t="shared" si="94"/>
        <v>3412.189207394264</v>
      </c>
      <c r="T307" s="9">
        <f t="shared" si="95"/>
        <v>6687.8908464927572</v>
      </c>
      <c r="V307" s="17">
        <f t="shared" si="90"/>
        <v>38839.452251872819</v>
      </c>
      <c r="W307" s="58">
        <f t="shared" si="91"/>
        <v>11670365.122570107</v>
      </c>
      <c r="X307">
        <f t="shared" si="96"/>
        <v>3416.1916109273066</v>
      </c>
      <c r="Y307" s="9">
        <f t="shared" si="97"/>
        <v>6695.7355574175208</v>
      </c>
      <c r="Z307" s="18">
        <f t="shared" si="77"/>
        <v>8.7956740192250762E-2</v>
      </c>
    </row>
    <row r="308" spans="1:26">
      <c r="A308" s="12" t="str">
        <f>'rockfish harvests'!A307</f>
        <v>SE</v>
      </c>
      <c r="B308" s="12">
        <f>'rockfish harvests'!B307</f>
        <v>2017</v>
      </c>
      <c r="C308" s="12" t="str">
        <f>'rockfish harvests'!C307</f>
        <v>SSEI</v>
      </c>
      <c r="D308">
        <f>'rockfish harvests'!D307</f>
        <v>30249</v>
      </c>
      <c r="E308">
        <f>'YE harvest'!E308</f>
        <v>13768</v>
      </c>
      <c r="F308" s="12">
        <f>IF([3]species_comp_Region1_forR!$H241&gt;49,[3]species_comp_Region1_forR!$AM241,[3]species_comp_Region1_forR!$AO241)</f>
        <v>0.82257053300000005</v>
      </c>
      <c r="G308" s="12">
        <f>IF([3]species_comp_Region1_forR!$H241&gt;49,[3]species_comp_Region1_forR!$AN241,[3]species_comp_Region1_forR!$AP241)</f>
        <v>9.1561E-5</v>
      </c>
      <c r="H308" s="17">
        <f t="shared" si="110"/>
        <v>11325.151098344</v>
      </c>
      <c r="I308" s="8">
        <f t="shared" si="89"/>
        <v>17356.103923264</v>
      </c>
      <c r="J308">
        <f t="shared" si="92"/>
        <v>131.74256686152734</v>
      </c>
      <c r="K308" s="9">
        <f t="shared" si="93"/>
        <v>258.21543104859359</v>
      </c>
      <c r="M308" s="2">
        <f>'rockfish harvests'!O307</f>
        <v>32660.834871736792</v>
      </c>
      <c r="N308">
        <f>'rockfish harvests'!P307</f>
        <v>21220862.426665116</v>
      </c>
      <c r="O308" s="12">
        <f>IF([3]species_comp_Region1_forR!$D263&gt;49,[3]species_comp_Region1_forR!$AI263,[3]species_comp_Region1_forR!$AK263)</f>
        <v>0.66915760899999999</v>
      </c>
      <c r="P308" s="12">
        <f>IF([3]species_comp_Region1_forR!$D263&gt;49,[3]species_comp_Region1_forR!$AJ263,[3]species_comp_Region1_forR!$AL263)</f>
        <v>1.505E-4</v>
      </c>
      <c r="Q308" s="17">
        <f t="shared" si="74"/>
        <v>21855.246170715214</v>
      </c>
      <c r="R308" s="59">
        <f t="shared" si="75"/>
        <v>9659455.1544659305</v>
      </c>
      <c r="S308">
        <f t="shared" si="94"/>
        <v>3107.966401759506</v>
      </c>
      <c r="T308" s="9">
        <f t="shared" si="95"/>
        <v>6091.6141474486312</v>
      </c>
      <c r="V308" s="17">
        <f t="shared" si="90"/>
        <v>33180.397269059213</v>
      </c>
      <c r="W308" s="58">
        <f t="shared" si="91"/>
        <v>9676811.2583891954</v>
      </c>
      <c r="X308">
        <f t="shared" si="96"/>
        <v>3110.7573448260464</v>
      </c>
      <c r="Y308" s="9">
        <f t="shared" si="97"/>
        <v>6097.0843958590513</v>
      </c>
      <c r="Z308" s="18">
        <f t="shared" si="77"/>
        <v>9.3752866175801752E-2</v>
      </c>
    </row>
    <row r="309" spans="1:26">
      <c r="A309" s="12" t="str">
        <f>'rockfish harvests'!A308</f>
        <v>SE</v>
      </c>
      <c r="B309" s="12">
        <f>'rockfish harvests'!B308</f>
        <v>2018</v>
      </c>
      <c r="C309" s="12" t="str">
        <f>'rockfish harvests'!C308</f>
        <v>SSEI</v>
      </c>
      <c r="D309">
        <f>'rockfish harvests'!D308</f>
        <v>42049</v>
      </c>
      <c r="E309">
        <f>'YE harvest'!E309</f>
        <v>16630</v>
      </c>
      <c r="F309" s="12">
        <f>IF([3]species_comp_Region1_forR!$H242&gt;49,[3]species_comp_Region1_forR!$AM242,[3]species_comp_Region1_forR!$AO242)</f>
        <v>0.85496183199999998</v>
      </c>
      <c r="G309" s="12">
        <f>IF([3]species_comp_Region1_forR!$H242&gt;49,[3]species_comp_Region1_forR!$AN242,[3]species_comp_Region1_forR!$AP242)</f>
        <v>2.3709800000000001E-4</v>
      </c>
      <c r="H309" s="17">
        <f t="shared" si="110"/>
        <v>14218.01526616</v>
      </c>
      <c r="I309" s="8">
        <f t="shared" si="89"/>
        <v>65571.087876200007</v>
      </c>
      <c r="J309">
        <f t="shared" si="92"/>
        <v>256.06852183780808</v>
      </c>
      <c r="K309" s="9">
        <f t="shared" si="93"/>
        <v>501.89430280210382</v>
      </c>
      <c r="M309" s="2">
        <f>'rockfish harvests'!O308</f>
        <v>34725.8595505618</v>
      </c>
      <c r="N309">
        <f>'rockfish harvests'!P308</f>
        <v>18537755.684375577</v>
      </c>
      <c r="O309" s="12">
        <f>IF([3]species_comp_Region1_forR!$D264&gt;49,[3]species_comp_Region1_forR!$AI264,[3]species_comp_Region1_forR!$AK264)</f>
        <v>0.63246831599999997</v>
      </c>
      <c r="P309" s="12">
        <f>IF([3]species_comp_Region1_forR!$D264&gt;49,[3]species_comp_Region1_forR!$AJ264,[3]species_comp_Region1_forR!$AL264)</f>
        <v>1.4037000000000001E-4</v>
      </c>
      <c r="Q309" s="17">
        <f t="shared" si="74"/>
        <v>21963.005911596338</v>
      </c>
      <c r="R309" s="59">
        <f t="shared" si="75"/>
        <v>7582070.0208665319</v>
      </c>
      <c r="S309">
        <f t="shared" si="94"/>
        <v>2753.5558866430388</v>
      </c>
      <c r="T309" s="9">
        <f t="shared" si="95"/>
        <v>5396.969537820356</v>
      </c>
      <c r="V309" s="17">
        <f t="shared" si="90"/>
        <v>36181.021177756338</v>
      </c>
      <c r="W309" s="58">
        <f t="shared" si="91"/>
        <v>7647641.1087427316</v>
      </c>
      <c r="X309">
        <f t="shared" si="96"/>
        <v>2765.4368748432375</v>
      </c>
      <c r="Y309" s="9">
        <f t="shared" si="97"/>
        <v>5420.2562746927451</v>
      </c>
      <c r="Z309" s="18">
        <f t="shared" si="77"/>
        <v>7.6433356075184394E-2</v>
      </c>
    </row>
    <row r="310" spans="1:26">
      <c r="A310" s="12" t="str">
        <f>'rockfish harvests'!A309</f>
        <v>SE</v>
      </c>
      <c r="B310" s="12">
        <f>'rockfish harvests'!B309</f>
        <v>2019</v>
      </c>
      <c r="C310" s="12" t="str">
        <f>'rockfish harvests'!C309</f>
        <v>SSEI</v>
      </c>
      <c r="D310">
        <f>'rockfish harvests'!D309</f>
        <v>35867</v>
      </c>
      <c r="E310">
        <f>'YE harvest'!E310</f>
        <v>14851</v>
      </c>
      <c r="F310" s="12">
        <v>0.83149171270718236</v>
      </c>
      <c r="G310" s="12">
        <v>3.88125330765814E-4</v>
      </c>
      <c r="H310" s="17">
        <f t="shared" ref="H310" si="111">E310*F310</f>
        <v>12348.483425414366</v>
      </c>
      <c r="I310" s="8">
        <f t="shared" ref="I310" si="112">(E310^2)*G310</f>
        <v>85601.895964253301</v>
      </c>
      <c r="K310" s="9"/>
      <c r="M310" s="2">
        <f>'rockfish harvests'!O309</f>
        <v>69950.34860446323</v>
      </c>
      <c r="N310">
        <f>'rockfish harvests'!P309</f>
        <v>111154603.32156514</v>
      </c>
      <c r="O310" s="12">
        <v>0.60254924681344146</v>
      </c>
      <c r="P310" s="12">
        <v>2.7782326215544765E-4</v>
      </c>
      <c r="Q310" s="17">
        <f t="shared" ref="Q310" si="113">M310*O310</f>
        <v>42148.529865956989</v>
      </c>
      <c r="R310" s="59">
        <f t="shared" ref="R310" si="114">(M310^2)*P310+(O310^2)*N310-(P310*N310)</f>
        <v>41684934.304837212</v>
      </c>
      <c r="S310">
        <f t="shared" ref="S310" si="115">SQRT(R310)</f>
        <v>6456.3870937883839</v>
      </c>
      <c r="T310" s="9">
        <f t="shared" ref="T310" si="116">(1.96*S310)</f>
        <v>12654.518703825232</v>
      </c>
      <c r="V310" s="17">
        <f t="shared" ref="V310" si="117">Q310+H310</f>
        <v>54497.013291371353</v>
      </c>
      <c r="W310" s="58">
        <f t="shared" ref="W310" si="118">R310+I310</f>
        <v>41770536.200801462</v>
      </c>
      <c r="X310">
        <f t="shared" ref="X310" si="119">SQRT(W310)</f>
        <v>6463.0129352184858</v>
      </c>
      <c r="Y310" s="9">
        <f t="shared" ref="Y310" si="120">(1.96*X310)</f>
        <v>12667.505353028231</v>
      </c>
      <c r="Z310" s="18">
        <f t="shared" si="77"/>
        <v>0.11859389248844929</v>
      </c>
    </row>
    <row r="311" spans="1:26">
      <c r="A311" s="12" t="str">
        <f>'rockfish harvests'!A310</f>
        <v>SE</v>
      </c>
      <c r="B311" s="12">
        <f>'rockfish harvests'!B310</f>
        <v>1998</v>
      </c>
      <c r="C311" s="12" t="str">
        <f>'rockfish harvests'!C310</f>
        <v>SSEO</v>
      </c>
      <c r="D311">
        <f>'rockfish harvests'!D310</f>
        <v>3185</v>
      </c>
      <c r="E311">
        <f>'YE harvest'!E311</f>
        <v>1723</v>
      </c>
      <c r="F311" s="42">
        <v>0.94453026799999995</v>
      </c>
      <c r="G311" s="42">
        <v>9.1548599999999997E-4</v>
      </c>
      <c r="H311" s="17">
        <f t="shared" ref="H311:H318" si="121">E311*F311</f>
        <v>1627.4256517639999</v>
      </c>
      <c r="I311" s="8">
        <f t="shared" si="89"/>
        <v>2717.8298372939998</v>
      </c>
      <c r="J311">
        <f t="shared" si="92"/>
        <v>52.132809604835224</v>
      </c>
      <c r="K311" s="9">
        <f t="shared" si="93"/>
        <v>102.18030682547703</v>
      </c>
      <c r="M311" s="2">
        <f>'rockfish harvests'!O310</f>
        <v>1543.4215757484271</v>
      </c>
      <c r="N311">
        <f>'rockfish harvests'!P310</f>
        <v>277633.92962977174</v>
      </c>
      <c r="O311" s="42">
        <v>0.33668710600000001</v>
      </c>
      <c r="P311" s="42">
        <v>4.4514749999999999E-3</v>
      </c>
      <c r="Q311" s="17">
        <f t="shared" si="74"/>
        <v>519.65014367669778</v>
      </c>
      <c r="R311" s="59">
        <f t="shared" si="75"/>
        <v>40840.285950188008</v>
      </c>
      <c r="S311">
        <f t="shared" si="94"/>
        <v>202.08979674933619</v>
      </c>
      <c r="T311" s="9">
        <f t="shared" si="95"/>
        <v>396.0960016286989</v>
      </c>
      <c r="V311" s="17">
        <f t="shared" si="90"/>
        <v>2147.0757954406977</v>
      </c>
      <c r="W311" s="58">
        <f t="shared" si="91"/>
        <v>43558.115787482006</v>
      </c>
      <c r="X311">
        <f t="shared" si="96"/>
        <v>208.70581158051638</v>
      </c>
      <c r="Y311" s="9">
        <f t="shared" si="97"/>
        <v>409.06339069781211</v>
      </c>
      <c r="Z311" s="18">
        <f t="shared" si="77"/>
        <v>9.720467811322818E-2</v>
      </c>
    </row>
    <row r="312" spans="1:26">
      <c r="A312" s="12" t="str">
        <f>'rockfish harvests'!A311</f>
        <v>SE</v>
      </c>
      <c r="B312" s="12">
        <f>'rockfish harvests'!B311</f>
        <v>1999</v>
      </c>
      <c r="C312" s="12" t="str">
        <f>'rockfish harvests'!C311</f>
        <v>SSEO</v>
      </c>
      <c r="D312">
        <f>'rockfish harvests'!D311</f>
        <v>4616</v>
      </c>
      <c r="E312">
        <f>'YE harvest'!E312</f>
        <v>3048</v>
      </c>
      <c r="F312" s="42">
        <v>0.94453026799999995</v>
      </c>
      <c r="G312" s="42">
        <v>9.1548599999999997E-4</v>
      </c>
      <c r="H312" s="17">
        <f t="shared" si="121"/>
        <v>2878.9282568639996</v>
      </c>
      <c r="I312" s="8">
        <f t="shared" si="89"/>
        <v>8505.1432477439994</v>
      </c>
      <c r="J312">
        <f t="shared" si="92"/>
        <v>92.223333531942984</v>
      </c>
      <c r="K312" s="9">
        <f t="shared" si="93"/>
        <v>180.75773372260824</v>
      </c>
      <c r="M312" s="2">
        <f>'rockfish harvests'!O311</f>
        <v>2236.8709556215817</v>
      </c>
      <c r="N312">
        <f>'rockfish harvests'!P311</f>
        <v>583156.69651387446</v>
      </c>
      <c r="O312" s="42">
        <v>0.33668710600000001</v>
      </c>
      <c r="P312" s="42">
        <v>4.4514749999999999E-3</v>
      </c>
      <c r="Q312" s="17">
        <f t="shared" si="74"/>
        <v>753.12560854368485</v>
      </c>
      <c r="R312" s="59">
        <f t="shared" si="75"/>
        <v>85783.05350197271</v>
      </c>
      <c r="S312">
        <f t="shared" si="94"/>
        <v>292.8874416938574</v>
      </c>
      <c r="T312" s="9">
        <f t="shared" si="95"/>
        <v>574.05938571996046</v>
      </c>
      <c r="V312" s="17">
        <f t="shared" si="90"/>
        <v>3632.0538654076845</v>
      </c>
      <c r="W312" s="58">
        <f t="shared" si="91"/>
        <v>94288.196749716706</v>
      </c>
      <c r="X312">
        <f t="shared" si="96"/>
        <v>307.06383171861302</v>
      </c>
      <c r="Y312" s="9">
        <f t="shared" si="97"/>
        <v>601.84511016848148</v>
      </c>
      <c r="Z312" s="18">
        <f t="shared" si="77"/>
        <v>8.4542752695146564E-2</v>
      </c>
    </row>
    <row r="313" spans="1:26">
      <c r="A313" s="12" t="str">
        <f>'rockfish harvests'!A312</f>
        <v>SE</v>
      </c>
      <c r="B313" s="12">
        <f>'rockfish harvests'!B312</f>
        <v>2000</v>
      </c>
      <c r="C313" s="12" t="str">
        <f>'rockfish harvests'!C312</f>
        <v>SSEO</v>
      </c>
      <c r="D313">
        <f>'rockfish harvests'!D312</f>
        <v>6910</v>
      </c>
      <c r="E313">
        <f>'YE harvest'!E313</f>
        <v>4760</v>
      </c>
      <c r="F313" s="42">
        <v>0.94453026799999995</v>
      </c>
      <c r="G313" s="42">
        <v>9.1548599999999997E-4</v>
      </c>
      <c r="H313" s="17">
        <f t="shared" si="121"/>
        <v>4495.96407568</v>
      </c>
      <c r="I313" s="8">
        <f t="shared" si="89"/>
        <v>20742.715593599998</v>
      </c>
      <c r="J313">
        <f t="shared" si="92"/>
        <v>144.02331614568524</v>
      </c>
      <c r="K313" s="9">
        <f t="shared" si="93"/>
        <v>282.28569964554305</v>
      </c>
      <c r="M313" s="2">
        <f>'rockfish harvests'!O312</f>
        <v>3348.5221627697429</v>
      </c>
      <c r="N313">
        <f>'rockfish harvests'!P312</f>
        <v>1306801.9129460659</v>
      </c>
      <c r="O313" s="42">
        <v>0.33668710600000001</v>
      </c>
      <c r="P313" s="42">
        <v>4.4514749999999999E-3</v>
      </c>
      <c r="Q313" s="17">
        <f t="shared" si="74"/>
        <v>1127.4042363598057</v>
      </c>
      <c r="R313" s="59">
        <f t="shared" si="75"/>
        <v>192232.13775110192</v>
      </c>
      <c r="S313">
        <f t="shared" si="94"/>
        <v>438.44285574188791</v>
      </c>
      <c r="T313" s="9">
        <f t="shared" si="95"/>
        <v>859.34799725410028</v>
      </c>
      <c r="V313" s="17">
        <f t="shared" si="90"/>
        <v>5623.3683120398055</v>
      </c>
      <c r="W313" s="58">
        <f t="shared" si="91"/>
        <v>212974.85334470193</v>
      </c>
      <c r="X313">
        <f t="shared" si="96"/>
        <v>461.49198621937296</v>
      </c>
      <c r="Y313" s="9">
        <f t="shared" si="97"/>
        <v>904.52429298997095</v>
      </c>
      <c r="Z313" s="18">
        <f t="shared" si="77"/>
        <v>8.2066825541429383E-2</v>
      </c>
    </row>
    <row r="314" spans="1:26">
      <c r="A314" s="12" t="str">
        <f>'rockfish harvests'!A313</f>
        <v>SE</v>
      </c>
      <c r="B314" s="12">
        <f>'rockfish harvests'!B313</f>
        <v>2001</v>
      </c>
      <c r="C314" s="12" t="str">
        <f>'rockfish harvests'!C313</f>
        <v>SSEO</v>
      </c>
      <c r="D314">
        <f>'rockfish harvests'!D313</f>
        <v>5756</v>
      </c>
      <c r="E314">
        <f>'YE harvest'!E314</f>
        <v>3877</v>
      </c>
      <c r="F314" s="42">
        <v>0.94453026799999995</v>
      </c>
      <c r="G314" s="42">
        <v>9.1548599999999997E-4</v>
      </c>
      <c r="H314" s="17">
        <f t="shared" si="121"/>
        <v>3661.9438490359998</v>
      </c>
      <c r="I314" s="8">
        <f t="shared" si="89"/>
        <v>13760.788163694</v>
      </c>
      <c r="J314">
        <f t="shared" si="92"/>
        <v>117.30638586067683</v>
      </c>
      <c r="K314" s="9">
        <f t="shared" si="93"/>
        <v>229.92051628692658</v>
      </c>
      <c r="M314" s="2">
        <f>'rockfish harvests'!O313</f>
        <v>2789.304423864347</v>
      </c>
      <c r="N314">
        <f>'rockfish harvests'!P313</f>
        <v>906766.02050430153</v>
      </c>
      <c r="O314" s="42">
        <v>0.33668710600000001</v>
      </c>
      <c r="P314" s="42">
        <v>4.4514749999999999E-3</v>
      </c>
      <c r="Q314" s="17">
        <f t="shared" ref="Q314:Q331" si="122">M314*O314</f>
        <v>939.12283422388441</v>
      </c>
      <c r="R314" s="59">
        <f t="shared" ref="R314:R331" si="123">(M314^2)*P314+(O314^2)*N314-(P314*N314)</f>
        <v>133386.37542137995</v>
      </c>
      <c r="S314">
        <f t="shared" si="94"/>
        <v>365.22099531842355</v>
      </c>
      <c r="T314" s="9">
        <f t="shared" si="95"/>
        <v>715.83315082411013</v>
      </c>
      <c r="V314" s="17">
        <f t="shared" si="90"/>
        <v>4601.0666832598845</v>
      </c>
      <c r="W314" s="58">
        <f t="shared" si="91"/>
        <v>147147.16358507395</v>
      </c>
      <c r="X314">
        <f t="shared" si="96"/>
        <v>383.59765847183422</v>
      </c>
      <c r="Y314" s="9">
        <f t="shared" si="97"/>
        <v>751.85141060479509</v>
      </c>
      <c r="Z314" s="18">
        <f t="shared" si="77"/>
        <v>8.3371462506179744E-2</v>
      </c>
    </row>
    <row r="315" spans="1:26">
      <c r="A315" s="12" t="str">
        <f>'rockfish harvests'!A314</f>
        <v>SE</v>
      </c>
      <c r="B315" s="12">
        <f>'rockfish harvests'!B314</f>
        <v>2002</v>
      </c>
      <c r="C315" s="12" t="str">
        <f>'rockfish harvests'!C314</f>
        <v>SSEO</v>
      </c>
      <c r="D315">
        <f>'rockfish harvests'!D314</f>
        <v>7617</v>
      </c>
      <c r="E315">
        <f>'YE harvest'!E315</f>
        <v>4125</v>
      </c>
      <c r="F315" s="42">
        <v>0.94453026799999995</v>
      </c>
      <c r="G315" s="42">
        <v>9.1548599999999997E-4</v>
      </c>
      <c r="H315" s="17">
        <f t="shared" si="121"/>
        <v>3896.1873554999997</v>
      </c>
      <c r="I315" s="8">
        <f t="shared" si="89"/>
        <v>15577.566468749999</v>
      </c>
      <c r="J315">
        <f t="shared" si="92"/>
        <v>124.81012165986378</v>
      </c>
      <c r="K315" s="9">
        <f t="shared" si="93"/>
        <v>244.627838453333</v>
      </c>
      <c r="M315" s="2">
        <f>'rockfish harvests'!O314</f>
        <v>3691.1278312325794</v>
      </c>
      <c r="N315">
        <f>'rockfish harvests'!P314</f>
        <v>1587894.256982432</v>
      </c>
      <c r="O315" s="42">
        <v>0.33668710600000001</v>
      </c>
      <c r="P315" s="42">
        <v>4.4514749999999999E-3</v>
      </c>
      <c r="Q315" s="17">
        <f t="shared" si="122"/>
        <v>1242.7551473737535</v>
      </c>
      <c r="R315" s="59">
        <f t="shared" si="123"/>
        <v>233581.16063228357</v>
      </c>
      <c r="S315">
        <f t="shared" si="94"/>
        <v>483.30234908624595</v>
      </c>
      <c r="T315" s="9">
        <f t="shared" si="95"/>
        <v>947.27260420904202</v>
      </c>
      <c r="V315" s="17">
        <f t="shared" si="90"/>
        <v>5138.9425028737533</v>
      </c>
      <c r="W315" s="58">
        <f t="shared" si="91"/>
        <v>249158.72710103358</v>
      </c>
      <c r="X315">
        <f t="shared" si="96"/>
        <v>499.15801816762752</v>
      </c>
      <c r="Y315" s="9">
        <f t="shared" si="97"/>
        <v>978.3497156085499</v>
      </c>
      <c r="Z315" s="18">
        <f t="shared" si="77"/>
        <v>9.713243880204786E-2</v>
      </c>
    </row>
    <row r="316" spans="1:26">
      <c r="A316" s="12" t="str">
        <f>'rockfish harvests'!A315</f>
        <v>SE</v>
      </c>
      <c r="B316" s="12">
        <f>'rockfish harvests'!B315</f>
        <v>2003</v>
      </c>
      <c r="C316" s="12" t="str">
        <f>'rockfish harvests'!C315</f>
        <v>SSEO</v>
      </c>
      <c r="D316">
        <f>'rockfish harvests'!D315</f>
        <v>6896</v>
      </c>
      <c r="E316">
        <f>'YE harvest'!E316</f>
        <v>4090</v>
      </c>
      <c r="F316" s="42">
        <v>0.94453026799999995</v>
      </c>
      <c r="G316" s="42">
        <v>9.1548599999999997E-4</v>
      </c>
      <c r="H316" s="17">
        <f t="shared" si="121"/>
        <v>3863.1287961199996</v>
      </c>
      <c r="I316" s="8">
        <f t="shared" si="89"/>
        <v>15314.3413566</v>
      </c>
      <c r="J316">
        <f t="shared" si="92"/>
        <v>123.75112668820434</v>
      </c>
      <c r="K316" s="9">
        <f t="shared" si="93"/>
        <v>242.55220830888049</v>
      </c>
      <c r="M316" s="2">
        <f>'rockfish harvests'!O315</f>
        <v>3341.7378921071122</v>
      </c>
      <c r="N316">
        <f>'rockfish harvests'!P315</f>
        <v>1301511.9872539048</v>
      </c>
      <c r="O316" s="42">
        <v>0.33668710600000001</v>
      </c>
      <c r="P316" s="42">
        <v>4.4514749999999999E-3</v>
      </c>
      <c r="Q316" s="17">
        <f t="shared" si="122"/>
        <v>1125.120059904084</v>
      </c>
      <c r="R316" s="59">
        <f t="shared" si="123"/>
        <v>191453.98330070317</v>
      </c>
      <c r="S316">
        <f t="shared" si="94"/>
        <v>437.5545489429897</v>
      </c>
      <c r="T316" s="9">
        <f t="shared" si="95"/>
        <v>857.60691592825981</v>
      </c>
      <c r="V316" s="17">
        <f t="shared" si="90"/>
        <v>4988.2488560240836</v>
      </c>
      <c r="W316" s="58">
        <f t="shared" si="91"/>
        <v>206768.32465730316</v>
      </c>
      <c r="X316">
        <f t="shared" si="96"/>
        <v>454.71785170290286</v>
      </c>
      <c r="Y316" s="9">
        <f t="shared" si="97"/>
        <v>891.24698933768957</v>
      </c>
      <c r="Z316" s="18">
        <f t="shared" si="77"/>
        <v>9.1157812055379026E-2</v>
      </c>
    </row>
    <row r="317" spans="1:26">
      <c r="A317" s="12" t="str">
        <f>'rockfish harvests'!A316</f>
        <v>SE</v>
      </c>
      <c r="B317" s="12">
        <f>'rockfish harvests'!B316</f>
        <v>2004</v>
      </c>
      <c r="C317" s="12" t="str">
        <f>'rockfish harvests'!C316</f>
        <v>SSEO</v>
      </c>
      <c r="D317">
        <f>'rockfish harvests'!D316</f>
        <v>10061</v>
      </c>
      <c r="E317">
        <f>'YE harvest'!E317</f>
        <v>5918</v>
      </c>
      <c r="F317" s="42">
        <v>0.94453026799999995</v>
      </c>
      <c r="G317" s="42">
        <v>9.1548599999999997E-4</v>
      </c>
      <c r="H317" s="17">
        <f t="shared" si="121"/>
        <v>5589.7301260240001</v>
      </c>
      <c r="I317" s="8">
        <f t="shared" si="89"/>
        <v>32062.813503863999</v>
      </c>
      <c r="J317">
        <f t="shared" si="92"/>
        <v>179.0609212080179</v>
      </c>
      <c r="K317" s="9">
        <f t="shared" si="93"/>
        <v>350.95940556771507</v>
      </c>
      <c r="M317" s="2">
        <f>'rockfish harvests'!O316</f>
        <v>4875.4676526232088</v>
      </c>
      <c r="N317">
        <f>'rockfish harvests'!P316</f>
        <v>2770358.4485732173</v>
      </c>
      <c r="O317" s="42">
        <v>0.33668710600000001</v>
      </c>
      <c r="P317" s="42">
        <v>4.4514749999999999E-3</v>
      </c>
      <c r="Q317" s="17">
        <f t="shared" si="122"/>
        <v>1641.5070943583216</v>
      </c>
      <c r="R317" s="59">
        <f t="shared" si="123"/>
        <v>407523.06958708528</v>
      </c>
      <c r="S317">
        <f t="shared" si="94"/>
        <v>638.37533597961419</v>
      </c>
      <c r="T317" s="9">
        <f t="shared" si="95"/>
        <v>1251.2156585200437</v>
      </c>
      <c r="V317" s="17">
        <f t="shared" si="90"/>
        <v>7231.2372203823215</v>
      </c>
      <c r="W317" s="58">
        <f t="shared" si="91"/>
        <v>439585.88309094927</v>
      </c>
      <c r="X317">
        <f t="shared" si="96"/>
        <v>663.01273222386101</v>
      </c>
      <c r="Y317" s="9">
        <f t="shared" si="97"/>
        <v>1299.5049551587676</v>
      </c>
      <c r="Z317" s="18">
        <f t="shared" si="77"/>
        <v>9.1687316017660253E-2</v>
      </c>
    </row>
    <row r="318" spans="1:26">
      <c r="A318" s="12" t="str">
        <f>'rockfish harvests'!A317</f>
        <v>SE</v>
      </c>
      <c r="B318" s="12">
        <f>'rockfish harvests'!B317</f>
        <v>2005</v>
      </c>
      <c r="C318" s="12" t="str">
        <f>'rockfish harvests'!C317</f>
        <v>SSEO</v>
      </c>
      <c r="D318">
        <f>'rockfish harvests'!D317</f>
        <v>12666</v>
      </c>
      <c r="E318">
        <f>'YE harvest'!E318</f>
        <v>7243</v>
      </c>
      <c r="F318" s="42">
        <v>0.94453026799999995</v>
      </c>
      <c r="G318" s="42">
        <v>9.1548599999999997E-4</v>
      </c>
      <c r="H318" s="17">
        <f t="shared" si="121"/>
        <v>6841.2327311239997</v>
      </c>
      <c r="I318" s="8">
        <f t="shared" si="89"/>
        <v>48027.355904814001</v>
      </c>
      <c r="J318">
        <f t="shared" si="92"/>
        <v>219.15144513512567</v>
      </c>
      <c r="K318" s="9">
        <f t="shared" si="93"/>
        <v>429.53683246484633</v>
      </c>
      <c r="M318" s="2">
        <f>'rockfish harvests'!O317</f>
        <v>6137.826586634088</v>
      </c>
      <c r="N318">
        <f>'rockfish harvests'!P317</f>
        <v>4390688.5733686173</v>
      </c>
      <c r="O318" s="42">
        <v>0.33668710600000001</v>
      </c>
      <c r="P318" s="42">
        <v>4.4514749999999999E-3</v>
      </c>
      <c r="Q318" s="17">
        <f t="shared" si="122"/>
        <v>2066.5270705836892</v>
      </c>
      <c r="R318" s="59">
        <f t="shared" si="123"/>
        <v>645875.58550109039</v>
      </c>
      <c r="S318">
        <f t="shared" si="94"/>
        <v>803.66385106031146</v>
      </c>
      <c r="T318" s="9">
        <f t="shared" si="95"/>
        <v>1575.1811480782105</v>
      </c>
      <c r="V318" s="17">
        <f t="shared" si="90"/>
        <v>8907.7598017076889</v>
      </c>
      <c r="W318" s="58">
        <f t="shared" si="91"/>
        <v>693902.94140590436</v>
      </c>
      <c r="X318">
        <f t="shared" si="96"/>
        <v>833.00836814878653</v>
      </c>
      <c r="Y318" s="9">
        <f t="shared" si="97"/>
        <v>1632.6964015716217</v>
      </c>
      <c r="Z318" s="18">
        <f t="shared" si="77"/>
        <v>9.3514911346070664E-2</v>
      </c>
    </row>
    <row r="319" spans="1:26">
      <c r="A319" s="12" t="str">
        <f>'rockfish harvests'!A318</f>
        <v>SE</v>
      </c>
      <c r="B319" s="12">
        <f>'rockfish harvests'!B318</f>
        <v>2006</v>
      </c>
      <c r="C319" s="12" t="str">
        <f>'rockfish harvests'!C318</f>
        <v>SSEO</v>
      </c>
      <c r="D319">
        <f>'rockfish harvests'!D318</f>
        <v>12007</v>
      </c>
      <c r="E319">
        <f>'YE harvest'!E319</f>
        <v>7233</v>
      </c>
      <c r="F319" s="12">
        <f>IF([3]species_comp_Region1_forR!$H274&gt;49,[3]species_comp_Region1_forR!$AM274,[3]species_comp_Region1_forR!$AO274)</f>
        <v>0.96232876700000003</v>
      </c>
      <c r="G319" s="12">
        <f>IF([3]species_comp_Region1_forR!$H274&gt;49,[3]species_comp_Region1_forR!$AN274,[3]species_comp_Region1_forR!$AP274)</f>
        <v>1.24578E-4</v>
      </c>
      <c r="H319" s="17">
        <f t="shared" ref="H319:H331" si="124">E319*F319</f>
        <v>6960.5239717109998</v>
      </c>
      <c r="I319" s="8">
        <f t="shared" si="89"/>
        <v>6517.4586510420004</v>
      </c>
      <c r="J319">
        <f t="shared" si="92"/>
        <v>80.730778833366898</v>
      </c>
      <c r="K319" s="9">
        <f t="shared" si="93"/>
        <v>158.23232651339913</v>
      </c>
      <c r="M319" s="2">
        <f>'rockfish harvests'!O318</f>
        <v>5818.4812747288415</v>
      </c>
      <c r="N319">
        <f>'rockfish harvests'!P318</f>
        <v>3945687.5188521035</v>
      </c>
      <c r="O319" s="12">
        <f>IF([3]species_comp_Region1_forR!$D296&gt;49,[3]species_comp_Region1_forR!$AI296,[3]species_comp_Region1_forR!$AK296)</f>
        <v>0.514705882</v>
      </c>
      <c r="P319" s="12">
        <f>IF([3]species_comp_Region1_forR!$D296&gt;49,[3]species_comp_Region1_forR!$AJ296,[3]species_comp_Region1_forR!$AL296)</f>
        <v>1.8502499999999999E-3</v>
      </c>
      <c r="Q319" s="17">
        <f t="shared" si="122"/>
        <v>2994.8065364097929</v>
      </c>
      <c r="R319" s="59">
        <f t="shared" si="123"/>
        <v>1100639.1962439131</v>
      </c>
      <c r="S319">
        <f t="shared" si="94"/>
        <v>1049.1135287679372</v>
      </c>
      <c r="T319" s="9">
        <f t="shared" si="95"/>
        <v>2056.2625163851567</v>
      </c>
      <c r="V319" s="17">
        <f t="shared" si="90"/>
        <v>9955.3305081207927</v>
      </c>
      <c r="W319" s="58">
        <f t="shared" si="91"/>
        <v>1107156.6548949552</v>
      </c>
      <c r="X319">
        <f t="shared" si="96"/>
        <v>1052.2151181649858</v>
      </c>
      <c r="Y319" s="9">
        <f t="shared" si="97"/>
        <v>2062.3416316033722</v>
      </c>
      <c r="Z319" s="18">
        <f t="shared" si="77"/>
        <v>0.10569363993557719</v>
      </c>
    </row>
    <row r="320" spans="1:26">
      <c r="A320" s="12" t="str">
        <f>'rockfish harvests'!A319</f>
        <v>SE</v>
      </c>
      <c r="B320" s="12">
        <f>'rockfish harvests'!B319</f>
        <v>2007</v>
      </c>
      <c r="C320" s="12" t="str">
        <f>'rockfish harvests'!C319</f>
        <v>SSEO</v>
      </c>
      <c r="D320">
        <f>'rockfish harvests'!D319</f>
        <v>12018</v>
      </c>
      <c r="E320">
        <f>'YE harvest'!E320</f>
        <v>6094</v>
      </c>
      <c r="F320" s="12">
        <f>IF([3]species_comp_Region1_forR!$H275&gt;49,[3]species_comp_Region1_forR!$AM275,[3]species_comp_Region1_forR!$AO275)</f>
        <v>0.97003154599999997</v>
      </c>
      <c r="G320" s="12">
        <f>IF([3]species_comp_Region1_forR!$H275&gt;49,[3]species_comp_Region1_forR!$AN275,[3]species_comp_Region1_forR!$AP275)</f>
        <v>4.5924699999999998E-5</v>
      </c>
      <c r="H320" s="17">
        <f t="shared" si="124"/>
        <v>5911.3722413240002</v>
      </c>
      <c r="I320" s="8">
        <f t="shared" si="89"/>
        <v>1705.4980522491999</v>
      </c>
      <c r="J320">
        <f t="shared" si="92"/>
        <v>41.297676111970269</v>
      </c>
      <c r="K320" s="9">
        <f t="shared" si="93"/>
        <v>80.943445179461719</v>
      </c>
      <c r="M320" s="2">
        <f>'rockfish harvests'!O319</f>
        <v>5823.8117731066231</v>
      </c>
      <c r="N320">
        <f>'rockfish harvests'!P319</f>
        <v>3952920.3736786586</v>
      </c>
      <c r="O320" s="12">
        <f>IF([3]species_comp_Region1_forR!$D297&gt;49,[3]species_comp_Region1_forR!$AI297,[3]species_comp_Region1_forR!$AK297)</f>
        <v>0.35040431300000002</v>
      </c>
      <c r="P320" s="12">
        <f>IF([3]species_comp_Region1_forR!$D297&gt;49,[3]species_comp_Region1_forR!$AJ297,[3]species_comp_Region1_forR!$AL297)</f>
        <v>6.1519199999999997E-4</v>
      </c>
      <c r="Q320" s="17">
        <f t="shared" si="122"/>
        <v>2040.6887633967383</v>
      </c>
      <c r="R320" s="59">
        <f t="shared" si="123"/>
        <v>503785.6728487091</v>
      </c>
      <c r="S320">
        <f t="shared" si="94"/>
        <v>709.77860833411228</v>
      </c>
      <c r="T320" s="9">
        <f t="shared" si="95"/>
        <v>1391.16607233486</v>
      </c>
      <c r="V320" s="17">
        <f t="shared" si="90"/>
        <v>7952.0610047207383</v>
      </c>
      <c r="W320" s="58">
        <f t="shared" si="91"/>
        <v>505491.1709009583</v>
      </c>
      <c r="X320">
        <f t="shared" si="96"/>
        <v>710.97902282764881</v>
      </c>
      <c r="Y320" s="9">
        <f t="shared" si="97"/>
        <v>1393.5188847421916</v>
      </c>
      <c r="Z320" s="18">
        <f t="shared" si="77"/>
        <v>8.9408144933191075E-2</v>
      </c>
    </row>
    <row r="321" spans="1:26">
      <c r="A321" s="12" t="str">
        <f>'rockfish harvests'!A320</f>
        <v>SE</v>
      </c>
      <c r="B321" s="12">
        <f>'rockfish harvests'!B320</f>
        <v>2008</v>
      </c>
      <c r="C321" s="12" t="str">
        <f>'rockfish harvests'!C320</f>
        <v>SSEO</v>
      </c>
      <c r="D321">
        <f>'rockfish harvests'!D320</f>
        <v>17754</v>
      </c>
      <c r="E321">
        <f>'YE harvest'!E321</f>
        <v>6953</v>
      </c>
      <c r="F321" s="12">
        <f>IF([3]species_comp_Region1_forR!$H276&gt;49,[3]species_comp_Region1_forR!$AM276,[3]species_comp_Region1_forR!$AO276)</f>
        <v>0.95098039199999995</v>
      </c>
      <c r="G321" s="12">
        <f>IF([3]species_comp_Region1_forR!$H276&gt;49,[3]species_comp_Region1_forR!$AN276,[3]species_comp_Region1_forR!$AP276)</f>
        <v>5.0836099999999999E-5</v>
      </c>
      <c r="H321" s="17">
        <f t="shared" si="124"/>
        <v>6612.166665576</v>
      </c>
      <c r="I321" s="8">
        <f t="shared" si="89"/>
        <v>2457.6310431449001</v>
      </c>
      <c r="J321">
        <f t="shared" si="92"/>
        <v>49.574499928339165</v>
      </c>
      <c r="K321" s="9">
        <f t="shared" si="93"/>
        <v>97.166019859544761</v>
      </c>
      <c r="M321" s="2">
        <f>'rockfish harvests'!O320</f>
        <v>8603.4243817386414</v>
      </c>
      <c r="N321">
        <f>'rockfish harvests'!P320</f>
        <v>8626727.8588684946</v>
      </c>
      <c r="O321" s="12">
        <f>IF([3]species_comp_Region1_forR!$D298&gt;49,[3]species_comp_Region1_forR!$AI298,[3]species_comp_Region1_forR!$AK298)</f>
        <v>0.31578947400000001</v>
      </c>
      <c r="P321" s="12">
        <f>IF([3]species_comp_Region1_forR!$D298&gt;49,[3]species_comp_Region1_forR!$AJ298,[3]species_comp_Region1_forR!$AL298)</f>
        <v>4.0690499999999999E-4</v>
      </c>
      <c r="Q321" s="17">
        <f t="shared" si="122"/>
        <v>2716.8708601080207</v>
      </c>
      <c r="R321" s="59">
        <f t="shared" si="123"/>
        <v>886891.51861884736</v>
      </c>
      <c r="S321">
        <f t="shared" si="94"/>
        <v>941.74918031227787</v>
      </c>
      <c r="T321" s="9">
        <f t="shared" si="95"/>
        <v>1845.8283934120645</v>
      </c>
      <c r="V321" s="17">
        <f t="shared" si="90"/>
        <v>9329.0375256840198</v>
      </c>
      <c r="W321" s="58">
        <f t="shared" si="91"/>
        <v>889349.14966199221</v>
      </c>
      <c r="X321">
        <f t="shared" si="96"/>
        <v>943.0531001285093</v>
      </c>
      <c r="Y321" s="9">
        <f t="shared" si="97"/>
        <v>1848.3840762518782</v>
      </c>
      <c r="Z321" s="18">
        <f t="shared" si="77"/>
        <v>0.10108793083232487</v>
      </c>
    </row>
    <row r="322" spans="1:26">
      <c r="A322" s="12" t="str">
        <f>'rockfish harvests'!A321</f>
        <v>SE</v>
      </c>
      <c r="B322" s="12">
        <f>'rockfish harvests'!B321</f>
        <v>2009</v>
      </c>
      <c r="C322" s="12" t="str">
        <f>'rockfish harvests'!C321</f>
        <v>SSEO</v>
      </c>
      <c r="D322">
        <f>'rockfish harvests'!D321</f>
        <v>9645</v>
      </c>
      <c r="E322">
        <f>'YE harvest'!E322</f>
        <v>3692</v>
      </c>
      <c r="F322" s="12">
        <f>IF([3]species_comp_Region1_forR!$H277&gt;49,[3]species_comp_Region1_forR!$AM277,[3]species_comp_Region1_forR!$AO277)</f>
        <v>0.96043165500000005</v>
      </c>
      <c r="G322" s="12">
        <f>IF([3]species_comp_Region1_forR!$H277&gt;49,[3]species_comp_Region1_forR!$AN277,[3]species_comp_Region1_forR!$AP277)</f>
        <v>6.8473300000000001E-5</v>
      </c>
      <c r="H322" s="17">
        <f t="shared" si="124"/>
        <v>3545.9136702600003</v>
      </c>
      <c r="I322" s="8">
        <f t="shared" si="89"/>
        <v>933.35023993120001</v>
      </c>
      <c r="J322">
        <f t="shared" si="92"/>
        <v>30.550781330944712</v>
      </c>
      <c r="K322" s="9">
        <f t="shared" si="93"/>
        <v>59.879531408651637</v>
      </c>
      <c r="M322" s="2">
        <f>'rockfish harvests'!O321</f>
        <v>4673.8778957907616</v>
      </c>
      <c r="N322">
        <f>'rockfish harvests'!P321</f>
        <v>2545998.4255660125</v>
      </c>
      <c r="O322" s="12">
        <f>IF([3]species_comp_Region1_forR!$D299&gt;49,[3]species_comp_Region1_forR!$AI299,[3]species_comp_Region1_forR!$AK299)</f>
        <v>0.31498470899999997</v>
      </c>
      <c r="P322" s="12">
        <f>IF([3]species_comp_Region1_forR!$D299&gt;49,[3]species_comp_Region1_forR!$AJ299,[3]species_comp_Region1_forR!$AL299)</f>
        <v>3.3042800000000002E-4</v>
      </c>
      <c r="Q322" s="17">
        <f t="shared" si="122"/>
        <v>1472.2000689071851</v>
      </c>
      <c r="R322" s="59">
        <f t="shared" si="123"/>
        <v>258979.14289187704</v>
      </c>
      <c r="S322">
        <f t="shared" si="94"/>
        <v>508.89993406550667</v>
      </c>
      <c r="T322" s="9">
        <f t="shared" si="95"/>
        <v>997.44387076839303</v>
      </c>
      <c r="V322" s="17">
        <f t="shared" si="90"/>
        <v>5018.1137391671855</v>
      </c>
      <c r="W322" s="58">
        <f t="shared" si="91"/>
        <v>259912.49313180824</v>
      </c>
      <c r="X322">
        <f t="shared" si="96"/>
        <v>509.8161365941728</v>
      </c>
      <c r="Y322" s="9">
        <f t="shared" si="97"/>
        <v>999.23962772457867</v>
      </c>
      <c r="Z322" s="18">
        <f t="shared" si="77"/>
        <v>0.10159517362370163</v>
      </c>
    </row>
    <row r="323" spans="1:26">
      <c r="A323" s="12" t="str">
        <f>'rockfish harvests'!A322</f>
        <v>SE</v>
      </c>
      <c r="B323" s="12">
        <f>'rockfish harvests'!B322</f>
        <v>2010</v>
      </c>
      <c r="C323" s="12" t="str">
        <f>'rockfish harvests'!C322</f>
        <v>SSEO</v>
      </c>
      <c r="D323">
        <f>'rockfish harvests'!D322</f>
        <v>12415</v>
      </c>
      <c r="E323">
        <f>'YE harvest'!E323</f>
        <v>4993</v>
      </c>
      <c r="F323" s="12">
        <f>IF([3]species_comp_Region1_forR!$H278&gt;49,[3]species_comp_Region1_forR!$AM278,[3]species_comp_Region1_forR!$AO278)</f>
        <v>0.97435897400000004</v>
      </c>
      <c r="G323" s="12">
        <f>IF([3]species_comp_Region1_forR!$H278&gt;49,[3]species_comp_Region1_forR!$AN278,[3]species_comp_Region1_forR!$AP278)</f>
        <v>3.5639899999999997E-5</v>
      </c>
      <c r="H323" s="17">
        <f t="shared" si="124"/>
        <v>4864.9743571819999</v>
      </c>
      <c r="I323" s="8">
        <f t="shared" si="89"/>
        <v>888.50445335509994</v>
      </c>
      <c r="J323">
        <f t="shared" si="92"/>
        <v>29.807791822862356</v>
      </c>
      <c r="K323" s="9">
        <f t="shared" si="93"/>
        <v>58.42327197281022</v>
      </c>
      <c r="M323" s="2">
        <f>'rockfish harvests'!O322</f>
        <v>6016.1943054683579</v>
      </c>
      <c r="N323">
        <f>'rockfish harvests'!P322</f>
        <v>4218393.7471152442</v>
      </c>
      <c r="O323" s="12">
        <f>IF([3]species_comp_Region1_forR!$D300&gt;49,[3]species_comp_Region1_forR!$AI300,[3]species_comp_Region1_forR!$AK300)</f>
        <v>0.40868454700000001</v>
      </c>
      <c r="P323" s="12">
        <f>IF([3]species_comp_Region1_forR!$D300&gt;49,[3]species_comp_Region1_forR!$AJ300,[3]species_comp_Region1_forR!$AL300)</f>
        <v>3.0903000000000001E-4</v>
      </c>
      <c r="Q323" s="17">
        <f t="shared" si="122"/>
        <v>2458.7256443943156</v>
      </c>
      <c r="R323" s="59">
        <f t="shared" si="123"/>
        <v>714450.63266634406</v>
      </c>
      <c r="S323">
        <f t="shared" si="94"/>
        <v>845.25181612720837</v>
      </c>
      <c r="T323" s="9">
        <f t="shared" si="95"/>
        <v>1656.6935596093283</v>
      </c>
      <c r="V323" s="17">
        <f t="shared" si="90"/>
        <v>7323.7000015763151</v>
      </c>
      <c r="W323" s="58">
        <f t="shared" si="91"/>
        <v>715339.13711969915</v>
      </c>
      <c r="X323">
        <f t="shared" si="96"/>
        <v>845.77723847340508</v>
      </c>
      <c r="Y323" s="9">
        <f t="shared" si="97"/>
        <v>1657.7233874078738</v>
      </c>
      <c r="Z323" s="18">
        <f t="shared" si="77"/>
        <v>0.11548496501650318</v>
      </c>
    </row>
    <row r="324" spans="1:26">
      <c r="A324" s="12" t="str">
        <f>'rockfish harvests'!A323</f>
        <v>SE</v>
      </c>
      <c r="B324" s="12">
        <f>'rockfish harvests'!B323</f>
        <v>2011</v>
      </c>
      <c r="C324" s="12" t="str">
        <f>'rockfish harvests'!C323</f>
        <v>SSEO</v>
      </c>
      <c r="D324">
        <f>'rockfish harvests'!D323</f>
        <v>11926</v>
      </c>
      <c r="E324">
        <f>'YE harvest'!E324</f>
        <v>3783</v>
      </c>
      <c r="F324" s="12">
        <f>IF([3]species_comp_Region1_forR!$H279&gt;49,[3]species_comp_Region1_forR!$AM279,[3]species_comp_Region1_forR!$AO279)</f>
        <v>0.93660531700000005</v>
      </c>
      <c r="G324" s="12">
        <f>IF([3]species_comp_Region1_forR!$H279&gt;49,[3]species_comp_Region1_forR!$AN279,[3]species_comp_Region1_forR!$AP279)</f>
        <v>1.21672E-4</v>
      </c>
      <c r="H324" s="17">
        <f t="shared" si="124"/>
        <v>3543.1779142110004</v>
      </c>
      <c r="I324" s="8">
        <f t="shared" si="89"/>
        <v>1741.2588208079999</v>
      </c>
      <c r="J324">
        <f t="shared" si="92"/>
        <v>41.728393460664165</v>
      </c>
      <c r="K324" s="9">
        <f t="shared" si="93"/>
        <v>81.787651182901769</v>
      </c>
      <c r="M324" s="2">
        <f>'rockfish harvests'!O323</f>
        <v>5499.8326454033777</v>
      </c>
      <c r="N324">
        <f>'rockfish harvests'!P323</f>
        <v>3434887.6393615259</v>
      </c>
      <c r="O324" s="12">
        <f>IF([3]species_comp_Region1_forR!$D301&gt;49,[3]species_comp_Region1_forR!$AI301,[3]species_comp_Region1_forR!$AK301)</f>
        <v>0.356164384</v>
      </c>
      <c r="P324" s="12">
        <f>IF([3]species_comp_Region1_forR!$D301&gt;49,[3]species_comp_Region1_forR!$AJ301,[3]species_comp_Region1_forR!$AL301)</f>
        <v>4.4963000000000002E-4</v>
      </c>
      <c r="Q324" s="17">
        <f t="shared" si="122"/>
        <v>1958.8445062531844</v>
      </c>
      <c r="R324" s="59">
        <f t="shared" si="123"/>
        <v>447782.08802481735</v>
      </c>
      <c r="S324">
        <f t="shared" si="94"/>
        <v>669.16521728555006</v>
      </c>
      <c r="T324" s="9">
        <f t="shared" si="95"/>
        <v>1311.563825879678</v>
      </c>
      <c r="V324" s="17">
        <f t="shared" si="90"/>
        <v>5502.0224204641845</v>
      </c>
      <c r="W324" s="58">
        <f t="shared" si="91"/>
        <v>449523.34684562538</v>
      </c>
      <c r="X324">
        <f t="shared" si="96"/>
        <v>670.46502283536415</v>
      </c>
      <c r="Y324" s="9">
        <f t="shared" si="97"/>
        <v>1314.1114447573136</v>
      </c>
      <c r="Z324" s="18">
        <f t="shared" si="77"/>
        <v>0.12185792270522947</v>
      </c>
    </row>
    <row r="325" spans="1:26">
      <c r="A325" s="12" t="str">
        <f>'rockfish harvests'!A324</f>
        <v>SE</v>
      </c>
      <c r="B325" s="12">
        <f>'rockfish harvests'!B324</f>
        <v>2012</v>
      </c>
      <c r="C325" s="12" t="str">
        <f>'rockfish harvests'!C324</f>
        <v>SSEO</v>
      </c>
      <c r="D325">
        <f>'rockfish harvests'!D324</f>
        <v>14290</v>
      </c>
      <c r="E325">
        <f>'YE harvest'!E325</f>
        <v>4684</v>
      </c>
      <c r="F325" s="12">
        <f>IF([3]species_comp_Region1_forR!$H280&gt;49,[3]species_comp_Region1_forR!$AM280,[3]species_comp_Region1_forR!$AO280)</f>
        <v>0.94803149600000003</v>
      </c>
      <c r="G325" s="12">
        <f>IF([3]species_comp_Region1_forR!$H280&gt;49,[3]species_comp_Region1_forR!$AN280,[3]species_comp_Region1_forR!$AP280)</f>
        <v>7.7709399999999998E-5</v>
      </c>
      <c r="H325" s="17">
        <f t="shared" si="124"/>
        <v>4440.5795272639998</v>
      </c>
      <c r="I325" s="8">
        <f t="shared" si="89"/>
        <v>1704.9330458463999</v>
      </c>
      <c r="J325">
        <f t="shared" si="92"/>
        <v>41.290834889190599</v>
      </c>
      <c r="K325" s="9">
        <f t="shared" si="93"/>
        <v>80.930036382813569</v>
      </c>
      <c r="M325" s="2">
        <f>'rockfish harvests'!O324</f>
        <v>7211.4840486137473</v>
      </c>
      <c r="N325">
        <f>'rockfish harvests'!P324</f>
        <v>3512142.9566568048</v>
      </c>
      <c r="O325" s="12">
        <f>IF([3]species_comp_Region1_forR!$D302&gt;49,[3]species_comp_Region1_forR!$AI302,[3]species_comp_Region1_forR!$AK302)</f>
        <v>0.29084967299999998</v>
      </c>
      <c r="P325" s="12">
        <f>IF([3]species_comp_Region1_forR!$D302&gt;49,[3]species_comp_Region1_forR!$AJ302,[3]species_comp_Region1_forR!$AL302)</f>
        <v>3.37571E-4</v>
      </c>
      <c r="Q325" s="17">
        <f t="shared" si="122"/>
        <v>2097.4577773840242</v>
      </c>
      <c r="R325" s="59">
        <f t="shared" si="123"/>
        <v>313474.53035823186</v>
      </c>
      <c r="S325">
        <f t="shared" si="94"/>
        <v>559.88796232659968</v>
      </c>
      <c r="T325" s="9">
        <f t="shared" si="95"/>
        <v>1097.3804061601354</v>
      </c>
      <c r="V325" s="17">
        <f t="shared" si="90"/>
        <v>6538.0373046480236</v>
      </c>
      <c r="W325" s="58">
        <f t="shared" si="91"/>
        <v>315179.46340407827</v>
      </c>
      <c r="X325">
        <f t="shared" si="96"/>
        <v>561.40846395835388</v>
      </c>
      <c r="Y325" s="9">
        <f t="shared" si="97"/>
        <v>1100.3605893583735</v>
      </c>
      <c r="Z325" s="18">
        <f t="shared" si="77"/>
        <v>8.5868042318944432E-2</v>
      </c>
    </row>
    <row r="326" spans="1:26">
      <c r="A326" s="12" t="str">
        <f>'rockfish harvests'!A325</f>
        <v>SE</v>
      </c>
      <c r="B326" s="12">
        <f>'rockfish harvests'!B325</f>
        <v>2013</v>
      </c>
      <c r="C326" s="12" t="str">
        <f>'rockfish harvests'!C325</f>
        <v>SSEO</v>
      </c>
      <c r="D326">
        <f>'rockfish harvests'!D325</f>
        <v>15619</v>
      </c>
      <c r="E326">
        <f>'YE harvest'!E326</f>
        <v>4475</v>
      </c>
      <c r="F326" s="12">
        <f>IF([3]species_comp_Region1_forR!$H281&gt;49,[3]species_comp_Region1_forR!$AM281,[3]species_comp_Region1_forR!$AO281)</f>
        <v>0.94444444400000005</v>
      </c>
      <c r="G326" s="12">
        <f>IF([3]species_comp_Region1_forR!$H281&gt;49,[3]species_comp_Region1_forR!$AN281,[3]species_comp_Region1_forR!$AP281)</f>
        <v>7.2975199999999999E-5</v>
      </c>
      <c r="H326" s="17">
        <f t="shared" si="124"/>
        <v>4226.3888869000002</v>
      </c>
      <c r="I326" s="8">
        <f t="shared" si="89"/>
        <v>1461.3739894999999</v>
      </c>
      <c r="J326">
        <f t="shared" si="92"/>
        <v>38.227921595347034</v>
      </c>
      <c r="K326" s="9">
        <f t="shared" si="93"/>
        <v>74.926726326880186</v>
      </c>
      <c r="M326" s="2">
        <f>'rockfish harvests'!O325</f>
        <v>7064.6801916454569</v>
      </c>
      <c r="N326">
        <f>'rockfish harvests'!P325</f>
        <v>3429125.8906986257</v>
      </c>
      <c r="O326" s="12">
        <f>IF([3]species_comp_Region1_forR!$D303&gt;49,[3]species_comp_Region1_forR!$AI303,[3]species_comp_Region1_forR!$AK303)</f>
        <v>0.29052631600000001</v>
      </c>
      <c r="P326" s="12">
        <f>IF([3]species_comp_Region1_forR!$D303&gt;49,[3]species_comp_Region1_forR!$AJ303,[3]species_comp_Region1_forR!$AL303)</f>
        <v>4.3485399999999998E-4</v>
      </c>
      <c r="Q326" s="17">
        <f t="shared" si="122"/>
        <v>2052.4755097969287</v>
      </c>
      <c r="R326" s="59">
        <f t="shared" si="123"/>
        <v>309649.489796079</v>
      </c>
      <c r="S326">
        <f t="shared" si="94"/>
        <v>556.46157980230669</v>
      </c>
      <c r="T326" s="9">
        <f t="shared" si="95"/>
        <v>1090.6646964125212</v>
      </c>
      <c r="V326" s="17">
        <f t="shared" si="90"/>
        <v>6278.8643966969285</v>
      </c>
      <c r="W326" s="58">
        <f t="shared" si="91"/>
        <v>311110.86378557899</v>
      </c>
      <c r="X326">
        <f t="shared" si="96"/>
        <v>557.7731293147591</v>
      </c>
      <c r="Y326" s="9">
        <f t="shared" si="97"/>
        <v>1093.2353334569277</v>
      </c>
      <c r="Z326" s="18">
        <f t="shared" si="77"/>
        <v>8.8833440901858352E-2</v>
      </c>
    </row>
    <row r="327" spans="1:26">
      <c r="A327" s="12" t="str">
        <f>'rockfish harvests'!A326</f>
        <v>SE</v>
      </c>
      <c r="B327" s="12">
        <f>'rockfish harvests'!B326</f>
        <v>2014</v>
      </c>
      <c r="C327" s="12" t="str">
        <f>'rockfish harvests'!C326</f>
        <v>SSEO</v>
      </c>
      <c r="D327">
        <f>'rockfish harvests'!D326</f>
        <v>18453</v>
      </c>
      <c r="E327">
        <f>'YE harvest'!E327</f>
        <v>5130</v>
      </c>
      <c r="F327" s="12">
        <f>IF([3]species_comp_Region1_forR!$H282&gt;49,[3]species_comp_Region1_forR!$AM282,[3]species_comp_Region1_forR!$AO282)</f>
        <v>0.95788442699999998</v>
      </c>
      <c r="G327" s="12">
        <f>IF([3]species_comp_Region1_forR!$H282&gt;49,[3]species_comp_Region1_forR!$AN282,[3]species_comp_Region1_forR!$AP282)</f>
        <v>3.9550800000000001E-5</v>
      </c>
      <c r="H327" s="17">
        <f t="shared" si="124"/>
        <v>4913.9471105100001</v>
      </c>
      <c r="I327" s="8">
        <f t="shared" si="89"/>
        <v>1040.85444852</v>
      </c>
      <c r="J327">
        <f t="shared" si="92"/>
        <v>32.262275935215733</v>
      </c>
      <c r="K327" s="9">
        <f t="shared" si="93"/>
        <v>63.234060833022838</v>
      </c>
      <c r="M327" s="2">
        <f>'rockfish harvests'!O326</f>
        <v>5969.0572591587515</v>
      </c>
      <c r="N327">
        <f>'rockfish harvests'!P326</f>
        <v>5648205.4842977012</v>
      </c>
      <c r="O327" s="12">
        <f>IF([3]species_comp_Region1_forR!$D304&gt;49,[3]species_comp_Region1_forR!$AI304,[3]species_comp_Region1_forR!$AK304)</f>
        <v>0.33171520999999998</v>
      </c>
      <c r="P327" s="12">
        <f>IF([3]species_comp_Region1_forR!$D304&gt;49,[3]species_comp_Region1_forR!$AJ304,[3]species_comp_Region1_forR!$AL304)</f>
        <v>3.5928700000000002E-4</v>
      </c>
      <c r="Q327" s="17">
        <f t="shared" si="122"/>
        <v>1980.0270822238697</v>
      </c>
      <c r="R327" s="59">
        <f t="shared" si="123"/>
        <v>632272.12188311468</v>
      </c>
      <c r="S327">
        <f t="shared" si="94"/>
        <v>795.15540737840342</v>
      </c>
      <c r="T327" s="9">
        <f t="shared" si="95"/>
        <v>1558.5045984616706</v>
      </c>
      <c r="V327" s="17">
        <f t="shared" si="90"/>
        <v>6893.97419273387</v>
      </c>
      <c r="W327" s="58">
        <f t="shared" si="91"/>
        <v>633312.97633163468</v>
      </c>
      <c r="X327">
        <f t="shared" si="96"/>
        <v>795.80963573686051</v>
      </c>
      <c r="Y327" s="9">
        <f t="shared" si="97"/>
        <v>1559.7868860442466</v>
      </c>
      <c r="Z327" s="18">
        <f t="shared" si="77"/>
        <v>0.11543554029773279</v>
      </c>
    </row>
    <row r="328" spans="1:26">
      <c r="A328" s="12" t="str">
        <f>'rockfish harvests'!A327</f>
        <v>SE</v>
      </c>
      <c r="B328" s="12">
        <f>'rockfish harvests'!B327</f>
        <v>2015</v>
      </c>
      <c r="C328" s="12" t="str">
        <f>'rockfish harvests'!C327</f>
        <v>SSEO</v>
      </c>
      <c r="D328">
        <f>'rockfish harvests'!D327</f>
        <v>17669</v>
      </c>
      <c r="E328">
        <f>'YE harvest'!E328</f>
        <v>4920</v>
      </c>
      <c r="F328" s="12">
        <f>IF([3]species_comp_Region1_forR!$H283&gt;49,[3]species_comp_Region1_forR!$AM283,[3]species_comp_Region1_forR!$AO283)</f>
        <v>0.96391263100000002</v>
      </c>
      <c r="G328" s="12">
        <f>IF([3]species_comp_Region1_forR!$H283&gt;49,[3]species_comp_Region1_forR!$AN283,[3]species_comp_Region1_forR!$AP283)</f>
        <v>3.3065699999999998E-5</v>
      </c>
      <c r="H328" s="17">
        <f t="shared" si="124"/>
        <v>4742.4501445200003</v>
      </c>
      <c r="I328" s="8">
        <f t="shared" si="89"/>
        <v>800.40156047999994</v>
      </c>
      <c r="J328">
        <f t="shared" si="92"/>
        <v>28.291369010353669</v>
      </c>
      <c r="K328" s="9">
        <f t="shared" si="93"/>
        <v>55.451083260293188</v>
      </c>
      <c r="M328" s="2">
        <f>'rockfish harvests'!O327</f>
        <v>15546.524335519505</v>
      </c>
      <c r="N328">
        <f>'rockfish harvests'!P327</f>
        <v>23591989.047447968</v>
      </c>
      <c r="O328" s="12">
        <f>IF([3]species_comp_Region1_forR!$D305&gt;49,[3]species_comp_Region1_forR!$AI305,[3]species_comp_Region1_forR!$AK305)</f>
        <v>0.31470588199999999</v>
      </c>
      <c r="P328" s="12">
        <f>IF([3]species_comp_Region1_forR!$D305&gt;49,[3]species_comp_Region1_forR!$AJ305,[3]species_comp_Region1_forR!$AL305)</f>
        <v>3.17623E-4</v>
      </c>
      <c r="Q328" s="17">
        <f t="shared" si="122"/>
        <v>4892.58265304413</v>
      </c>
      <c r="R328" s="59">
        <f t="shared" si="123"/>
        <v>2405820.0401093806</v>
      </c>
      <c r="S328">
        <f t="shared" si="94"/>
        <v>1551.0706109360015</v>
      </c>
      <c r="T328" s="9">
        <f t="shared" si="95"/>
        <v>3040.0983974345627</v>
      </c>
      <c r="V328" s="17">
        <f t="shared" si="90"/>
        <v>9635.0327975641303</v>
      </c>
      <c r="W328" s="58">
        <f t="shared" si="91"/>
        <v>2406620.4416698604</v>
      </c>
      <c r="X328">
        <f t="shared" si="96"/>
        <v>1551.3286053154118</v>
      </c>
      <c r="Y328" s="9">
        <f t="shared" si="97"/>
        <v>3040.6040664182069</v>
      </c>
      <c r="Z328" s="18">
        <f t="shared" si="77"/>
        <v>0.16100916705832172</v>
      </c>
    </row>
    <row r="329" spans="1:26">
      <c r="A329" s="12" t="str">
        <f>'rockfish harvests'!A328</f>
        <v>SE</v>
      </c>
      <c r="B329" s="12">
        <f>'rockfish harvests'!B328</f>
        <v>2016</v>
      </c>
      <c r="C329" s="12" t="str">
        <f>'rockfish harvests'!C328</f>
        <v>SSEO</v>
      </c>
      <c r="D329">
        <f>'rockfish harvests'!D328</f>
        <v>17707</v>
      </c>
      <c r="E329">
        <f>'YE harvest'!E329</f>
        <v>4149</v>
      </c>
      <c r="F329" s="12">
        <f>IF([3]species_comp_Region1_forR!$H284&gt;49,[3]species_comp_Region1_forR!$AM284,[3]species_comp_Region1_forR!$AO284)</f>
        <v>0.94742376399999995</v>
      </c>
      <c r="G329" s="12">
        <f>IF([3]species_comp_Region1_forR!$H284&gt;49,[3]species_comp_Region1_forR!$AN284,[3]species_comp_Region1_forR!$AP284)</f>
        <v>5.2433699999999999E-5</v>
      </c>
      <c r="H329" s="17">
        <f t="shared" si="124"/>
        <v>3930.8611968359996</v>
      </c>
      <c r="I329" s="8">
        <f t="shared" si="89"/>
        <v>902.6042509737</v>
      </c>
      <c r="J329">
        <f t="shared" si="92"/>
        <v>30.043372829522653</v>
      </c>
      <c r="K329" s="9">
        <f t="shared" si="93"/>
        <v>58.885010745864399</v>
      </c>
      <c r="M329" s="2">
        <f>'rockfish harvests'!O328</f>
        <v>9530.7617028217246</v>
      </c>
      <c r="N329">
        <f>'rockfish harvests'!P328</f>
        <v>11849070.145310419</v>
      </c>
      <c r="O329" s="12">
        <f>IF([3]species_comp_Region1_forR!$D306&gt;49,[3]species_comp_Region1_forR!$AI306,[3]species_comp_Region1_forR!$AK306)</f>
        <v>0.35911602199999998</v>
      </c>
      <c r="P329" s="12">
        <f>IF([3]species_comp_Region1_forR!$D306&gt;49,[3]species_comp_Region1_forR!$AJ306,[3]species_comp_Region1_forR!$AL306)</f>
        <v>6.3753900000000001E-4</v>
      </c>
      <c r="Q329" s="17">
        <f t="shared" si="122"/>
        <v>3422.6492293472838</v>
      </c>
      <c r="R329" s="59">
        <f t="shared" si="123"/>
        <v>1578464.1190518867</v>
      </c>
      <c r="S329">
        <f t="shared" si="94"/>
        <v>1256.3694198172313</v>
      </c>
      <c r="T329" s="9">
        <f t="shared" si="95"/>
        <v>2462.4840628417733</v>
      </c>
      <c r="V329" s="17">
        <f t="shared" si="90"/>
        <v>7353.5104261832839</v>
      </c>
      <c r="W329" s="58">
        <f t="shared" si="91"/>
        <v>1579366.7233028605</v>
      </c>
      <c r="X329">
        <f t="shared" si="96"/>
        <v>1256.7285798066584</v>
      </c>
      <c r="Y329" s="9">
        <f t="shared" si="97"/>
        <v>2463.1880164210506</v>
      </c>
      <c r="Z329" s="18">
        <f t="shared" ref="Z329:Z332" si="125">X329/V329</f>
        <v>0.17090185598049695</v>
      </c>
    </row>
    <row r="330" spans="1:26">
      <c r="A330" s="12" t="str">
        <f>'rockfish harvests'!A329</f>
        <v>SE</v>
      </c>
      <c r="B330" s="12">
        <f>'rockfish harvests'!B329</f>
        <v>2017</v>
      </c>
      <c r="C330" s="12" t="str">
        <f>'rockfish harvests'!C329</f>
        <v>SSEO</v>
      </c>
      <c r="D330">
        <f>'rockfish harvests'!D329</f>
        <v>20760</v>
      </c>
      <c r="E330">
        <f>'YE harvest'!E330</f>
        <v>4370</v>
      </c>
      <c r="F330" s="12">
        <f>IF([3]species_comp_Region1_forR!$H285&gt;49,[3]species_comp_Region1_forR!$AM285,[3]species_comp_Region1_forR!$AO285)</f>
        <v>0.89492753599999997</v>
      </c>
      <c r="G330" s="12">
        <f>IF([3]species_comp_Region1_forR!$H285&gt;49,[3]species_comp_Region1_forR!$AN285,[3]species_comp_Region1_forR!$AP285)</f>
        <v>1.1370300000000001E-4</v>
      </c>
      <c r="H330" s="17">
        <f t="shared" si="124"/>
        <v>3910.83333232</v>
      </c>
      <c r="I330" s="8">
        <f t="shared" si="89"/>
        <v>2171.3748207000003</v>
      </c>
      <c r="J330">
        <f t="shared" si="92"/>
        <v>46.598013055279516</v>
      </c>
      <c r="K330" s="9">
        <f t="shared" si="93"/>
        <v>91.332105588347844</v>
      </c>
      <c r="M330" s="2">
        <f>'rockfish harvests'!O329</f>
        <v>7420.2213327054378</v>
      </c>
      <c r="N330">
        <f>'rockfish harvests'!P329</f>
        <v>9465736.8938175309</v>
      </c>
      <c r="O330" s="12">
        <f>IF([3]species_comp_Region1_forR!$D307&gt;49,[3]species_comp_Region1_forR!$AI307,[3]species_comp_Region1_forR!$AK307)</f>
        <v>0.27027026999999998</v>
      </c>
      <c r="P330" s="12">
        <f>IF([3]species_comp_Region1_forR!$D307&gt;49,[3]species_comp_Region1_forR!$AJ307,[3]species_comp_Region1_forR!$AL307)</f>
        <v>5.3448299999999999E-4</v>
      </c>
      <c r="Q330" s="17">
        <f t="shared" si="122"/>
        <v>2005.4652230500583</v>
      </c>
      <c r="R330" s="59">
        <f t="shared" si="123"/>
        <v>715803.58550178981</v>
      </c>
      <c r="S330">
        <f t="shared" si="94"/>
        <v>846.05176289739495</v>
      </c>
      <c r="T330" s="9">
        <f t="shared" si="95"/>
        <v>1658.2614552788941</v>
      </c>
      <c r="V330" s="17">
        <f t="shared" si="90"/>
        <v>5916.2985553700582</v>
      </c>
      <c r="W330" s="58">
        <f t="shared" si="91"/>
        <v>717974.96032248985</v>
      </c>
      <c r="X330">
        <f t="shared" si="96"/>
        <v>847.3340311367707</v>
      </c>
      <c r="Y330" s="9">
        <f t="shared" si="97"/>
        <v>1660.7747010280705</v>
      </c>
      <c r="Z330" s="18">
        <f t="shared" si="125"/>
        <v>0.14322029613729845</v>
      </c>
    </row>
    <row r="331" spans="1:26">
      <c r="A331" s="12" t="str">
        <f>'rockfish harvests'!A330</f>
        <v>SE</v>
      </c>
      <c r="B331" s="12">
        <f>'rockfish harvests'!B330</f>
        <v>2018</v>
      </c>
      <c r="C331" s="12" t="str">
        <f>'rockfish harvests'!C330</f>
        <v>SSEO</v>
      </c>
      <c r="D331">
        <f>'rockfish harvests'!D330</f>
        <v>26949</v>
      </c>
      <c r="E331">
        <f>'YE harvest'!E331</f>
        <v>4535</v>
      </c>
      <c r="F331" s="12">
        <f>IF([3]species_comp_Region1_forR!$H286&gt;49,[3]species_comp_Region1_forR!$AM286,[3]species_comp_Region1_forR!$AO286)</f>
        <v>0.86350974899999999</v>
      </c>
      <c r="G331" s="12">
        <f>IF([3]species_comp_Region1_forR!$H286&gt;49,[3]species_comp_Region1_forR!$AN286,[3]species_comp_Region1_forR!$AP286)</f>
        <v>1.6437999999999999E-4</v>
      </c>
      <c r="H331" s="17">
        <f t="shared" si="124"/>
        <v>3916.0167117149999</v>
      </c>
      <c r="I331" s="8">
        <f t="shared" si="89"/>
        <v>3380.6760654999998</v>
      </c>
      <c r="J331">
        <f t="shared" si="92"/>
        <v>58.143581464337061</v>
      </c>
      <c r="K331" s="9">
        <f t="shared" si="93"/>
        <v>113.96141967010064</v>
      </c>
      <c r="M331" s="2">
        <f>'rockfish harvests'!O330</f>
        <v>12867.635899450121</v>
      </c>
      <c r="N331">
        <f>'rockfish harvests'!P330</f>
        <v>12734528.822682161</v>
      </c>
      <c r="O331" s="12">
        <f>IF([3]species_comp_Region1_forR!$D308&gt;49,[3]species_comp_Region1_forR!$AI308,[3]species_comp_Region1_forR!$AK308)</f>
        <v>0.24175824200000001</v>
      </c>
      <c r="P331" s="12">
        <f>IF([3]species_comp_Region1_forR!$D308&gt;49,[3]species_comp_Region1_forR!$AJ308,[3]species_comp_Region1_forR!$AL308)</f>
        <v>2.8822500000000003E-4</v>
      </c>
      <c r="Q331" s="17">
        <f t="shared" si="122"/>
        <v>3110.8570337471501</v>
      </c>
      <c r="R331" s="59">
        <f t="shared" si="123"/>
        <v>788348.36043433589</v>
      </c>
      <c r="S331">
        <f t="shared" si="94"/>
        <v>887.88983575347675</v>
      </c>
      <c r="T331" s="9">
        <f t="shared" si="95"/>
        <v>1740.2640780768145</v>
      </c>
      <c r="V331" s="17">
        <f t="shared" si="90"/>
        <v>7026.8737454621496</v>
      </c>
      <c r="W331" s="58">
        <f t="shared" si="91"/>
        <v>791729.0364998359</v>
      </c>
      <c r="X331">
        <f t="shared" si="96"/>
        <v>889.79156913281429</v>
      </c>
      <c r="Y331" s="9">
        <f t="shared" si="97"/>
        <v>1743.991475500316</v>
      </c>
      <c r="Z331" s="18">
        <f t="shared" si="125"/>
        <v>0.12662694697018406</v>
      </c>
    </row>
    <row r="332" spans="1:26">
      <c r="A332" s="12" t="str">
        <f>'rockfish harvests'!A331</f>
        <v>SE</v>
      </c>
      <c r="B332" s="12">
        <f>'rockfish harvests'!B331</f>
        <v>2019</v>
      </c>
      <c r="C332" s="12" t="str">
        <f>'rockfish harvests'!C331</f>
        <v>SSEO</v>
      </c>
      <c r="D332">
        <f>'rockfish harvests'!D331</f>
        <v>22912</v>
      </c>
      <c r="E332">
        <f>'YE harvest'!E332</f>
        <v>3570</v>
      </c>
      <c r="F332">
        <v>0.94855305466237938</v>
      </c>
      <c r="G332">
        <v>7.8583183821334134E-5</v>
      </c>
      <c r="H332" s="17">
        <f t="shared" ref="H332" si="126">E332*F332</f>
        <v>3386.3344051446943</v>
      </c>
      <c r="I332" s="8">
        <f t="shared" ref="I332" si="127">(E332^2)*G332</f>
        <v>1001.5348194845214</v>
      </c>
      <c r="M332" s="2">
        <f>'rockfish harvests'!O331</f>
        <v>16359.985999299963</v>
      </c>
      <c r="N332">
        <f>'rockfish harvests'!P331</f>
        <v>28189042.115738388</v>
      </c>
      <c r="O332">
        <v>0.36546184738955823</v>
      </c>
      <c r="P332">
        <v>4.6659856235848994E-4</v>
      </c>
      <c r="Q332" s="17">
        <f t="shared" ref="Q332" si="128">M332*O332</f>
        <v>5978.9507065714724</v>
      </c>
      <c r="R332" s="59">
        <f t="shared" ref="R332" si="129">(M332^2)*P332+(O332^2)*N332-(P332*N332)</f>
        <v>3876726.7829032759</v>
      </c>
      <c r="S332">
        <f t="shared" ref="S332" si="130">SQRT(R332)</f>
        <v>1968.9405229471195</v>
      </c>
      <c r="T332" s="9">
        <f t="shared" ref="T332" si="131">(1.96*S332)</f>
        <v>3859.1234249763543</v>
      </c>
      <c r="V332" s="17">
        <f t="shared" ref="V332" si="132">Q332+H332</f>
        <v>9365.2851117161663</v>
      </c>
      <c r="W332" s="58">
        <f t="shared" ref="W332" si="133">R332+I332</f>
        <v>3877728.3177227606</v>
      </c>
      <c r="X332">
        <f t="shared" ref="X332" si="134">SQRT(W332)</f>
        <v>1969.1948399594085</v>
      </c>
      <c r="Y332" s="9">
        <f t="shared" ref="Y332" si="135">(1.96*X332)</f>
        <v>3859.6218863204404</v>
      </c>
      <c r="Z332" s="18">
        <f t="shared" si="125"/>
        <v>0.21026533805104394</v>
      </c>
    </row>
  </sheetData>
  <mergeCells count="6">
    <mergeCell ref="V1:Y1"/>
    <mergeCell ref="A1:A2"/>
    <mergeCell ref="B1:B2"/>
    <mergeCell ref="C1:C2"/>
    <mergeCell ref="D1:K1"/>
    <mergeCell ref="M1:R1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C3BBC-85DF-4000-BA52-EEB09BE819B8}">
  <sheetPr>
    <tabColor theme="9"/>
  </sheetPr>
  <dimension ref="A1:AD332"/>
  <sheetViews>
    <sheetView tabSelected="1" zoomScale="80" zoomScaleNormal="80" workbookViewId="0">
      <pane ySplit="2" topLeftCell="A221" activePane="bottomLeft" state="frozen"/>
      <selection pane="bottomLeft" activeCell="V223" sqref="V223"/>
    </sheetView>
  </sheetViews>
  <sheetFormatPr defaultRowHeight="15"/>
  <cols>
    <col min="3" max="3" width="14.85546875" customWidth="1"/>
    <col min="4" max="4" width="14" customWidth="1"/>
    <col min="6" max="6" width="11.85546875" bestFit="1" customWidth="1"/>
    <col min="7" max="7" width="12" bestFit="1" customWidth="1"/>
    <col min="8" max="8" width="9.5703125" style="17" bestFit="1" customWidth="1"/>
    <col min="9" max="9" width="11.42578125" style="8" customWidth="1"/>
    <col min="10" max="10" width="9.140625" hidden="1" customWidth="1"/>
    <col min="11" max="11" width="0.42578125" hidden="1" customWidth="1"/>
    <col min="12" max="12" width="1.7109375" customWidth="1"/>
    <col min="14" max="14" width="8.28515625" customWidth="1"/>
    <col min="16" max="16" width="12.28515625" bestFit="1" customWidth="1"/>
    <col min="17" max="17" width="10.5703125" style="17" bestFit="1" customWidth="1"/>
    <col min="18" max="18" width="12.85546875" style="8" customWidth="1"/>
    <col min="19" max="19" width="0.140625" style="5" customWidth="1"/>
    <col min="20" max="20" width="5.42578125" style="5" hidden="1" customWidth="1"/>
    <col min="21" max="21" width="14.5703125" customWidth="1"/>
    <col min="22" max="22" width="10.5703125" style="17" bestFit="1" customWidth="1"/>
    <col min="23" max="23" width="11.85546875" style="8" customWidth="1"/>
    <col min="24" max="24" width="12.5703125" bestFit="1" customWidth="1"/>
    <col min="25" max="25" width="8" bestFit="1" customWidth="1"/>
  </cols>
  <sheetData>
    <row r="1" spans="1:30">
      <c r="A1" s="79" t="str">
        <f>'rockfish harvests'!A1</f>
        <v>Region</v>
      </c>
      <c r="B1" s="79" t="str">
        <f>'rockfish harvests'!B1</f>
        <v>year</v>
      </c>
      <c r="C1" s="79" t="str">
        <f>'rockfish harvests'!C1</f>
        <v>RptArea</v>
      </c>
      <c r="D1" s="78" t="s">
        <v>8</v>
      </c>
      <c r="E1" s="78"/>
      <c r="F1" s="78"/>
      <c r="G1" s="78"/>
      <c r="H1" s="78"/>
      <c r="I1" s="78"/>
      <c r="J1" s="78"/>
      <c r="K1" s="78"/>
      <c r="M1" s="78" t="s">
        <v>15</v>
      </c>
      <c r="N1" s="78"/>
      <c r="O1" s="78"/>
      <c r="P1" s="78"/>
      <c r="Q1" s="78"/>
      <c r="R1" s="78"/>
      <c r="S1" s="77"/>
      <c r="T1" s="77"/>
      <c r="U1" s="6"/>
      <c r="V1" s="78" t="s">
        <v>74</v>
      </c>
      <c r="W1" s="78"/>
      <c r="X1" s="78"/>
      <c r="Y1" s="78"/>
    </row>
    <row r="2" spans="1:30" s="4" customFormat="1" ht="101.25" customHeight="1">
      <c r="A2" s="79"/>
      <c r="B2" s="79"/>
      <c r="C2" s="79"/>
      <c r="D2" s="4" t="s">
        <v>93</v>
      </c>
      <c r="E2" s="4" t="s">
        <v>94</v>
      </c>
      <c r="F2" s="4" t="s">
        <v>128</v>
      </c>
      <c r="G2" s="4" t="s">
        <v>129</v>
      </c>
      <c r="H2" s="11" t="s">
        <v>130</v>
      </c>
      <c r="I2" s="30" t="s">
        <v>131</v>
      </c>
      <c r="J2" s="4" t="s">
        <v>100</v>
      </c>
      <c r="K2" s="4" t="s">
        <v>101</v>
      </c>
      <c r="M2" s="4" t="s">
        <v>102</v>
      </c>
      <c r="N2" s="4" t="s">
        <v>103</v>
      </c>
      <c r="O2" s="4" t="s">
        <v>132</v>
      </c>
      <c r="P2" s="4" t="s">
        <v>133</v>
      </c>
      <c r="Q2" s="19" t="s">
        <v>134</v>
      </c>
      <c r="R2" s="62" t="s">
        <v>135</v>
      </c>
      <c r="S2" s="4" t="s">
        <v>110</v>
      </c>
      <c r="T2" s="4" t="s">
        <v>111</v>
      </c>
      <c r="V2" s="16" t="s">
        <v>136</v>
      </c>
      <c r="W2" s="30" t="s">
        <v>137</v>
      </c>
      <c r="X2" s="4" t="s">
        <v>114</v>
      </c>
      <c r="Y2" s="4" t="s">
        <v>115</v>
      </c>
    </row>
    <row r="3" spans="1:30">
      <c r="A3" t="str">
        <f>'rockfish harvests'!A2</f>
        <v>SC</v>
      </c>
      <c r="B3">
        <f>'rockfish harvests'!B2</f>
        <v>1998</v>
      </c>
      <c r="C3" t="str">
        <f>'rockfish harvests'!C2</f>
        <v>AFOGNAK</v>
      </c>
      <c r="D3">
        <f>'rockfish harvests'!D2</f>
        <v>416</v>
      </c>
      <c r="E3">
        <f>'YE harvest'!E3</f>
        <v>87</v>
      </c>
      <c r="F3" s="49"/>
      <c r="G3" s="50"/>
      <c r="H3" s="17">
        <f t="shared" ref="H3:H10" si="0">E3*F3</f>
        <v>0</v>
      </c>
      <c r="I3" s="8">
        <f t="shared" ref="I3:I69" si="1">(E3^2)*G3</f>
        <v>0</v>
      </c>
      <c r="J3">
        <f>SQRT(I3)</f>
        <v>0</v>
      </c>
      <c r="K3" s="9">
        <f>(1.96*J3)</f>
        <v>0</v>
      </c>
      <c r="M3" s="2">
        <f>'rockfish harvests'!O2</f>
        <v>113.5015960846614</v>
      </c>
      <c r="N3">
        <f>'rockfish harvests'!P2</f>
        <v>3943.5752117924521</v>
      </c>
      <c r="O3" s="12"/>
      <c r="P3" s="12"/>
      <c r="Q3" s="17" t="e">
        <f>#REF!*M3</f>
        <v>#REF!</v>
      </c>
      <c r="R3" s="59" t="e">
        <f>(M3^2)*#REF!+(#REF!^2)*N3-(#REF!*N3)</f>
        <v>#REF!</v>
      </c>
      <c r="S3" t="e">
        <f>SQRT(R3)</f>
        <v>#REF!</v>
      </c>
      <c r="T3" s="9" t="e">
        <f>(1.96*S3)</f>
        <v>#REF!</v>
      </c>
      <c r="V3" s="17" t="e">
        <f t="shared" ref="V3:W69" si="2">Q3+H3</f>
        <v>#REF!</v>
      </c>
      <c r="W3" s="58" t="e">
        <f t="shared" si="2"/>
        <v>#REF!</v>
      </c>
      <c r="X3" t="e">
        <f>SQRT(W3)</f>
        <v>#REF!</v>
      </c>
      <c r="Y3" s="9" t="e">
        <f>(1.96*X3)</f>
        <v>#REF!</v>
      </c>
      <c r="AC3" s="42"/>
      <c r="AD3" t="s">
        <v>92</v>
      </c>
    </row>
    <row r="4" spans="1:30">
      <c r="A4" t="str">
        <f>'rockfish harvests'!A3</f>
        <v>SC</v>
      </c>
      <c r="B4">
        <f>'rockfish harvests'!B3</f>
        <v>1999</v>
      </c>
      <c r="C4" t="str">
        <f>'rockfish harvests'!C3</f>
        <v>AFOGNAK</v>
      </c>
      <c r="D4">
        <f>'rockfish harvests'!D3</f>
        <v>506</v>
      </c>
      <c r="E4">
        <f>'YE harvest'!E4</f>
        <v>87</v>
      </c>
      <c r="F4" s="49"/>
      <c r="G4" s="50"/>
      <c r="H4" s="17">
        <f t="shared" si="0"/>
        <v>0</v>
      </c>
      <c r="I4" s="8">
        <f t="shared" si="1"/>
        <v>0</v>
      </c>
      <c r="J4">
        <f t="shared" ref="J4:J70" si="3">SQRT(I4)</f>
        <v>0</v>
      </c>
      <c r="K4" s="9">
        <f t="shared" ref="K4:K70" si="4">(1.96*J4)</f>
        <v>0</v>
      </c>
      <c r="M4" s="2">
        <f>'rockfish harvests'!O3</f>
        <v>138.05722985297768</v>
      </c>
      <c r="N4">
        <f>'rockfish harvests'!P3</f>
        <v>5834.5115045216135</v>
      </c>
      <c r="O4" s="12"/>
      <c r="P4" s="12"/>
      <c r="Q4" s="17" t="e">
        <f>#REF!*M4</f>
        <v>#REF!</v>
      </c>
      <c r="R4" s="59" t="e">
        <f>(M4^2)*#REF!+(#REF!^2)*N4-(#REF!*N4)</f>
        <v>#REF!</v>
      </c>
      <c r="S4" t="e">
        <f t="shared" ref="S4:S70" si="5">SQRT(R4)</f>
        <v>#REF!</v>
      </c>
      <c r="T4" s="9" t="e">
        <f t="shared" ref="T4:T70" si="6">(1.96*S4)</f>
        <v>#REF!</v>
      </c>
      <c r="V4" s="17" t="e">
        <f t="shared" si="2"/>
        <v>#REF!</v>
      </c>
      <c r="W4" s="58" t="e">
        <f t="shared" si="2"/>
        <v>#REF!</v>
      </c>
      <c r="X4" t="e">
        <f t="shared" ref="X4:X70" si="7">SQRT(W4)</f>
        <v>#REF!</v>
      </c>
      <c r="Y4" s="9" t="e">
        <f t="shared" ref="Y4:Y70" si="8">(1.96*X4)</f>
        <v>#REF!</v>
      </c>
      <c r="AD4" s="48" t="s">
        <v>116</v>
      </c>
    </row>
    <row r="5" spans="1:30">
      <c r="A5" t="str">
        <f>'rockfish harvests'!A4</f>
        <v>SC</v>
      </c>
      <c r="B5">
        <f>'rockfish harvests'!B4</f>
        <v>2000</v>
      </c>
      <c r="C5" t="str">
        <f>'rockfish harvests'!C4</f>
        <v>AFOGNAK</v>
      </c>
      <c r="D5">
        <f>'rockfish harvests'!D4</f>
        <v>1412</v>
      </c>
      <c r="E5">
        <f>'YE harvest'!E5</f>
        <v>188</v>
      </c>
      <c r="F5" s="49"/>
      <c r="G5" s="50"/>
      <c r="H5" s="17">
        <f t="shared" si="0"/>
        <v>0</v>
      </c>
      <c r="I5" s="8">
        <f t="shared" si="1"/>
        <v>0</v>
      </c>
      <c r="J5">
        <f t="shared" si="3"/>
        <v>0</v>
      </c>
      <c r="K5" s="9">
        <f t="shared" si="4"/>
        <v>0</v>
      </c>
      <c r="M5" s="2">
        <f>'rockfish harvests'!O4</f>
        <v>385.25060978736042</v>
      </c>
      <c r="N5">
        <f>'rockfish harvests'!P4</f>
        <v>45433.151217293431</v>
      </c>
      <c r="O5" s="12"/>
      <c r="P5" s="12"/>
      <c r="Q5" s="17" t="e">
        <f>#REF!*M5</f>
        <v>#REF!</v>
      </c>
      <c r="R5" s="59" t="e">
        <f>(M5^2)*#REF!+(#REF!^2)*N5-(#REF!*N5)</f>
        <v>#REF!</v>
      </c>
      <c r="S5" t="e">
        <f t="shared" si="5"/>
        <v>#REF!</v>
      </c>
      <c r="T5" s="9" t="e">
        <f t="shared" si="6"/>
        <v>#REF!</v>
      </c>
      <c r="V5" s="17" t="e">
        <f t="shared" si="2"/>
        <v>#REF!</v>
      </c>
      <c r="W5" s="58" t="e">
        <f t="shared" si="2"/>
        <v>#REF!</v>
      </c>
      <c r="X5" t="e">
        <f t="shared" si="7"/>
        <v>#REF!</v>
      </c>
      <c r="Y5" s="9" t="e">
        <f t="shared" si="8"/>
        <v>#REF!</v>
      </c>
      <c r="AD5" s="35" t="s">
        <v>127</v>
      </c>
    </row>
    <row r="6" spans="1:30">
      <c r="A6" t="str">
        <f>'rockfish harvests'!A5</f>
        <v>SC</v>
      </c>
      <c r="B6">
        <f>'rockfish harvests'!B5</f>
        <v>2001</v>
      </c>
      <c r="C6" t="str">
        <f>'rockfish harvests'!C5</f>
        <v>AFOGNAK</v>
      </c>
      <c r="D6">
        <f>'rockfish harvests'!D5</f>
        <v>535</v>
      </c>
      <c r="E6">
        <f>'YE harvest'!E6</f>
        <v>58</v>
      </c>
      <c r="F6" s="49"/>
      <c r="G6" s="50"/>
      <c r="H6" s="17">
        <f t="shared" si="0"/>
        <v>0</v>
      </c>
      <c r="I6" s="8">
        <f t="shared" si="1"/>
        <v>0</v>
      </c>
      <c r="J6">
        <f t="shared" si="3"/>
        <v>0</v>
      </c>
      <c r="K6" s="9">
        <f t="shared" si="4"/>
        <v>0</v>
      </c>
      <c r="M6" s="2">
        <f>'rockfish harvests'!O5</f>
        <v>145.96960073387947</v>
      </c>
      <c r="N6">
        <f>'rockfish harvests'!P5</f>
        <v>6522.4540899783578</v>
      </c>
      <c r="O6" s="12"/>
      <c r="P6" s="12"/>
      <c r="Q6" s="17" t="e">
        <f>#REF!*M6</f>
        <v>#REF!</v>
      </c>
      <c r="R6" s="59" t="e">
        <f>(M6^2)*#REF!+(#REF!^2)*N6-(#REF!*N6)</f>
        <v>#REF!</v>
      </c>
      <c r="S6" t="e">
        <f t="shared" si="5"/>
        <v>#REF!</v>
      </c>
      <c r="T6" s="9" t="e">
        <f t="shared" si="6"/>
        <v>#REF!</v>
      </c>
      <c r="V6" s="17" t="e">
        <f t="shared" si="2"/>
        <v>#REF!</v>
      </c>
      <c r="W6" s="58" t="e">
        <f t="shared" si="2"/>
        <v>#REF!</v>
      </c>
      <c r="X6" t="e">
        <f t="shared" si="7"/>
        <v>#REF!</v>
      </c>
      <c r="Y6" s="9" t="e">
        <f t="shared" si="8"/>
        <v>#REF!</v>
      </c>
    </row>
    <row r="7" spans="1:30">
      <c r="A7" t="str">
        <f>'rockfish harvests'!A6</f>
        <v>SC</v>
      </c>
      <c r="B7">
        <f>'rockfish harvests'!B6</f>
        <v>2002</v>
      </c>
      <c r="C7" t="str">
        <f>'rockfish harvests'!C6</f>
        <v>AFOGNAK</v>
      </c>
      <c r="D7">
        <f>'rockfish harvests'!D6</f>
        <v>345</v>
      </c>
      <c r="E7">
        <f>'YE harvest'!E7</f>
        <v>54</v>
      </c>
      <c r="F7" s="49"/>
      <c r="G7" s="50"/>
      <c r="H7" s="17">
        <f t="shared" si="0"/>
        <v>0</v>
      </c>
      <c r="I7" s="8">
        <f t="shared" si="1"/>
        <v>0</v>
      </c>
      <c r="J7">
        <f t="shared" si="3"/>
        <v>0</v>
      </c>
      <c r="K7" s="9">
        <f t="shared" si="4"/>
        <v>0</v>
      </c>
      <c r="M7" s="2">
        <f>'rockfish harvests'!O6</f>
        <v>94.129929445212042</v>
      </c>
      <c r="N7">
        <f>'rockfish harvests'!P6</f>
        <v>2712.3245630524034</v>
      </c>
      <c r="O7" s="12"/>
      <c r="P7" s="12"/>
      <c r="Q7" s="17" t="e">
        <f>#REF!*M7</f>
        <v>#REF!</v>
      </c>
      <c r="R7" s="59" t="e">
        <f>(M7^2)*#REF!+(#REF!^2)*N7-(#REF!*N7)</f>
        <v>#REF!</v>
      </c>
      <c r="S7" t="e">
        <f t="shared" si="5"/>
        <v>#REF!</v>
      </c>
      <c r="T7" s="9" t="e">
        <f t="shared" si="6"/>
        <v>#REF!</v>
      </c>
      <c r="V7" s="17" t="e">
        <f t="shared" si="2"/>
        <v>#REF!</v>
      </c>
      <c r="W7" s="58" t="e">
        <f t="shared" si="2"/>
        <v>#REF!</v>
      </c>
      <c r="X7" t="e">
        <f t="shared" si="7"/>
        <v>#REF!</v>
      </c>
      <c r="Y7" s="9" t="e">
        <f t="shared" si="8"/>
        <v>#REF!</v>
      </c>
    </row>
    <row r="8" spans="1:30">
      <c r="A8" t="str">
        <f>'rockfish harvests'!A7</f>
        <v>SC</v>
      </c>
      <c r="B8">
        <f>'rockfish harvests'!B7</f>
        <v>2003</v>
      </c>
      <c r="C8" t="str">
        <f>'rockfish harvests'!C7</f>
        <v>AFOGNAK</v>
      </c>
      <c r="D8">
        <f>'rockfish harvests'!D7</f>
        <v>567</v>
      </c>
      <c r="E8">
        <f>'YE harvest'!E8</f>
        <v>83</v>
      </c>
      <c r="F8" s="49"/>
      <c r="G8" s="50"/>
      <c r="H8" s="17">
        <f t="shared" si="0"/>
        <v>0</v>
      </c>
      <c r="I8" s="8">
        <f t="shared" si="1"/>
        <v>0</v>
      </c>
      <c r="J8">
        <f t="shared" si="3"/>
        <v>0</v>
      </c>
      <c r="K8" s="9">
        <f t="shared" si="4"/>
        <v>0</v>
      </c>
      <c r="M8" s="2">
        <f>'rockfish harvests'!O7</f>
        <v>154.70049274039195</v>
      </c>
      <c r="N8">
        <f>'rockfish harvests'!P7</f>
        <v>7326.0450447481962</v>
      </c>
      <c r="O8" s="12"/>
      <c r="P8" s="12"/>
      <c r="Q8" s="17" t="e">
        <f>#REF!*M8</f>
        <v>#REF!</v>
      </c>
      <c r="R8" s="59" t="e">
        <f>(M8^2)*#REF!+(#REF!^2)*N8-(#REF!*N8)</f>
        <v>#REF!</v>
      </c>
      <c r="S8" t="e">
        <f t="shared" si="5"/>
        <v>#REF!</v>
      </c>
      <c r="T8" s="9" t="e">
        <f t="shared" si="6"/>
        <v>#REF!</v>
      </c>
      <c r="V8" s="17" t="e">
        <f t="shared" si="2"/>
        <v>#REF!</v>
      </c>
      <c r="W8" s="58" t="e">
        <f t="shared" si="2"/>
        <v>#REF!</v>
      </c>
      <c r="X8" t="e">
        <f t="shared" si="7"/>
        <v>#REF!</v>
      </c>
      <c r="Y8" s="9" t="e">
        <f t="shared" si="8"/>
        <v>#REF!</v>
      </c>
    </row>
    <row r="9" spans="1:30">
      <c r="A9" t="str">
        <f>'rockfish harvests'!A8</f>
        <v>SC</v>
      </c>
      <c r="B9">
        <f>'rockfish harvests'!B8</f>
        <v>2004</v>
      </c>
      <c r="C9" t="str">
        <f>'rockfish harvests'!C8</f>
        <v>AFOGNAK</v>
      </c>
      <c r="D9">
        <f>'rockfish harvests'!D8</f>
        <v>468</v>
      </c>
      <c r="E9">
        <f>'YE harvest'!E9</f>
        <v>130</v>
      </c>
      <c r="F9" s="49"/>
      <c r="G9" s="50"/>
      <c r="H9" s="17">
        <f t="shared" si="0"/>
        <v>0</v>
      </c>
      <c r="I9" s="8">
        <f t="shared" si="1"/>
        <v>0</v>
      </c>
      <c r="J9">
        <f t="shared" si="3"/>
        <v>0</v>
      </c>
      <c r="K9" s="9">
        <f t="shared" si="4"/>
        <v>0</v>
      </c>
      <c r="M9" s="2">
        <f>'rockfish harvests'!O8</f>
        <v>127.68929559524418</v>
      </c>
      <c r="N9">
        <f>'rockfish harvests'!P8</f>
        <v>4991.087377424823</v>
      </c>
      <c r="O9" s="12"/>
      <c r="P9" s="12"/>
      <c r="Q9" s="17" t="e">
        <f>#REF!*M9</f>
        <v>#REF!</v>
      </c>
      <c r="R9" s="59" t="e">
        <f>(M9^2)*#REF!+(#REF!^2)*N9-(#REF!*N9)</f>
        <v>#REF!</v>
      </c>
      <c r="S9" t="e">
        <f t="shared" si="5"/>
        <v>#REF!</v>
      </c>
      <c r="T9" s="9" t="e">
        <f t="shared" si="6"/>
        <v>#REF!</v>
      </c>
      <c r="V9" s="17" t="e">
        <f t="shared" si="2"/>
        <v>#REF!</v>
      </c>
      <c r="W9" s="58" t="e">
        <f t="shared" si="2"/>
        <v>#REF!</v>
      </c>
      <c r="X9" t="e">
        <f t="shared" si="7"/>
        <v>#REF!</v>
      </c>
      <c r="Y9" s="9" t="e">
        <f t="shared" si="8"/>
        <v>#REF!</v>
      </c>
    </row>
    <row r="10" spans="1:30">
      <c r="A10" t="str">
        <f>'rockfish harvests'!A9</f>
        <v>SC</v>
      </c>
      <c r="B10">
        <f>'rockfish harvests'!B9</f>
        <v>2005</v>
      </c>
      <c r="C10" t="str">
        <f>'rockfish harvests'!C9</f>
        <v>AFOGNAK</v>
      </c>
      <c r="D10">
        <f>'rockfish harvests'!D9</f>
        <v>1385</v>
      </c>
      <c r="E10">
        <f>'YE harvest'!E10</f>
        <v>206</v>
      </c>
      <c r="F10" s="49"/>
      <c r="G10" s="50"/>
      <c r="H10" s="17">
        <f t="shared" si="0"/>
        <v>0</v>
      </c>
      <c r="I10" s="8">
        <f t="shared" si="1"/>
        <v>0</v>
      </c>
      <c r="J10">
        <f t="shared" si="3"/>
        <v>0</v>
      </c>
      <c r="K10" s="9">
        <f t="shared" si="4"/>
        <v>0</v>
      </c>
      <c r="M10" s="2">
        <f>'rockfish harvests'!O9</f>
        <v>377.8839196568656</v>
      </c>
      <c r="N10">
        <f>'rockfish harvests'!P9</f>
        <v>43712.235118346529</v>
      </c>
      <c r="O10" s="12"/>
      <c r="P10" s="12"/>
      <c r="Q10" s="17" t="e">
        <f>#REF!*M10</f>
        <v>#REF!</v>
      </c>
      <c r="R10" s="59" t="e">
        <f>(M10^2)*#REF!+(#REF!^2)*N10-(#REF!*N10)</f>
        <v>#REF!</v>
      </c>
      <c r="S10" t="e">
        <f t="shared" si="5"/>
        <v>#REF!</v>
      </c>
      <c r="T10" s="9" t="e">
        <f t="shared" si="6"/>
        <v>#REF!</v>
      </c>
      <c r="V10" s="17" t="e">
        <f t="shared" si="2"/>
        <v>#REF!</v>
      </c>
      <c r="W10" s="58" t="e">
        <f t="shared" si="2"/>
        <v>#REF!</v>
      </c>
      <c r="X10" t="e">
        <f t="shared" si="7"/>
        <v>#REF!</v>
      </c>
      <c r="Y10" s="9" t="e">
        <f t="shared" si="8"/>
        <v>#REF!</v>
      </c>
    </row>
    <row r="11" spans="1:30">
      <c r="A11" t="str">
        <f>'rockfish harvests'!A10</f>
        <v>SC</v>
      </c>
      <c r="B11">
        <f>'rockfish harvests'!B10</f>
        <v>2006</v>
      </c>
      <c r="C11" t="str">
        <f>'rockfish harvests'!C10</f>
        <v>AFOGNAK</v>
      </c>
      <c r="D11">
        <f>'rockfish harvests'!D10</f>
        <v>925</v>
      </c>
      <c r="E11">
        <f>'YE harvest'!E11</f>
        <v>159</v>
      </c>
      <c r="H11" s="17" t="e">
        <f>#REF!</f>
        <v>#REF!</v>
      </c>
      <c r="I11" s="8">
        <f t="shared" si="1"/>
        <v>0</v>
      </c>
      <c r="J11">
        <f t="shared" si="3"/>
        <v>0</v>
      </c>
      <c r="K11" s="9">
        <f t="shared" si="4"/>
        <v>0</v>
      </c>
      <c r="M11" s="2">
        <f>'rockfish harvests'!O10</f>
        <v>252.37734706324954</v>
      </c>
      <c r="N11">
        <f>'rockfish harvests'!P10</f>
        <v>19497.859309067106</v>
      </c>
      <c r="O11" s="12"/>
      <c r="P11" s="12"/>
      <c r="Q11" s="17" t="e">
        <f>#REF!*M11</f>
        <v>#REF!</v>
      </c>
      <c r="R11" s="59" t="e">
        <f>(M11^2)*#REF!+(#REF!^2)*N11-(#REF!*N11)</f>
        <v>#REF!</v>
      </c>
      <c r="S11" t="e">
        <f t="shared" si="5"/>
        <v>#REF!</v>
      </c>
      <c r="T11" s="9" t="e">
        <f t="shared" si="6"/>
        <v>#REF!</v>
      </c>
      <c r="V11" s="17" t="e">
        <f t="shared" si="2"/>
        <v>#REF!</v>
      </c>
      <c r="W11" s="58" t="e">
        <f t="shared" si="2"/>
        <v>#REF!</v>
      </c>
      <c r="X11" t="e">
        <f t="shared" si="7"/>
        <v>#REF!</v>
      </c>
      <c r="Y11" s="9" t="e">
        <f t="shared" si="8"/>
        <v>#REF!</v>
      </c>
    </row>
    <row r="12" spans="1:30">
      <c r="A12" t="str">
        <f>'rockfish harvests'!A11</f>
        <v>SC</v>
      </c>
      <c r="B12">
        <f>'rockfish harvests'!B11</f>
        <v>2007</v>
      </c>
      <c r="C12" t="str">
        <f>'rockfish harvests'!C11</f>
        <v>AFOGNAK</v>
      </c>
      <c r="D12">
        <f>'rockfish harvests'!D11</f>
        <v>2488</v>
      </c>
      <c r="E12">
        <f>'YE harvest'!E12</f>
        <v>304</v>
      </c>
      <c r="H12" s="17" t="e">
        <f>#REF!</f>
        <v>#REF!</v>
      </c>
      <c r="I12" s="8">
        <f t="shared" si="1"/>
        <v>0</v>
      </c>
      <c r="J12">
        <f t="shared" si="3"/>
        <v>0</v>
      </c>
      <c r="K12" s="9">
        <f t="shared" si="4"/>
        <v>0</v>
      </c>
      <c r="M12" s="2">
        <f>'rockfish harvests'!O11</f>
        <v>678.82685350634074</v>
      </c>
      <c r="N12">
        <f>'rockfish harvests'!P11</f>
        <v>141060.11022920778</v>
      </c>
      <c r="O12" s="12"/>
      <c r="P12" s="12"/>
      <c r="Q12" s="17" t="e">
        <f>#REF!*M12</f>
        <v>#REF!</v>
      </c>
      <c r="R12" s="59" t="e">
        <f>(M12^2)*#REF!+(#REF!^2)*N12-(#REF!*N12)</f>
        <v>#REF!</v>
      </c>
      <c r="S12" t="e">
        <f t="shared" si="5"/>
        <v>#REF!</v>
      </c>
      <c r="T12" s="9" t="e">
        <f t="shared" si="6"/>
        <v>#REF!</v>
      </c>
      <c r="V12" s="17" t="e">
        <f t="shared" si="2"/>
        <v>#REF!</v>
      </c>
      <c r="W12" s="58" t="e">
        <f t="shared" si="2"/>
        <v>#REF!</v>
      </c>
      <c r="X12" t="e">
        <f t="shared" si="7"/>
        <v>#REF!</v>
      </c>
      <c r="Y12" s="9" t="e">
        <f t="shared" si="8"/>
        <v>#REF!</v>
      </c>
    </row>
    <row r="13" spans="1:30">
      <c r="A13" t="str">
        <f>'rockfish harvests'!A12</f>
        <v>SC</v>
      </c>
      <c r="B13">
        <f>'rockfish harvests'!B12</f>
        <v>2008</v>
      </c>
      <c r="C13" t="str">
        <f>'rockfish harvests'!C12</f>
        <v>AFOGNAK</v>
      </c>
      <c r="D13">
        <f>'rockfish harvests'!D12</f>
        <v>2670</v>
      </c>
      <c r="E13">
        <f>'YE harvest'!E13</f>
        <v>601</v>
      </c>
      <c r="H13" s="17" t="e">
        <f>#REF!</f>
        <v>#REF!</v>
      </c>
      <c r="I13" s="8">
        <f t="shared" si="1"/>
        <v>0</v>
      </c>
      <c r="J13">
        <f t="shared" si="3"/>
        <v>0</v>
      </c>
      <c r="K13" s="9">
        <f t="shared" si="4"/>
        <v>0</v>
      </c>
      <c r="M13" s="2">
        <f>'rockfish harvests'!O12</f>
        <v>728.48380179337983</v>
      </c>
      <c r="N13">
        <f>'rockfish harvests'!P12</f>
        <v>162452.3467972634</v>
      </c>
      <c r="O13" s="12"/>
      <c r="P13" s="12"/>
      <c r="Q13" s="17" t="e">
        <f>#REF!*M13</f>
        <v>#REF!</v>
      </c>
      <c r="R13" s="59" t="e">
        <f>(M13^2)*#REF!+(#REF!^2)*N13-(#REF!*N13)</f>
        <v>#REF!</v>
      </c>
      <c r="S13" t="e">
        <f t="shared" si="5"/>
        <v>#REF!</v>
      </c>
      <c r="T13" s="9" t="e">
        <f t="shared" si="6"/>
        <v>#REF!</v>
      </c>
      <c r="V13" s="17" t="e">
        <f t="shared" si="2"/>
        <v>#REF!</v>
      </c>
      <c r="W13" s="58" t="e">
        <f t="shared" si="2"/>
        <v>#REF!</v>
      </c>
      <c r="X13" t="e">
        <f t="shared" si="7"/>
        <v>#REF!</v>
      </c>
      <c r="Y13" s="9" t="e">
        <f t="shared" si="8"/>
        <v>#REF!</v>
      </c>
    </row>
    <row r="14" spans="1:30">
      <c r="A14" t="str">
        <f>'rockfish harvests'!A13</f>
        <v>SC</v>
      </c>
      <c r="B14">
        <f>'rockfish harvests'!B13</f>
        <v>2009</v>
      </c>
      <c r="C14" t="str">
        <f>'rockfish harvests'!C13</f>
        <v>AFOGNAK</v>
      </c>
      <c r="D14">
        <f>'rockfish harvests'!D13</f>
        <v>3763</v>
      </c>
      <c r="E14">
        <f>'YE harvest'!E14</f>
        <v>557</v>
      </c>
      <c r="H14" s="17" t="e">
        <f>#REF!</f>
        <v>#REF!</v>
      </c>
      <c r="I14" s="8">
        <f t="shared" si="1"/>
        <v>0</v>
      </c>
      <c r="J14">
        <f t="shared" si="3"/>
        <v>0</v>
      </c>
      <c r="K14" s="9">
        <f t="shared" si="4"/>
        <v>0</v>
      </c>
      <c r="M14" s="2">
        <f>'rockfish harvests'!O13</f>
        <v>1026.6983318908196</v>
      </c>
      <c r="N14">
        <f>'rockfish harvests'!P13</f>
        <v>322679.89242321515</v>
      </c>
      <c r="O14" s="12"/>
      <c r="P14" s="12"/>
      <c r="Q14" s="17" t="e">
        <f>#REF!*M14</f>
        <v>#REF!</v>
      </c>
      <c r="R14" s="59" t="e">
        <f>(M14^2)*#REF!+(#REF!^2)*N14-(#REF!*N14)</f>
        <v>#REF!</v>
      </c>
      <c r="S14" t="e">
        <f t="shared" si="5"/>
        <v>#REF!</v>
      </c>
      <c r="T14" s="9" t="e">
        <f t="shared" si="6"/>
        <v>#REF!</v>
      </c>
      <c r="V14" s="17" t="e">
        <f t="shared" si="2"/>
        <v>#REF!</v>
      </c>
      <c r="W14" s="58" t="e">
        <f t="shared" si="2"/>
        <v>#REF!</v>
      </c>
      <c r="X14" t="e">
        <f t="shared" si="7"/>
        <v>#REF!</v>
      </c>
      <c r="Y14" s="9" t="e">
        <f t="shared" si="8"/>
        <v>#REF!</v>
      </c>
    </row>
    <row r="15" spans="1:30">
      <c r="A15" t="str">
        <f>'rockfish harvests'!A14</f>
        <v>SC</v>
      </c>
      <c r="B15">
        <f>'rockfish harvests'!B14</f>
        <v>2010</v>
      </c>
      <c r="C15" t="str">
        <f>'rockfish harvests'!C14</f>
        <v>AFOGNAK</v>
      </c>
      <c r="D15">
        <f>'rockfish harvests'!D14</f>
        <v>3032</v>
      </c>
      <c r="E15">
        <f>'YE harvest'!E15</f>
        <v>1061</v>
      </c>
      <c r="H15" s="17" t="e">
        <f>#REF!</f>
        <v>#REF!</v>
      </c>
      <c r="I15" s="8">
        <f t="shared" si="1"/>
        <v>0</v>
      </c>
      <c r="J15">
        <f t="shared" si="3"/>
        <v>0</v>
      </c>
      <c r="K15" s="9">
        <f t="shared" si="4"/>
        <v>0</v>
      </c>
      <c r="M15" s="2">
        <f>'rockfish harvests'!O14</f>
        <v>827.25201761705193</v>
      </c>
      <c r="N15">
        <f>'rockfish harvests'!P14</f>
        <v>209489.30732140518</v>
      </c>
      <c r="O15" s="12"/>
      <c r="P15" s="12"/>
      <c r="Q15" s="17" t="e">
        <f>#REF!*M15</f>
        <v>#REF!</v>
      </c>
      <c r="R15" s="59" t="e">
        <f>(M15^2)*#REF!+(#REF!^2)*N15-(#REF!*N15)</f>
        <v>#REF!</v>
      </c>
      <c r="S15" t="e">
        <f t="shared" si="5"/>
        <v>#REF!</v>
      </c>
      <c r="T15" s="9" t="e">
        <f t="shared" si="6"/>
        <v>#REF!</v>
      </c>
      <c r="V15" s="17" t="e">
        <f t="shared" si="2"/>
        <v>#REF!</v>
      </c>
      <c r="W15" s="58" t="e">
        <f t="shared" si="2"/>
        <v>#REF!</v>
      </c>
      <c r="X15" t="e">
        <f t="shared" si="7"/>
        <v>#REF!</v>
      </c>
      <c r="Y15" s="9" t="e">
        <f t="shared" si="8"/>
        <v>#REF!</v>
      </c>
    </row>
    <row r="16" spans="1:30">
      <c r="A16" t="str">
        <f>'rockfish harvests'!A15</f>
        <v>SC</v>
      </c>
      <c r="B16">
        <f>'rockfish harvests'!B15</f>
        <v>2011</v>
      </c>
      <c r="C16" t="str">
        <f>'rockfish harvests'!C15</f>
        <v>AFOGNAK</v>
      </c>
      <c r="D16">
        <f>'rockfish harvests'!D15</f>
        <v>3052</v>
      </c>
      <c r="E16">
        <f>'YE harvest'!E16</f>
        <v>487</v>
      </c>
      <c r="H16" s="17" t="e">
        <f>#REF!</f>
        <v>#REF!</v>
      </c>
      <c r="I16" s="8">
        <f t="shared" si="1"/>
        <v>0</v>
      </c>
      <c r="J16">
        <f t="shared" si="3"/>
        <v>0</v>
      </c>
      <c r="K16" s="9">
        <f t="shared" si="4"/>
        <v>0</v>
      </c>
      <c r="M16" s="2">
        <f>'rockfish harvests'!O15</f>
        <v>852.74081958488568</v>
      </c>
      <c r="N16">
        <f>'rockfish harvests'!P15</f>
        <v>200039.3867927817</v>
      </c>
      <c r="O16" s="12"/>
      <c r="P16" s="12"/>
      <c r="Q16" s="17" t="e">
        <f>#REF!*M16</f>
        <v>#REF!</v>
      </c>
      <c r="R16" s="59" t="e">
        <f>(M16^2)*#REF!+(#REF!^2)*N16-(#REF!*N16)</f>
        <v>#REF!</v>
      </c>
      <c r="S16" t="e">
        <f t="shared" si="5"/>
        <v>#REF!</v>
      </c>
      <c r="T16" s="9" t="e">
        <f t="shared" si="6"/>
        <v>#REF!</v>
      </c>
      <c r="V16" s="17" t="e">
        <f t="shared" si="2"/>
        <v>#REF!</v>
      </c>
      <c r="W16" s="58" t="e">
        <f t="shared" si="2"/>
        <v>#REF!</v>
      </c>
      <c r="X16" t="e">
        <f t="shared" si="7"/>
        <v>#REF!</v>
      </c>
      <c r="Y16" s="9" t="e">
        <f t="shared" si="8"/>
        <v>#REF!</v>
      </c>
    </row>
    <row r="17" spans="1:25">
      <c r="A17" t="str">
        <f>'rockfish harvests'!A16</f>
        <v>SC</v>
      </c>
      <c r="B17">
        <f>'rockfish harvests'!B16</f>
        <v>2012</v>
      </c>
      <c r="C17" t="str">
        <f>'rockfish harvests'!C16</f>
        <v>AFOGNAK</v>
      </c>
      <c r="D17">
        <f>'rockfish harvests'!D16</f>
        <v>3025</v>
      </c>
      <c r="E17">
        <f>'YE harvest'!E17</f>
        <v>564</v>
      </c>
      <c r="H17" s="17" t="e">
        <f>#REF!</f>
        <v>#REF!</v>
      </c>
      <c r="I17" s="8">
        <f t="shared" si="1"/>
        <v>0</v>
      </c>
      <c r="J17">
        <f t="shared" si="3"/>
        <v>0</v>
      </c>
      <c r="K17" s="9">
        <f t="shared" si="4"/>
        <v>0</v>
      </c>
      <c r="M17" s="2">
        <f>'rockfish harvests'!O16</f>
        <v>1110.7541899441339</v>
      </c>
      <c r="N17">
        <f>'rockfish harvests'!P16</f>
        <v>261396.56419933448</v>
      </c>
      <c r="O17" s="12"/>
      <c r="P17" s="12"/>
      <c r="Q17" s="17" t="e">
        <f>#REF!*M17</f>
        <v>#REF!</v>
      </c>
      <c r="R17" s="59" t="e">
        <f>(M17^2)*#REF!+(#REF!^2)*N17-(#REF!*N17)</f>
        <v>#REF!</v>
      </c>
      <c r="S17" t="e">
        <f t="shared" si="5"/>
        <v>#REF!</v>
      </c>
      <c r="T17" s="9" t="e">
        <f t="shared" si="6"/>
        <v>#REF!</v>
      </c>
      <c r="V17" s="17" t="e">
        <f t="shared" si="2"/>
        <v>#REF!</v>
      </c>
      <c r="W17" s="58" t="e">
        <f t="shared" si="2"/>
        <v>#REF!</v>
      </c>
      <c r="X17" t="e">
        <f t="shared" si="7"/>
        <v>#REF!</v>
      </c>
      <c r="Y17" s="9" t="e">
        <f t="shared" si="8"/>
        <v>#REF!</v>
      </c>
    </row>
    <row r="18" spans="1:25">
      <c r="A18" t="str">
        <f>'rockfish harvests'!A17</f>
        <v>SC</v>
      </c>
      <c r="B18">
        <f>'rockfish harvests'!B17</f>
        <v>2013</v>
      </c>
      <c r="C18" t="str">
        <f>'rockfish harvests'!C17</f>
        <v>AFOGNAK</v>
      </c>
      <c r="D18">
        <f>'rockfish harvests'!D17</f>
        <v>2487</v>
      </c>
      <c r="E18">
        <f>'YE harvest'!E18</f>
        <v>473</v>
      </c>
      <c r="H18" s="17" t="e">
        <f>#REF!</f>
        <v>#REF!</v>
      </c>
      <c r="I18" s="8">
        <f t="shared" si="1"/>
        <v>0</v>
      </c>
      <c r="J18">
        <f t="shared" si="3"/>
        <v>0</v>
      </c>
      <c r="K18" s="9">
        <f t="shared" si="4"/>
        <v>0</v>
      </c>
      <c r="M18" s="2">
        <f>'rockfish harvests'!O17</f>
        <v>731.12895692786697</v>
      </c>
      <c r="N18">
        <f>'rockfish harvests'!P17</f>
        <v>125971.00775365347</v>
      </c>
      <c r="O18" s="12"/>
      <c r="P18" s="12"/>
      <c r="Q18" s="17" t="e">
        <f>#REF!*M18</f>
        <v>#REF!</v>
      </c>
      <c r="R18" s="59" t="e">
        <f>(M18^2)*#REF!+(#REF!^2)*N18-(#REF!*N18)</f>
        <v>#REF!</v>
      </c>
      <c r="S18" t="e">
        <f t="shared" si="5"/>
        <v>#REF!</v>
      </c>
      <c r="T18" s="9" t="e">
        <f t="shared" si="6"/>
        <v>#REF!</v>
      </c>
      <c r="V18" s="17" t="e">
        <f t="shared" si="2"/>
        <v>#REF!</v>
      </c>
      <c r="W18" s="58" t="e">
        <f t="shared" si="2"/>
        <v>#REF!</v>
      </c>
      <c r="X18" t="e">
        <f t="shared" si="7"/>
        <v>#REF!</v>
      </c>
      <c r="Y18" s="9" t="e">
        <f t="shared" si="8"/>
        <v>#REF!</v>
      </c>
    </row>
    <row r="19" spans="1:25">
      <c r="A19" t="str">
        <f>'rockfish harvests'!A18</f>
        <v>SC</v>
      </c>
      <c r="B19">
        <f>'rockfish harvests'!B18</f>
        <v>2014</v>
      </c>
      <c r="C19" t="str">
        <f>'rockfish harvests'!C18</f>
        <v>AFOGNAK</v>
      </c>
      <c r="D19">
        <f>'rockfish harvests'!D18</f>
        <v>2843</v>
      </c>
      <c r="E19">
        <f>'YE harvest'!E19</f>
        <v>580</v>
      </c>
      <c r="H19" s="17" t="e">
        <f>#REF!</f>
        <v>#REF!</v>
      </c>
      <c r="I19" s="8">
        <f t="shared" si="1"/>
        <v>0</v>
      </c>
      <c r="J19">
        <f t="shared" si="3"/>
        <v>0</v>
      </c>
      <c r="K19" s="9">
        <f t="shared" si="4"/>
        <v>0</v>
      </c>
      <c r="M19" s="2">
        <f>'rockfish harvests'!O18</f>
        <v>1234.1607301869994</v>
      </c>
      <c r="N19">
        <f>'rockfish harvests'!P18</f>
        <v>268862.96198516607</v>
      </c>
      <c r="O19" s="12"/>
      <c r="P19" s="12"/>
      <c r="Q19" s="17" t="e">
        <f>#REF!*M19</f>
        <v>#REF!</v>
      </c>
      <c r="R19" s="59" t="e">
        <f>(M19^2)*#REF!+(#REF!^2)*N19-(#REF!*N19)</f>
        <v>#REF!</v>
      </c>
      <c r="S19" t="e">
        <f t="shared" si="5"/>
        <v>#REF!</v>
      </c>
      <c r="T19" s="9" t="e">
        <f t="shared" si="6"/>
        <v>#REF!</v>
      </c>
      <c r="V19" s="17" t="e">
        <f t="shared" si="2"/>
        <v>#REF!</v>
      </c>
      <c r="W19" s="58" t="e">
        <f t="shared" si="2"/>
        <v>#REF!</v>
      </c>
      <c r="X19" t="e">
        <f t="shared" si="7"/>
        <v>#REF!</v>
      </c>
      <c r="Y19" s="9" t="e">
        <f t="shared" si="8"/>
        <v>#REF!</v>
      </c>
    </row>
    <row r="20" spans="1:25">
      <c r="A20" t="str">
        <f>'rockfish harvests'!A19</f>
        <v>SC</v>
      </c>
      <c r="B20">
        <f>'rockfish harvests'!B19</f>
        <v>2015</v>
      </c>
      <c r="C20" t="str">
        <f>'rockfish harvests'!C19</f>
        <v>AFOGNAK</v>
      </c>
      <c r="D20">
        <f>'rockfish harvests'!D19</f>
        <v>3919</v>
      </c>
      <c r="E20">
        <f>'YE harvest'!E20</f>
        <v>630</v>
      </c>
      <c r="H20" s="17" t="e">
        <f>#REF!</f>
        <v>#REF!</v>
      </c>
      <c r="I20" s="8">
        <f t="shared" si="1"/>
        <v>0</v>
      </c>
      <c r="J20">
        <f t="shared" si="3"/>
        <v>0</v>
      </c>
      <c r="K20" s="9">
        <f t="shared" si="4"/>
        <v>0</v>
      </c>
      <c r="M20" s="2">
        <f>'rockfish harvests'!O19</f>
        <v>1736.4958972529439</v>
      </c>
      <c r="N20">
        <f>'rockfish harvests'!P19</f>
        <v>1075446.4405794584</v>
      </c>
      <c r="O20" s="12"/>
      <c r="P20" s="12"/>
      <c r="Q20" s="17" t="e">
        <f>#REF!*M20</f>
        <v>#REF!</v>
      </c>
      <c r="R20" s="59" t="e">
        <f>(M20^2)*#REF!+(#REF!^2)*N20-(#REF!*N20)</f>
        <v>#REF!</v>
      </c>
      <c r="S20" t="e">
        <f t="shared" si="5"/>
        <v>#REF!</v>
      </c>
      <c r="T20" s="9" t="e">
        <f t="shared" si="6"/>
        <v>#REF!</v>
      </c>
      <c r="V20" s="17" t="e">
        <f t="shared" si="2"/>
        <v>#REF!</v>
      </c>
      <c r="W20" s="58" t="e">
        <f t="shared" si="2"/>
        <v>#REF!</v>
      </c>
      <c r="X20" t="e">
        <f t="shared" si="7"/>
        <v>#REF!</v>
      </c>
      <c r="Y20" s="9" t="e">
        <f t="shared" si="8"/>
        <v>#REF!</v>
      </c>
    </row>
    <row r="21" spans="1:25">
      <c r="A21" t="str">
        <f>'rockfish harvests'!A20</f>
        <v>SC</v>
      </c>
      <c r="B21">
        <f>'rockfish harvests'!B20</f>
        <v>2016</v>
      </c>
      <c r="C21" t="str">
        <f>'rockfish harvests'!C20</f>
        <v>AFOGNAK</v>
      </c>
      <c r="D21">
        <f>'rockfish harvests'!D20</f>
        <v>5287</v>
      </c>
      <c r="E21">
        <f>'YE harvest'!E21</f>
        <v>760</v>
      </c>
      <c r="H21" s="17" t="e">
        <f>#REF!</f>
        <v>#REF!</v>
      </c>
      <c r="I21" s="8">
        <f t="shared" si="1"/>
        <v>0</v>
      </c>
      <c r="J21">
        <f t="shared" si="3"/>
        <v>0</v>
      </c>
      <c r="K21" s="9">
        <f t="shared" si="4"/>
        <v>0</v>
      </c>
      <c r="M21" s="2">
        <f>'rockfish harvests'!O20</f>
        <v>467.58654422040308</v>
      </c>
      <c r="N21">
        <f>'rockfish harvests'!P20</f>
        <v>63684.114088437818</v>
      </c>
      <c r="O21" s="12"/>
      <c r="P21" s="12"/>
      <c r="Q21" s="17" t="e">
        <f>#REF!*M21</f>
        <v>#REF!</v>
      </c>
      <c r="R21" s="59" t="e">
        <f>(M21^2)*#REF!+(#REF!^2)*N21-(#REF!*N21)</f>
        <v>#REF!</v>
      </c>
      <c r="S21" t="e">
        <f t="shared" si="5"/>
        <v>#REF!</v>
      </c>
      <c r="T21" s="9" t="e">
        <f t="shared" si="6"/>
        <v>#REF!</v>
      </c>
      <c r="V21" s="17" t="e">
        <f t="shared" si="2"/>
        <v>#REF!</v>
      </c>
      <c r="W21" s="58" t="e">
        <f t="shared" si="2"/>
        <v>#REF!</v>
      </c>
      <c r="X21" t="e">
        <f t="shared" si="7"/>
        <v>#REF!</v>
      </c>
      <c r="Y21" s="9" t="e">
        <f t="shared" si="8"/>
        <v>#REF!</v>
      </c>
    </row>
    <row r="22" spans="1:25">
      <c r="A22" t="str">
        <f>'rockfish harvests'!A21</f>
        <v>SC</v>
      </c>
      <c r="B22">
        <f>'rockfish harvests'!B21</f>
        <v>2017</v>
      </c>
      <c r="C22" t="str">
        <f>'rockfish harvests'!C21</f>
        <v>AFOGNAK</v>
      </c>
      <c r="D22">
        <f>'rockfish harvests'!D21</f>
        <v>4756</v>
      </c>
      <c r="E22">
        <f>'YE harvest'!E22</f>
        <v>539</v>
      </c>
      <c r="H22" s="17" t="e">
        <f>#REF!</f>
        <v>#REF!</v>
      </c>
      <c r="I22" s="8">
        <f t="shared" si="1"/>
        <v>0</v>
      </c>
      <c r="J22">
        <f t="shared" si="3"/>
        <v>0</v>
      </c>
      <c r="K22" s="9">
        <f t="shared" si="4"/>
        <v>0</v>
      </c>
      <c r="M22" s="2">
        <f>'rockfish harvests'!O21</f>
        <v>537.74758244483019</v>
      </c>
      <c r="N22">
        <f>'rockfish harvests'!P21</f>
        <v>89663.784684390819</v>
      </c>
      <c r="O22" s="12"/>
      <c r="P22" s="12"/>
      <c r="Q22" s="17" t="e">
        <f>#REF!*M22</f>
        <v>#REF!</v>
      </c>
      <c r="R22" s="59" t="e">
        <f>(M22^2)*#REF!+(#REF!^2)*N22-(#REF!*N22)</f>
        <v>#REF!</v>
      </c>
      <c r="S22" t="e">
        <f t="shared" si="5"/>
        <v>#REF!</v>
      </c>
      <c r="T22" s="9" t="e">
        <f t="shared" si="6"/>
        <v>#REF!</v>
      </c>
      <c r="V22" s="17" t="e">
        <f t="shared" si="2"/>
        <v>#REF!</v>
      </c>
      <c r="W22" s="58" t="e">
        <f t="shared" si="2"/>
        <v>#REF!</v>
      </c>
      <c r="X22" t="e">
        <f t="shared" si="7"/>
        <v>#REF!</v>
      </c>
      <c r="Y22" s="9" t="e">
        <f t="shared" si="8"/>
        <v>#REF!</v>
      </c>
    </row>
    <row r="23" spans="1:25">
      <c r="A23" t="str">
        <f>'rockfish harvests'!A22</f>
        <v>SC</v>
      </c>
      <c r="B23">
        <f>'rockfish harvests'!B22</f>
        <v>2018</v>
      </c>
      <c r="C23" t="str">
        <f>'rockfish harvests'!C22</f>
        <v>AFOGNAK</v>
      </c>
      <c r="D23">
        <f>'rockfish harvests'!D22</f>
        <v>5694</v>
      </c>
      <c r="E23">
        <f>'YE harvest'!E23</f>
        <v>602</v>
      </c>
      <c r="H23" s="17" t="e">
        <f>#REF!</f>
        <v>#REF!</v>
      </c>
      <c r="I23" s="8">
        <f t="shared" si="1"/>
        <v>0</v>
      </c>
      <c r="J23">
        <f t="shared" si="3"/>
        <v>0</v>
      </c>
      <c r="K23" s="9">
        <f t="shared" si="4"/>
        <v>0</v>
      </c>
      <c r="M23" s="2">
        <f>'rockfish harvests'!O22</f>
        <v>1496.4016172506736</v>
      </c>
      <c r="N23">
        <f>'rockfish harvests'!P22</f>
        <v>412259.26032139536</v>
      </c>
      <c r="O23" s="12"/>
      <c r="P23" s="12"/>
      <c r="Q23" s="17" t="e">
        <f>#REF!*M23</f>
        <v>#REF!</v>
      </c>
      <c r="R23" s="59" t="e">
        <f>(M23^2)*#REF!+(#REF!^2)*N23-(#REF!*N23)</f>
        <v>#REF!</v>
      </c>
      <c r="S23" t="e">
        <f t="shared" si="5"/>
        <v>#REF!</v>
      </c>
      <c r="T23" s="9" t="e">
        <f t="shared" si="6"/>
        <v>#REF!</v>
      </c>
      <c r="V23" s="17" t="e">
        <f t="shared" si="2"/>
        <v>#REF!</v>
      </c>
      <c r="W23" s="58" t="e">
        <f t="shared" si="2"/>
        <v>#REF!</v>
      </c>
      <c r="X23" t="e">
        <f t="shared" si="7"/>
        <v>#REF!</v>
      </c>
      <c r="Y23" s="9" t="e">
        <f t="shared" si="8"/>
        <v>#REF!</v>
      </c>
    </row>
    <row r="24" spans="1:25">
      <c r="A24" t="str">
        <f>'rockfish harvests'!A23</f>
        <v>SC</v>
      </c>
      <c r="B24">
        <f>'rockfish harvests'!B23</f>
        <v>2019</v>
      </c>
      <c r="C24" t="str">
        <f>'rockfish harvests'!C23</f>
        <v>AFOGNAK</v>
      </c>
      <c r="D24">
        <f>'rockfish harvests'!D23</f>
        <v>6782</v>
      </c>
      <c r="E24">
        <f>'YE harvest'!E24</f>
        <v>1020</v>
      </c>
      <c r="K24" s="9"/>
      <c r="M24" s="2"/>
      <c r="O24" s="12"/>
      <c r="P24" s="12"/>
      <c r="R24" s="59"/>
      <c r="S24"/>
      <c r="T24" s="9"/>
      <c r="W24" s="58"/>
      <c r="Y24" s="9"/>
    </row>
    <row r="25" spans="1:25">
      <c r="A25" t="str">
        <f>'rockfish harvests'!A24</f>
        <v>SC</v>
      </c>
      <c r="B25">
        <f>'rockfish harvests'!B24</f>
        <v>1998</v>
      </c>
      <c r="C25" t="str">
        <f>'rockfish harvests'!C24</f>
        <v>WKMA</v>
      </c>
      <c r="D25">
        <f>'rockfish harvests'!D24</f>
        <v>148</v>
      </c>
      <c r="E25">
        <f>'YE harvest'!E25</f>
        <v>31</v>
      </c>
      <c r="F25" s="49"/>
      <c r="G25" s="50"/>
      <c r="H25" s="17">
        <f t="shared" ref="H25:H32" si="9">E25*F25</f>
        <v>0</v>
      </c>
      <c r="I25" s="8">
        <f t="shared" si="1"/>
        <v>0</v>
      </c>
      <c r="J25">
        <f t="shared" si="3"/>
        <v>0</v>
      </c>
      <c r="K25" s="9">
        <f t="shared" si="4"/>
        <v>0</v>
      </c>
      <c r="M25" s="2">
        <f>'rockfish harvests'!O24</f>
        <v>44.861722722601058</v>
      </c>
      <c r="N25">
        <f>'rockfish harvests'!P24</f>
        <v>712.70227062047616</v>
      </c>
      <c r="Q25" s="17" t="e">
        <f>#REF!*M25</f>
        <v>#REF!</v>
      </c>
      <c r="R25" s="59" t="e">
        <f>(M25^2)*#REF!+(#REF!^2)*N25-(#REF!*N25)</f>
        <v>#REF!</v>
      </c>
      <c r="S25" t="e">
        <f t="shared" si="5"/>
        <v>#REF!</v>
      </c>
      <c r="T25" s="9" t="e">
        <f t="shared" si="6"/>
        <v>#REF!</v>
      </c>
      <c r="V25" s="17" t="e">
        <f t="shared" si="2"/>
        <v>#REF!</v>
      </c>
      <c r="W25" s="58" t="e">
        <f t="shared" si="2"/>
        <v>#REF!</v>
      </c>
      <c r="X25" t="e">
        <f t="shared" si="7"/>
        <v>#REF!</v>
      </c>
      <c r="Y25" s="9" t="e">
        <f t="shared" si="8"/>
        <v>#REF!</v>
      </c>
    </row>
    <row r="26" spans="1:25">
      <c r="A26" t="str">
        <f>'rockfish harvests'!A25</f>
        <v>SC</v>
      </c>
      <c r="B26">
        <f>'rockfish harvests'!B25</f>
        <v>1999</v>
      </c>
      <c r="C26" t="str">
        <f>'rockfish harvests'!C25</f>
        <v>WKMA</v>
      </c>
      <c r="D26">
        <f>'rockfish harvests'!D25</f>
        <v>228</v>
      </c>
      <c r="E26">
        <f>'YE harvest'!E26</f>
        <v>5</v>
      </c>
      <c r="F26" s="49"/>
      <c r="G26" s="50"/>
      <c r="H26" s="17">
        <f t="shared" si="9"/>
        <v>0</v>
      </c>
      <c r="I26" s="8">
        <f t="shared" si="1"/>
        <v>0</v>
      </c>
      <c r="J26">
        <f t="shared" si="3"/>
        <v>0</v>
      </c>
      <c r="K26" s="9">
        <f t="shared" si="4"/>
        <v>0</v>
      </c>
      <c r="M26" s="2">
        <f>'rockfish harvests'!O25</f>
        <v>69.111302572655688</v>
      </c>
      <c r="N26">
        <f>'rockfish harvests'!P25</f>
        <v>1691.431466213241</v>
      </c>
      <c r="Q26" s="17" t="e">
        <f>#REF!*M26</f>
        <v>#REF!</v>
      </c>
      <c r="R26" s="59" t="e">
        <f>(M26^2)*#REF!+(#REF!^2)*N26-(#REF!*N26)</f>
        <v>#REF!</v>
      </c>
      <c r="S26" t="e">
        <f t="shared" si="5"/>
        <v>#REF!</v>
      </c>
      <c r="T26" s="9" t="e">
        <f t="shared" si="6"/>
        <v>#REF!</v>
      </c>
      <c r="V26" s="17" t="e">
        <f t="shared" si="2"/>
        <v>#REF!</v>
      </c>
      <c r="W26" s="58" t="e">
        <f t="shared" si="2"/>
        <v>#REF!</v>
      </c>
      <c r="X26" t="e">
        <f t="shared" si="7"/>
        <v>#REF!</v>
      </c>
      <c r="Y26" s="9" t="e">
        <f t="shared" si="8"/>
        <v>#REF!</v>
      </c>
    </row>
    <row r="27" spans="1:25">
      <c r="A27" t="str">
        <f>'rockfish harvests'!A26</f>
        <v>SC</v>
      </c>
      <c r="B27">
        <f>'rockfish harvests'!B26</f>
        <v>2000</v>
      </c>
      <c r="C27" t="str">
        <f>'rockfish harvests'!C26</f>
        <v>WKMA</v>
      </c>
      <c r="D27">
        <f>'rockfish harvests'!D26</f>
        <v>386</v>
      </c>
      <c r="E27">
        <f>'YE harvest'!E27</f>
        <v>78</v>
      </c>
      <c r="F27" s="49"/>
      <c r="G27" s="50"/>
      <c r="H27" s="17">
        <f t="shared" si="9"/>
        <v>0</v>
      </c>
      <c r="I27" s="8">
        <f t="shared" si="1"/>
        <v>0</v>
      </c>
      <c r="J27">
        <f t="shared" si="3"/>
        <v>0</v>
      </c>
      <c r="K27" s="9">
        <f t="shared" si="4"/>
        <v>0</v>
      </c>
      <c r="M27" s="2">
        <f>'rockfish harvests'!O26</f>
        <v>117.00422277651359</v>
      </c>
      <c r="N27">
        <f>'rockfish harvests'!P26</f>
        <v>4847.9632721588969</v>
      </c>
      <c r="Q27" s="17" t="e">
        <f>#REF!*M27</f>
        <v>#REF!</v>
      </c>
      <c r="R27" s="59" t="e">
        <f>(M27^2)*#REF!+(#REF!^2)*N27-(#REF!*N27)</f>
        <v>#REF!</v>
      </c>
      <c r="S27" t="e">
        <f t="shared" si="5"/>
        <v>#REF!</v>
      </c>
      <c r="T27" s="9" t="e">
        <f t="shared" si="6"/>
        <v>#REF!</v>
      </c>
      <c r="V27" s="17" t="e">
        <f t="shared" si="2"/>
        <v>#REF!</v>
      </c>
      <c r="W27" s="58" t="e">
        <f t="shared" si="2"/>
        <v>#REF!</v>
      </c>
      <c r="X27" t="e">
        <f t="shared" si="7"/>
        <v>#REF!</v>
      </c>
      <c r="Y27" s="9" t="e">
        <f t="shared" si="8"/>
        <v>#REF!</v>
      </c>
    </row>
    <row r="28" spans="1:25">
      <c r="A28" t="str">
        <f>'rockfish harvests'!A27</f>
        <v>SC</v>
      </c>
      <c r="B28">
        <f>'rockfish harvests'!B27</f>
        <v>2001</v>
      </c>
      <c r="C28" t="str">
        <f>'rockfish harvests'!C27</f>
        <v>WKMA</v>
      </c>
      <c r="D28">
        <f>'rockfish harvests'!D27</f>
        <v>1182</v>
      </c>
      <c r="E28">
        <f>'YE harvest'!E28</f>
        <v>24</v>
      </c>
      <c r="F28" s="49"/>
      <c r="G28" s="50"/>
      <c r="H28" s="17">
        <f t="shared" si="9"/>
        <v>0</v>
      </c>
      <c r="I28" s="8">
        <f t="shared" si="1"/>
        <v>0</v>
      </c>
      <c r="J28">
        <f t="shared" si="3"/>
        <v>0</v>
      </c>
      <c r="K28" s="9">
        <f t="shared" si="4"/>
        <v>0</v>
      </c>
      <c r="M28" s="2">
        <f>'rockfish harvests'!O27</f>
        <v>358.28754228455728</v>
      </c>
      <c r="N28">
        <f>'rockfish harvests'!P27</f>
        <v>45458.977681627199</v>
      </c>
      <c r="Q28" s="17" t="e">
        <f>#REF!*M28</f>
        <v>#REF!</v>
      </c>
      <c r="R28" s="59" t="e">
        <f>(M28^2)*#REF!+(#REF!^2)*N28-(#REF!*N28)</f>
        <v>#REF!</v>
      </c>
      <c r="S28" t="e">
        <f t="shared" si="5"/>
        <v>#REF!</v>
      </c>
      <c r="T28" s="9" t="e">
        <f t="shared" si="6"/>
        <v>#REF!</v>
      </c>
      <c r="V28" s="17" t="e">
        <f t="shared" si="2"/>
        <v>#REF!</v>
      </c>
      <c r="W28" s="58" t="e">
        <f t="shared" si="2"/>
        <v>#REF!</v>
      </c>
      <c r="X28" t="e">
        <f t="shared" si="7"/>
        <v>#REF!</v>
      </c>
      <c r="Y28" s="9" t="e">
        <f t="shared" si="8"/>
        <v>#REF!</v>
      </c>
    </row>
    <row r="29" spans="1:25">
      <c r="A29" t="str">
        <f>'rockfish harvests'!A28</f>
        <v>SC</v>
      </c>
      <c r="B29">
        <f>'rockfish harvests'!B28</f>
        <v>2002</v>
      </c>
      <c r="C29" t="str">
        <f>'rockfish harvests'!C28</f>
        <v>WKMA</v>
      </c>
      <c r="D29">
        <f>'rockfish harvests'!D28</f>
        <v>880</v>
      </c>
      <c r="E29">
        <f>'YE harvest'!E29</f>
        <v>69</v>
      </c>
      <c r="F29" s="49"/>
      <c r="G29" s="50"/>
      <c r="H29" s="17">
        <f t="shared" si="9"/>
        <v>0</v>
      </c>
      <c r="I29" s="8">
        <f t="shared" si="1"/>
        <v>0</v>
      </c>
      <c r="J29">
        <f t="shared" si="3"/>
        <v>0</v>
      </c>
      <c r="K29" s="9">
        <f t="shared" si="4"/>
        <v>0</v>
      </c>
      <c r="M29" s="2">
        <f>'rockfish harvests'!O28</f>
        <v>266.74537835060096</v>
      </c>
      <c r="N29">
        <f>'rockfish harvests'!P28</f>
        <v>25197.070780154161</v>
      </c>
      <c r="Q29" s="17" t="e">
        <f>#REF!*M29</f>
        <v>#REF!</v>
      </c>
      <c r="R29" s="59" t="e">
        <f>(M29^2)*#REF!+(#REF!^2)*N29-(#REF!*N29)</f>
        <v>#REF!</v>
      </c>
      <c r="S29" t="e">
        <f t="shared" si="5"/>
        <v>#REF!</v>
      </c>
      <c r="T29" s="9" t="e">
        <f t="shared" si="6"/>
        <v>#REF!</v>
      </c>
      <c r="V29" s="17" t="e">
        <f t="shared" si="2"/>
        <v>#REF!</v>
      </c>
      <c r="W29" s="58" t="e">
        <f t="shared" si="2"/>
        <v>#REF!</v>
      </c>
      <c r="X29" t="e">
        <f t="shared" si="7"/>
        <v>#REF!</v>
      </c>
      <c r="Y29" s="9" t="e">
        <f t="shared" si="8"/>
        <v>#REF!</v>
      </c>
    </row>
    <row r="30" spans="1:25">
      <c r="A30" t="str">
        <f>'rockfish harvests'!A29</f>
        <v>SC</v>
      </c>
      <c r="B30">
        <f>'rockfish harvests'!B29</f>
        <v>2003</v>
      </c>
      <c r="C30" t="str">
        <f>'rockfish harvests'!C29</f>
        <v>WKMA</v>
      </c>
      <c r="D30">
        <f>'rockfish harvests'!D29</f>
        <v>1107</v>
      </c>
      <c r="E30">
        <f>'YE harvest'!E30</f>
        <v>149</v>
      </c>
      <c r="F30" s="49"/>
      <c r="G30" s="50"/>
      <c r="H30" s="17">
        <f t="shared" si="9"/>
        <v>0</v>
      </c>
      <c r="I30" s="8">
        <f t="shared" si="1"/>
        <v>0</v>
      </c>
      <c r="J30">
        <f t="shared" si="3"/>
        <v>0</v>
      </c>
      <c r="K30" s="9">
        <f t="shared" si="4"/>
        <v>0</v>
      </c>
      <c r="M30" s="2">
        <f>'rockfish harvests'!O29</f>
        <v>335.55356117513088</v>
      </c>
      <c r="N30">
        <f>'rockfish harvests'!P29</f>
        <v>39873.095545543823</v>
      </c>
      <c r="Q30" s="17" t="e">
        <f>#REF!*M30</f>
        <v>#REF!</v>
      </c>
      <c r="R30" s="59" t="e">
        <f>(M30^2)*#REF!+(#REF!^2)*N30-(#REF!*N30)</f>
        <v>#REF!</v>
      </c>
      <c r="S30" t="e">
        <f t="shared" si="5"/>
        <v>#REF!</v>
      </c>
      <c r="T30" s="9" t="e">
        <f t="shared" si="6"/>
        <v>#REF!</v>
      </c>
      <c r="V30" s="17" t="e">
        <f t="shared" si="2"/>
        <v>#REF!</v>
      </c>
      <c r="W30" s="58" t="e">
        <f t="shared" si="2"/>
        <v>#REF!</v>
      </c>
      <c r="X30" t="e">
        <f t="shared" si="7"/>
        <v>#REF!</v>
      </c>
      <c r="Y30" s="9" t="e">
        <f t="shared" si="8"/>
        <v>#REF!</v>
      </c>
    </row>
    <row r="31" spans="1:25">
      <c r="A31" t="str">
        <f>'rockfish harvests'!A30</f>
        <v>SC</v>
      </c>
      <c r="B31">
        <f>'rockfish harvests'!B30</f>
        <v>2004</v>
      </c>
      <c r="C31" t="str">
        <f>'rockfish harvests'!C30</f>
        <v>WKMA</v>
      </c>
      <c r="D31">
        <f>'rockfish harvests'!D30</f>
        <v>810</v>
      </c>
      <c r="E31">
        <f>'YE harvest'!E31</f>
        <v>94</v>
      </c>
      <c r="F31" s="49"/>
      <c r="G31" s="50"/>
      <c r="H31" s="17">
        <f t="shared" si="9"/>
        <v>0</v>
      </c>
      <c r="I31" s="8">
        <f t="shared" si="1"/>
        <v>0</v>
      </c>
      <c r="J31">
        <f t="shared" si="3"/>
        <v>0</v>
      </c>
      <c r="K31" s="9">
        <f t="shared" si="4"/>
        <v>0</v>
      </c>
      <c r="M31" s="2">
        <f>'rockfish harvests'!O30</f>
        <v>245.52699598180311</v>
      </c>
      <c r="N31">
        <f>'rockfish harvests'!P30</f>
        <v>21347.879828072244</v>
      </c>
      <c r="Q31" s="17" t="e">
        <f>#REF!*M31</f>
        <v>#REF!</v>
      </c>
      <c r="R31" s="59" t="e">
        <f>(M31^2)*#REF!+(#REF!^2)*N31-(#REF!*N31)</f>
        <v>#REF!</v>
      </c>
      <c r="S31" t="e">
        <f t="shared" si="5"/>
        <v>#REF!</v>
      </c>
      <c r="T31" s="9" t="e">
        <f t="shared" si="6"/>
        <v>#REF!</v>
      </c>
      <c r="V31" s="17" t="e">
        <f t="shared" si="2"/>
        <v>#REF!</v>
      </c>
      <c r="W31" s="58" t="e">
        <f t="shared" si="2"/>
        <v>#REF!</v>
      </c>
      <c r="X31" t="e">
        <f t="shared" si="7"/>
        <v>#REF!</v>
      </c>
      <c r="Y31" s="9" t="e">
        <f t="shared" si="8"/>
        <v>#REF!</v>
      </c>
    </row>
    <row r="32" spans="1:25">
      <c r="A32" t="str">
        <f>'rockfish harvests'!A31</f>
        <v>SC</v>
      </c>
      <c r="B32">
        <f>'rockfish harvests'!B31</f>
        <v>2005</v>
      </c>
      <c r="C32" t="str">
        <f>'rockfish harvests'!C31</f>
        <v>WKMA</v>
      </c>
      <c r="D32">
        <f>'rockfish harvests'!D31</f>
        <v>1266</v>
      </c>
      <c r="E32">
        <f>'YE harvest'!E32</f>
        <v>133</v>
      </c>
      <c r="F32" s="49"/>
      <c r="G32" s="50"/>
      <c r="H32" s="17">
        <f t="shared" si="9"/>
        <v>0</v>
      </c>
      <c r="I32" s="8">
        <f t="shared" si="1"/>
        <v>0</v>
      </c>
      <c r="J32">
        <f t="shared" si="3"/>
        <v>0</v>
      </c>
      <c r="K32" s="9">
        <f t="shared" si="4"/>
        <v>0</v>
      </c>
      <c r="M32" s="2">
        <f>'rockfish harvests'!O31</f>
        <v>383.7496011271146</v>
      </c>
      <c r="N32">
        <f>'rockfish harvests'!P31</f>
        <v>52149.737054902842</v>
      </c>
      <c r="Q32" s="17" t="e">
        <f>#REF!*M32</f>
        <v>#REF!</v>
      </c>
      <c r="R32" s="59" t="e">
        <f>(M32^2)*#REF!+(#REF!^2)*N32-(#REF!*N32)</f>
        <v>#REF!</v>
      </c>
      <c r="S32" t="e">
        <f t="shared" si="5"/>
        <v>#REF!</v>
      </c>
      <c r="T32" s="9" t="e">
        <f t="shared" si="6"/>
        <v>#REF!</v>
      </c>
      <c r="V32" s="17" t="e">
        <f t="shared" si="2"/>
        <v>#REF!</v>
      </c>
      <c r="W32" s="58" t="e">
        <f t="shared" si="2"/>
        <v>#REF!</v>
      </c>
      <c r="X32" t="e">
        <f t="shared" si="7"/>
        <v>#REF!</v>
      </c>
      <c r="Y32" s="9" t="e">
        <f t="shared" si="8"/>
        <v>#REF!</v>
      </c>
    </row>
    <row r="33" spans="1:25">
      <c r="A33" t="str">
        <f>'rockfish harvests'!A32</f>
        <v>SC</v>
      </c>
      <c r="B33">
        <f>'rockfish harvests'!B32</f>
        <v>2006</v>
      </c>
      <c r="C33" t="str">
        <f>'rockfish harvests'!C32</f>
        <v>WKMA</v>
      </c>
      <c r="D33">
        <f>'rockfish harvests'!D32</f>
        <v>737</v>
      </c>
      <c r="E33">
        <f>'YE harvest'!E33</f>
        <v>155</v>
      </c>
      <c r="F33" s="12"/>
      <c r="G33" s="12"/>
      <c r="H33" s="17" t="e">
        <f>#REF!</f>
        <v>#REF!</v>
      </c>
      <c r="I33" s="8">
        <f t="shared" si="1"/>
        <v>0</v>
      </c>
      <c r="J33">
        <f t="shared" si="3"/>
        <v>0</v>
      </c>
      <c r="K33" s="9">
        <f t="shared" si="4"/>
        <v>0</v>
      </c>
      <c r="M33" s="2">
        <f>'rockfish harvests'!O32</f>
        <v>223.39925436862825</v>
      </c>
      <c r="N33">
        <f>'rockfish harvests'!P32</f>
        <v>17673.382926892504</v>
      </c>
      <c r="Q33" s="17" t="e">
        <f>#REF!*M33</f>
        <v>#REF!</v>
      </c>
      <c r="R33" s="59" t="e">
        <f>(M33^2)*#REF!+(#REF!^2)*N33-(#REF!*N33)</f>
        <v>#REF!</v>
      </c>
      <c r="S33" t="e">
        <f t="shared" si="5"/>
        <v>#REF!</v>
      </c>
      <c r="T33" s="9" t="e">
        <f t="shared" si="6"/>
        <v>#REF!</v>
      </c>
      <c r="V33" s="17" t="e">
        <f t="shared" si="2"/>
        <v>#REF!</v>
      </c>
      <c r="W33" s="58" t="e">
        <f t="shared" si="2"/>
        <v>#REF!</v>
      </c>
      <c r="X33" t="e">
        <f t="shared" si="7"/>
        <v>#REF!</v>
      </c>
      <c r="Y33" s="9" t="e">
        <f t="shared" si="8"/>
        <v>#REF!</v>
      </c>
    </row>
    <row r="34" spans="1:25">
      <c r="A34" t="str">
        <f>'rockfish harvests'!A33</f>
        <v>SC</v>
      </c>
      <c r="B34">
        <f>'rockfish harvests'!B33</f>
        <v>2007</v>
      </c>
      <c r="C34" t="str">
        <f>'rockfish harvests'!C33</f>
        <v>WKMA</v>
      </c>
      <c r="D34">
        <f>'rockfish harvests'!D33</f>
        <v>1645</v>
      </c>
      <c r="E34">
        <f>'YE harvest'!E34</f>
        <v>337</v>
      </c>
      <c r="F34" s="12"/>
      <c r="G34" s="12"/>
      <c r="H34" s="17" t="e">
        <f>#REF!</f>
        <v>#REF!</v>
      </c>
      <c r="I34" s="8">
        <f t="shared" si="1"/>
        <v>0</v>
      </c>
      <c r="J34">
        <f t="shared" si="3"/>
        <v>0</v>
      </c>
      <c r="K34" s="9">
        <f t="shared" si="4"/>
        <v>0</v>
      </c>
      <c r="M34" s="2">
        <f>'rockfish harvests'!O33</f>
        <v>498.63198566674828</v>
      </c>
      <c r="N34">
        <f>'rockfish harvests'!P33</f>
        <v>88047.395994146005</v>
      </c>
      <c r="Q34" s="17" t="e">
        <f>#REF!*M34</f>
        <v>#REF!</v>
      </c>
      <c r="R34" s="59" t="e">
        <f>(M34^2)*#REF!+(#REF!^2)*N34-(#REF!*N34)</f>
        <v>#REF!</v>
      </c>
      <c r="S34" t="e">
        <f t="shared" si="5"/>
        <v>#REF!</v>
      </c>
      <c r="T34" s="9" t="e">
        <f t="shared" si="6"/>
        <v>#REF!</v>
      </c>
      <c r="V34" s="17" t="e">
        <f t="shared" si="2"/>
        <v>#REF!</v>
      </c>
      <c r="W34" s="58" t="e">
        <f t="shared" si="2"/>
        <v>#REF!</v>
      </c>
      <c r="X34" t="e">
        <f t="shared" si="7"/>
        <v>#REF!</v>
      </c>
      <c r="Y34" s="9" t="e">
        <f t="shared" si="8"/>
        <v>#REF!</v>
      </c>
    </row>
    <row r="35" spans="1:25">
      <c r="A35" t="str">
        <f>'rockfish harvests'!A34</f>
        <v>SC</v>
      </c>
      <c r="B35">
        <f>'rockfish harvests'!B34</f>
        <v>2008</v>
      </c>
      <c r="C35" t="str">
        <f>'rockfish harvests'!C34</f>
        <v>WKMA</v>
      </c>
      <c r="D35">
        <f>'rockfish harvests'!D34</f>
        <v>1196</v>
      </c>
      <c r="E35">
        <f>'YE harvest'!E35</f>
        <v>296</v>
      </c>
      <c r="F35" s="12"/>
      <c r="G35" s="12"/>
      <c r="H35" s="17" t="e">
        <f>#REF!</f>
        <v>#REF!</v>
      </c>
      <c r="I35" s="8">
        <f t="shared" si="1"/>
        <v>0</v>
      </c>
      <c r="J35">
        <f t="shared" si="3"/>
        <v>0</v>
      </c>
      <c r="K35" s="9">
        <f t="shared" si="4"/>
        <v>0</v>
      </c>
      <c r="M35" s="2">
        <f>'rockfish harvests'!O34</f>
        <v>362.53121875831675</v>
      </c>
      <c r="N35">
        <f>'rockfish harvests'!P34</f>
        <v>46542.217454887643</v>
      </c>
      <c r="Q35" s="17" t="e">
        <f>#REF!*M35</f>
        <v>#REF!</v>
      </c>
      <c r="R35" s="59" t="e">
        <f>(M35^2)*#REF!+(#REF!^2)*N35-(#REF!*N35)</f>
        <v>#REF!</v>
      </c>
      <c r="S35" t="e">
        <f t="shared" si="5"/>
        <v>#REF!</v>
      </c>
      <c r="T35" s="9" t="e">
        <f t="shared" si="6"/>
        <v>#REF!</v>
      </c>
      <c r="V35" s="17" t="e">
        <f t="shared" si="2"/>
        <v>#REF!</v>
      </c>
      <c r="W35" s="58" t="e">
        <f t="shared" si="2"/>
        <v>#REF!</v>
      </c>
      <c r="X35" t="e">
        <f t="shared" si="7"/>
        <v>#REF!</v>
      </c>
      <c r="Y35" s="9" t="e">
        <f t="shared" si="8"/>
        <v>#REF!</v>
      </c>
    </row>
    <row r="36" spans="1:25">
      <c r="A36" t="str">
        <f>'rockfish harvests'!A35</f>
        <v>SC</v>
      </c>
      <c r="B36">
        <f>'rockfish harvests'!B35</f>
        <v>2009</v>
      </c>
      <c r="C36" t="str">
        <f>'rockfish harvests'!C35</f>
        <v>WKMA</v>
      </c>
      <c r="D36">
        <f>'rockfish harvests'!D35</f>
        <v>1849</v>
      </c>
      <c r="E36">
        <f>'YE harvest'!E36</f>
        <v>332</v>
      </c>
      <c r="F36" s="12"/>
      <c r="G36" s="12"/>
      <c r="H36" s="17" t="e">
        <f>#REF!</f>
        <v>#REF!</v>
      </c>
      <c r="I36" s="8">
        <f t="shared" si="1"/>
        <v>0</v>
      </c>
      <c r="J36">
        <f t="shared" si="3"/>
        <v>0</v>
      </c>
      <c r="K36" s="9">
        <f t="shared" si="4"/>
        <v>0</v>
      </c>
      <c r="M36" s="2">
        <f>'rockfish harvests'!O35</f>
        <v>560.46841428438756</v>
      </c>
      <c r="N36">
        <f>'rockfish harvests'!P35</f>
        <v>111239.37342492487</v>
      </c>
      <c r="Q36" s="17" t="e">
        <f>#REF!*M36</f>
        <v>#REF!</v>
      </c>
      <c r="R36" s="59" t="e">
        <f>(M36^2)*#REF!+(#REF!^2)*N36-(#REF!*N36)</f>
        <v>#REF!</v>
      </c>
      <c r="S36" t="e">
        <f t="shared" si="5"/>
        <v>#REF!</v>
      </c>
      <c r="T36" s="9" t="e">
        <f t="shared" si="6"/>
        <v>#REF!</v>
      </c>
      <c r="V36" s="17" t="e">
        <f t="shared" si="2"/>
        <v>#REF!</v>
      </c>
      <c r="W36" s="58" t="e">
        <f t="shared" si="2"/>
        <v>#REF!</v>
      </c>
      <c r="X36" t="e">
        <f t="shared" si="7"/>
        <v>#REF!</v>
      </c>
      <c r="Y36" s="9" t="e">
        <f t="shared" si="8"/>
        <v>#REF!</v>
      </c>
    </row>
    <row r="37" spans="1:25">
      <c r="A37" t="str">
        <f>'rockfish harvests'!A36</f>
        <v>SC</v>
      </c>
      <c r="B37">
        <f>'rockfish harvests'!B36</f>
        <v>2010</v>
      </c>
      <c r="C37" t="str">
        <f>'rockfish harvests'!C36</f>
        <v>WKMA</v>
      </c>
      <c r="D37">
        <f>'rockfish harvests'!D36</f>
        <v>1266</v>
      </c>
      <c r="E37">
        <f>'YE harvest'!E37</f>
        <v>473</v>
      </c>
      <c r="F37" s="12"/>
      <c r="G37" s="12"/>
      <c r="H37" s="17" t="e">
        <f>#REF!</f>
        <v>#REF!</v>
      </c>
      <c r="I37" s="8">
        <f t="shared" si="1"/>
        <v>0</v>
      </c>
      <c r="J37">
        <f t="shared" si="3"/>
        <v>0</v>
      </c>
      <c r="K37" s="9">
        <f t="shared" si="4"/>
        <v>0</v>
      </c>
      <c r="M37" s="2">
        <f>'rockfish harvests'!O36</f>
        <v>383.7496011271146</v>
      </c>
      <c r="N37">
        <f>'rockfish harvests'!P36</f>
        <v>52149.737054902842</v>
      </c>
      <c r="Q37" s="17" t="e">
        <f>#REF!*M37</f>
        <v>#REF!</v>
      </c>
      <c r="R37" s="59" t="e">
        <f>(M37^2)*#REF!+(#REF!^2)*N37-(#REF!*N37)</f>
        <v>#REF!</v>
      </c>
      <c r="S37" t="e">
        <f t="shared" si="5"/>
        <v>#REF!</v>
      </c>
      <c r="T37" s="9" t="e">
        <f t="shared" si="6"/>
        <v>#REF!</v>
      </c>
      <c r="V37" s="17" t="e">
        <f t="shared" si="2"/>
        <v>#REF!</v>
      </c>
      <c r="W37" s="58" t="e">
        <f t="shared" si="2"/>
        <v>#REF!</v>
      </c>
      <c r="X37" t="e">
        <f t="shared" si="7"/>
        <v>#REF!</v>
      </c>
      <c r="Y37" s="9" t="e">
        <f t="shared" si="8"/>
        <v>#REF!</v>
      </c>
    </row>
    <row r="38" spans="1:25">
      <c r="A38" t="str">
        <f>'rockfish harvests'!A37</f>
        <v>SC</v>
      </c>
      <c r="B38">
        <f>'rockfish harvests'!B37</f>
        <v>2011</v>
      </c>
      <c r="C38" t="str">
        <f>'rockfish harvests'!C37</f>
        <v>WKMA</v>
      </c>
      <c r="D38">
        <f>'rockfish harvests'!D37</f>
        <v>1366</v>
      </c>
      <c r="E38">
        <f>'YE harvest'!E38</f>
        <v>249</v>
      </c>
      <c r="F38" s="12"/>
      <c r="G38" s="12"/>
      <c r="H38" s="17" t="e">
        <f>#REF!</f>
        <v>#REF!</v>
      </c>
      <c r="I38" s="8">
        <f t="shared" si="1"/>
        <v>0</v>
      </c>
      <c r="J38">
        <f t="shared" si="3"/>
        <v>0</v>
      </c>
      <c r="K38" s="9">
        <f t="shared" si="4"/>
        <v>0</v>
      </c>
      <c r="M38" s="2">
        <f>'rockfish harvests'!O37</f>
        <v>321.1685166498487</v>
      </c>
      <c r="N38">
        <f>'rockfish harvests'!P37</f>
        <v>51469.344301835146</v>
      </c>
      <c r="Q38" s="17" t="e">
        <f>#REF!*M38</f>
        <v>#REF!</v>
      </c>
      <c r="R38" s="59" t="e">
        <f>(M38^2)*#REF!+(#REF!^2)*N38-(#REF!*N38)</f>
        <v>#REF!</v>
      </c>
      <c r="S38" t="e">
        <f t="shared" si="5"/>
        <v>#REF!</v>
      </c>
      <c r="T38" s="9" t="e">
        <f t="shared" si="6"/>
        <v>#REF!</v>
      </c>
      <c r="V38" s="17" t="e">
        <f t="shared" si="2"/>
        <v>#REF!</v>
      </c>
      <c r="W38" s="58" t="e">
        <f t="shared" si="2"/>
        <v>#REF!</v>
      </c>
      <c r="X38" t="e">
        <f t="shared" si="7"/>
        <v>#REF!</v>
      </c>
      <c r="Y38" s="9" t="e">
        <f t="shared" si="8"/>
        <v>#REF!</v>
      </c>
    </row>
    <row r="39" spans="1:25">
      <c r="A39" t="str">
        <f>'rockfish harvests'!A38</f>
        <v>SC</v>
      </c>
      <c r="B39">
        <f>'rockfish harvests'!B38</f>
        <v>2012</v>
      </c>
      <c r="C39" t="str">
        <f>'rockfish harvests'!C38</f>
        <v>WKMA</v>
      </c>
      <c r="D39">
        <f>'rockfish harvests'!D38</f>
        <v>1747</v>
      </c>
      <c r="E39">
        <f>'YE harvest'!E39</f>
        <v>425</v>
      </c>
      <c r="F39" s="12"/>
      <c r="G39" s="12"/>
      <c r="H39" s="17" t="e">
        <f>#REF!</f>
        <v>#REF!</v>
      </c>
      <c r="I39" s="8">
        <f t="shared" si="1"/>
        <v>0</v>
      </c>
      <c r="J39">
        <f t="shared" si="3"/>
        <v>0</v>
      </c>
      <c r="K39" s="9">
        <f t="shared" si="4"/>
        <v>0</v>
      </c>
      <c r="M39" s="2">
        <f>'rockfish harvests'!O38</f>
        <v>1124.7026143790849</v>
      </c>
      <c r="N39">
        <f>'rockfish harvests'!P38</f>
        <v>412684.87548151758</v>
      </c>
      <c r="Q39" s="17" t="e">
        <f>#REF!*M39</f>
        <v>#REF!</v>
      </c>
      <c r="R39" s="59" t="e">
        <f>(M39^2)*#REF!+(#REF!^2)*N39-(#REF!*N39)</f>
        <v>#REF!</v>
      </c>
      <c r="S39" t="e">
        <f t="shared" si="5"/>
        <v>#REF!</v>
      </c>
      <c r="T39" s="9" t="e">
        <f t="shared" si="6"/>
        <v>#REF!</v>
      </c>
      <c r="V39" s="17" t="e">
        <f t="shared" si="2"/>
        <v>#REF!</v>
      </c>
      <c r="W39" s="58" t="e">
        <f t="shared" si="2"/>
        <v>#REF!</v>
      </c>
      <c r="X39" t="e">
        <f t="shared" si="7"/>
        <v>#REF!</v>
      </c>
      <c r="Y39" s="9" t="e">
        <f t="shared" si="8"/>
        <v>#REF!</v>
      </c>
    </row>
    <row r="40" spans="1:25">
      <c r="A40" t="str">
        <f>'rockfish harvests'!A39</f>
        <v>SC</v>
      </c>
      <c r="B40">
        <f>'rockfish harvests'!B39</f>
        <v>2013</v>
      </c>
      <c r="C40" t="str">
        <f>'rockfish harvests'!C39</f>
        <v>WKMA</v>
      </c>
      <c r="D40">
        <f>'rockfish harvests'!D39</f>
        <v>1983</v>
      </c>
      <c r="E40">
        <f>'YE harvest'!E40</f>
        <v>357</v>
      </c>
      <c r="F40" s="12"/>
      <c r="G40" s="12"/>
      <c r="H40" s="17" t="e">
        <f>#REF!</f>
        <v>#REF!</v>
      </c>
      <c r="I40" s="8">
        <f t="shared" si="1"/>
        <v>0</v>
      </c>
      <c r="J40">
        <f t="shared" si="3"/>
        <v>0</v>
      </c>
      <c r="K40" s="9">
        <f t="shared" si="4"/>
        <v>0</v>
      </c>
      <c r="M40" s="2">
        <f>'rockfish harvests'!O39</f>
        <v>401.95945945945914</v>
      </c>
      <c r="N40">
        <f>'rockfish harvests'!P39</f>
        <v>69446.330827502126</v>
      </c>
      <c r="Q40" s="17" t="e">
        <f>#REF!*M40</f>
        <v>#REF!</v>
      </c>
      <c r="R40" s="59" t="e">
        <f>(M40^2)*#REF!+(#REF!^2)*N40-(#REF!*N40)</f>
        <v>#REF!</v>
      </c>
      <c r="S40" t="e">
        <f t="shared" si="5"/>
        <v>#REF!</v>
      </c>
      <c r="T40" s="9" t="e">
        <f t="shared" si="6"/>
        <v>#REF!</v>
      </c>
      <c r="V40" s="17" t="e">
        <f t="shared" si="2"/>
        <v>#REF!</v>
      </c>
      <c r="W40" s="58" t="e">
        <f t="shared" si="2"/>
        <v>#REF!</v>
      </c>
      <c r="X40" t="e">
        <f t="shared" si="7"/>
        <v>#REF!</v>
      </c>
      <c r="Y40" s="9" t="e">
        <f t="shared" si="8"/>
        <v>#REF!</v>
      </c>
    </row>
    <row r="41" spans="1:25">
      <c r="A41" t="str">
        <f>'rockfish harvests'!A40</f>
        <v>SC</v>
      </c>
      <c r="B41">
        <f>'rockfish harvests'!B40</f>
        <v>2014</v>
      </c>
      <c r="C41" t="str">
        <f>'rockfish harvests'!C40</f>
        <v>WKMA</v>
      </c>
      <c r="D41">
        <f>'rockfish harvests'!D40</f>
        <v>2396</v>
      </c>
      <c r="E41">
        <f>'YE harvest'!E41</f>
        <v>639</v>
      </c>
      <c r="F41" s="12"/>
      <c r="G41" s="12"/>
      <c r="H41" s="17" t="e">
        <f>#REF!</f>
        <v>#REF!</v>
      </c>
      <c r="I41" s="8">
        <f t="shared" si="1"/>
        <v>0</v>
      </c>
      <c r="J41">
        <f t="shared" si="3"/>
        <v>0</v>
      </c>
      <c r="K41" s="9">
        <f t="shared" si="4"/>
        <v>0</v>
      </c>
      <c r="M41" s="2">
        <f>'rockfish harvests'!O40</f>
        <v>806.87092451987473</v>
      </c>
      <c r="N41">
        <f>'rockfish harvests'!P40</f>
        <v>244720.20702808804</v>
      </c>
      <c r="Q41" s="17" t="e">
        <f>#REF!*M41</f>
        <v>#REF!</v>
      </c>
      <c r="R41" s="59" t="e">
        <f>(M41^2)*#REF!+(#REF!^2)*N41-(#REF!*N41)</f>
        <v>#REF!</v>
      </c>
      <c r="S41" t="e">
        <f t="shared" si="5"/>
        <v>#REF!</v>
      </c>
      <c r="T41" s="9" t="e">
        <f t="shared" si="6"/>
        <v>#REF!</v>
      </c>
      <c r="V41" s="17" t="e">
        <f t="shared" si="2"/>
        <v>#REF!</v>
      </c>
      <c r="W41" s="58" t="e">
        <f t="shared" si="2"/>
        <v>#REF!</v>
      </c>
      <c r="X41" t="e">
        <f t="shared" si="7"/>
        <v>#REF!</v>
      </c>
      <c r="Y41" s="9" t="e">
        <f t="shared" si="8"/>
        <v>#REF!</v>
      </c>
    </row>
    <row r="42" spans="1:25">
      <c r="A42" t="str">
        <f>'rockfish harvests'!A41</f>
        <v>SC</v>
      </c>
      <c r="B42">
        <f>'rockfish harvests'!B41</f>
        <v>2015</v>
      </c>
      <c r="C42" t="str">
        <f>'rockfish harvests'!C41</f>
        <v>WKMA</v>
      </c>
      <c r="D42">
        <f>'rockfish harvests'!D41</f>
        <v>2031</v>
      </c>
      <c r="E42">
        <f>'YE harvest'!E42</f>
        <v>367</v>
      </c>
      <c r="F42" s="12"/>
      <c r="G42" s="12"/>
      <c r="H42" s="17" t="e">
        <f>#REF!</f>
        <v>#REF!</v>
      </c>
      <c r="I42" s="8">
        <f t="shared" si="1"/>
        <v>0</v>
      </c>
      <c r="J42">
        <f t="shared" si="3"/>
        <v>0</v>
      </c>
      <c r="K42" s="9">
        <f t="shared" si="4"/>
        <v>0</v>
      </c>
      <c r="M42" s="2">
        <f>'rockfish harvests'!O41</f>
        <v>924.55105533371352</v>
      </c>
      <c r="N42">
        <f>'rockfish harvests'!P41</f>
        <v>669754.36895301775</v>
      </c>
      <c r="Q42" s="17" t="e">
        <f>#REF!*M42</f>
        <v>#REF!</v>
      </c>
      <c r="R42" s="59" t="e">
        <f>(M42^2)*#REF!+(#REF!^2)*N42-(#REF!*N42)</f>
        <v>#REF!</v>
      </c>
      <c r="S42" t="e">
        <f t="shared" si="5"/>
        <v>#REF!</v>
      </c>
      <c r="T42" s="9" t="e">
        <f t="shared" si="6"/>
        <v>#REF!</v>
      </c>
      <c r="V42" s="17" t="e">
        <f t="shared" si="2"/>
        <v>#REF!</v>
      </c>
      <c r="W42" s="58" t="e">
        <f t="shared" si="2"/>
        <v>#REF!</v>
      </c>
      <c r="X42" t="e">
        <f t="shared" si="7"/>
        <v>#REF!</v>
      </c>
      <c r="Y42" s="9" t="e">
        <f t="shared" si="8"/>
        <v>#REF!</v>
      </c>
    </row>
    <row r="43" spans="1:25">
      <c r="A43" t="str">
        <f>'rockfish harvests'!A42</f>
        <v>SC</v>
      </c>
      <c r="B43">
        <f>'rockfish harvests'!B42</f>
        <v>2016</v>
      </c>
      <c r="C43" t="str">
        <f>'rockfish harvests'!C42</f>
        <v>WKMA</v>
      </c>
      <c r="D43">
        <f>'rockfish harvests'!D42</f>
        <v>3337</v>
      </c>
      <c r="E43">
        <f>'YE harvest'!E43</f>
        <v>693</v>
      </c>
      <c r="F43" s="12"/>
      <c r="G43" s="12"/>
      <c r="H43" s="17" t="e">
        <f>#REF!</f>
        <v>#REF!</v>
      </c>
      <c r="I43" s="8">
        <f t="shared" si="1"/>
        <v>0</v>
      </c>
      <c r="J43">
        <f t="shared" si="3"/>
        <v>0</v>
      </c>
      <c r="K43" s="9">
        <f t="shared" si="4"/>
        <v>0</v>
      </c>
      <c r="M43" s="2">
        <f>'rockfish harvests'!O42</f>
        <v>594.81268882175254</v>
      </c>
      <c r="N43">
        <f>'rockfish harvests'!P42</f>
        <v>360399.33488611423</v>
      </c>
      <c r="Q43" s="17" t="e">
        <f>#REF!*M43</f>
        <v>#REF!</v>
      </c>
      <c r="R43" s="59" t="e">
        <f>(M43^2)*#REF!+(#REF!^2)*N43-(#REF!*N43)</f>
        <v>#REF!</v>
      </c>
      <c r="S43" t="e">
        <f t="shared" si="5"/>
        <v>#REF!</v>
      </c>
      <c r="T43" s="9" t="e">
        <f t="shared" si="6"/>
        <v>#REF!</v>
      </c>
      <c r="V43" s="17" t="e">
        <f t="shared" si="2"/>
        <v>#REF!</v>
      </c>
      <c r="W43" s="58" t="e">
        <f t="shared" si="2"/>
        <v>#REF!</v>
      </c>
      <c r="X43" t="e">
        <f t="shared" si="7"/>
        <v>#REF!</v>
      </c>
      <c r="Y43" s="9" t="e">
        <f t="shared" si="8"/>
        <v>#REF!</v>
      </c>
    </row>
    <row r="44" spans="1:25">
      <c r="A44" t="str">
        <f>'rockfish harvests'!A43</f>
        <v>SC</v>
      </c>
      <c r="B44">
        <f>'rockfish harvests'!B43</f>
        <v>2017</v>
      </c>
      <c r="C44" t="str">
        <f>'rockfish harvests'!C43</f>
        <v>WKMA</v>
      </c>
      <c r="D44">
        <f>'rockfish harvests'!D43</f>
        <v>2899</v>
      </c>
      <c r="E44">
        <f>'YE harvest'!E44</f>
        <v>598</v>
      </c>
      <c r="F44" s="12"/>
      <c r="G44" s="12"/>
      <c r="H44" s="17" t="e">
        <f>#REF!</f>
        <v>#REF!</v>
      </c>
      <c r="I44" s="8">
        <f t="shared" si="1"/>
        <v>0</v>
      </c>
      <c r="J44">
        <f t="shared" si="3"/>
        <v>0</v>
      </c>
      <c r="K44" s="9">
        <f t="shared" si="4"/>
        <v>0</v>
      </c>
      <c r="M44" s="2">
        <f>'rockfish harvests'!O43</f>
        <v>997.88339552238813</v>
      </c>
      <c r="N44">
        <f>'rockfish harvests'!P43</f>
        <v>341376.2270959196</v>
      </c>
      <c r="Q44" s="17" t="e">
        <f>#REF!*M44</f>
        <v>#REF!</v>
      </c>
      <c r="R44" s="59" t="e">
        <f>(M44^2)*#REF!+(#REF!^2)*N44-(#REF!*N44)</f>
        <v>#REF!</v>
      </c>
      <c r="S44" t="e">
        <f t="shared" si="5"/>
        <v>#REF!</v>
      </c>
      <c r="T44" s="9" t="e">
        <f t="shared" si="6"/>
        <v>#REF!</v>
      </c>
      <c r="V44" s="17" t="e">
        <f t="shared" si="2"/>
        <v>#REF!</v>
      </c>
      <c r="W44" s="58" t="e">
        <f t="shared" si="2"/>
        <v>#REF!</v>
      </c>
      <c r="X44" t="e">
        <f t="shared" si="7"/>
        <v>#REF!</v>
      </c>
      <c r="Y44" s="9" t="e">
        <f t="shared" si="8"/>
        <v>#REF!</v>
      </c>
    </row>
    <row r="45" spans="1:25">
      <c r="A45" t="str">
        <f>'rockfish harvests'!A44</f>
        <v>SC</v>
      </c>
      <c r="B45">
        <f>'rockfish harvests'!B44</f>
        <v>2018</v>
      </c>
      <c r="C45" t="str">
        <f>'rockfish harvests'!C44</f>
        <v>WKMA</v>
      </c>
      <c r="D45">
        <f>'rockfish harvests'!D44</f>
        <v>4291</v>
      </c>
      <c r="E45">
        <f>'YE harvest'!E45</f>
        <v>708</v>
      </c>
      <c r="F45" s="12"/>
      <c r="G45" s="12"/>
      <c r="H45" s="17" t="e">
        <f>#REF!</f>
        <v>#REF!</v>
      </c>
      <c r="I45" s="8">
        <f t="shared" si="1"/>
        <v>0</v>
      </c>
      <c r="J45">
        <f t="shared" si="3"/>
        <v>0</v>
      </c>
      <c r="K45" s="9">
        <f t="shared" si="4"/>
        <v>0</v>
      </c>
      <c r="M45" s="2">
        <f>'rockfish harvests'!O44</f>
        <v>688.36627310061613</v>
      </c>
      <c r="N45">
        <f>'rockfish harvests'!P44</f>
        <v>176905.35655507445</v>
      </c>
      <c r="Q45" s="17" t="e">
        <f>#REF!*M45</f>
        <v>#REF!</v>
      </c>
      <c r="R45" s="59" t="e">
        <f>(M45^2)*#REF!+(#REF!^2)*N45-(#REF!*N45)</f>
        <v>#REF!</v>
      </c>
      <c r="S45" t="e">
        <f t="shared" si="5"/>
        <v>#REF!</v>
      </c>
      <c r="T45" s="9" t="e">
        <f t="shared" si="6"/>
        <v>#REF!</v>
      </c>
      <c r="V45" s="17" t="e">
        <f t="shared" si="2"/>
        <v>#REF!</v>
      </c>
      <c r="W45" s="58" t="e">
        <f t="shared" si="2"/>
        <v>#REF!</v>
      </c>
      <c r="X45" t="e">
        <f t="shared" si="7"/>
        <v>#REF!</v>
      </c>
      <c r="Y45" s="9" t="e">
        <f t="shared" si="8"/>
        <v>#REF!</v>
      </c>
    </row>
    <row r="46" spans="1:25">
      <c r="A46" t="str">
        <f>'rockfish harvests'!A45</f>
        <v>SC</v>
      </c>
      <c r="B46">
        <f>'rockfish harvests'!B45</f>
        <v>2019</v>
      </c>
      <c r="C46" t="str">
        <f>'rockfish harvests'!C45</f>
        <v>WKMA</v>
      </c>
      <c r="D46">
        <f>'rockfish harvests'!D45</f>
        <v>6954</v>
      </c>
      <c r="E46">
        <f>'YE harvest'!E46</f>
        <v>1310</v>
      </c>
      <c r="F46" s="12"/>
      <c r="G46" s="12"/>
      <c r="K46" s="9"/>
      <c r="M46" s="2"/>
      <c r="R46" s="59"/>
      <c r="S46"/>
      <c r="T46" s="9"/>
      <c r="W46" s="58"/>
      <c r="Y46" s="9"/>
    </row>
    <row r="47" spans="1:25">
      <c r="A47" t="str">
        <f>'rockfish harvests'!A46</f>
        <v>SC</v>
      </c>
      <c r="B47">
        <f>'rockfish harvests'!B46</f>
        <v>1998</v>
      </c>
      <c r="C47" t="str">
        <f>'rockfish harvests'!C46</f>
        <v>SKMA</v>
      </c>
      <c r="D47">
        <f>'rockfish harvests'!D46</f>
        <v>27</v>
      </c>
      <c r="E47">
        <f>'YE harvest'!E47</f>
        <v>5</v>
      </c>
      <c r="F47" s="49"/>
      <c r="G47" s="50"/>
      <c r="H47" s="17">
        <f t="shared" ref="H47:H54" si="10">E47*F47</f>
        <v>0</v>
      </c>
      <c r="I47" s="8">
        <f t="shared" si="1"/>
        <v>0</v>
      </c>
      <c r="J47">
        <f t="shared" si="3"/>
        <v>0</v>
      </c>
      <c r="K47" s="9">
        <f t="shared" si="4"/>
        <v>0</v>
      </c>
      <c r="M47" s="2">
        <f>'rockfish harvests'!O46</f>
        <v>8.1842331993934394</v>
      </c>
      <c r="N47">
        <f>'rockfish harvests'!P46</f>
        <v>23.719866475635822</v>
      </c>
      <c r="Q47" s="17" t="e">
        <f>#REF!*M47</f>
        <v>#REF!</v>
      </c>
      <c r="R47" s="59" t="e">
        <f>(M47^2)*#REF!+(#REF!^2)*N47-(#REF!*N47)</f>
        <v>#REF!</v>
      </c>
      <c r="S47" t="e">
        <f t="shared" si="5"/>
        <v>#REF!</v>
      </c>
      <c r="T47" s="9" t="e">
        <f t="shared" si="6"/>
        <v>#REF!</v>
      </c>
      <c r="V47" s="17" t="e">
        <f t="shared" si="2"/>
        <v>#REF!</v>
      </c>
      <c r="W47" s="58" t="e">
        <f t="shared" si="2"/>
        <v>#REF!</v>
      </c>
      <c r="X47" t="e">
        <f t="shared" si="7"/>
        <v>#REF!</v>
      </c>
      <c r="Y47" s="9" t="e">
        <f t="shared" si="8"/>
        <v>#REF!</v>
      </c>
    </row>
    <row r="48" spans="1:25">
      <c r="A48" t="str">
        <f>'rockfish harvests'!A47</f>
        <v>SC</v>
      </c>
      <c r="B48">
        <f>'rockfish harvests'!B47</f>
        <v>1999</v>
      </c>
      <c r="C48" t="str">
        <f>'rockfish harvests'!C47</f>
        <v>SKMA</v>
      </c>
      <c r="D48">
        <f>'rockfish harvests'!D47</f>
        <v>88</v>
      </c>
      <c r="E48">
        <f>'YE harvest'!E48</f>
        <v>15</v>
      </c>
      <c r="F48" s="49"/>
      <c r="G48" s="50"/>
      <c r="H48" s="17">
        <f t="shared" si="10"/>
        <v>0</v>
      </c>
      <c r="I48" s="8">
        <f t="shared" si="1"/>
        <v>0</v>
      </c>
      <c r="J48">
        <f t="shared" si="3"/>
        <v>0</v>
      </c>
      <c r="K48" s="9">
        <f t="shared" si="4"/>
        <v>0</v>
      </c>
      <c r="M48" s="2">
        <f>'rockfish harvests'!O47</f>
        <v>26.674537835060093</v>
      </c>
      <c r="N48">
        <f>'rockfish harvests'!P47</f>
        <v>251.97070780154161</v>
      </c>
      <c r="Q48" s="17" t="e">
        <f>#REF!*M48</f>
        <v>#REF!</v>
      </c>
      <c r="R48" s="59" t="e">
        <f>(M48^2)*#REF!+(#REF!^2)*N48-(#REF!*N48)</f>
        <v>#REF!</v>
      </c>
      <c r="S48" t="e">
        <f t="shared" si="5"/>
        <v>#REF!</v>
      </c>
      <c r="T48" s="9" t="e">
        <f t="shared" si="6"/>
        <v>#REF!</v>
      </c>
      <c r="V48" s="17" t="e">
        <f t="shared" si="2"/>
        <v>#REF!</v>
      </c>
      <c r="W48" s="58" t="e">
        <f t="shared" si="2"/>
        <v>#REF!</v>
      </c>
      <c r="X48" t="e">
        <f t="shared" si="7"/>
        <v>#REF!</v>
      </c>
      <c r="Y48" s="9" t="e">
        <f t="shared" si="8"/>
        <v>#REF!</v>
      </c>
    </row>
    <row r="49" spans="1:25">
      <c r="A49" t="str">
        <f>'rockfish harvests'!A48</f>
        <v>SC</v>
      </c>
      <c r="B49">
        <f>'rockfish harvests'!B48</f>
        <v>2000</v>
      </c>
      <c r="C49" t="str">
        <f>'rockfish harvests'!C48</f>
        <v>SKMA</v>
      </c>
      <c r="D49">
        <f>'rockfish harvests'!D48</f>
        <v>65</v>
      </c>
      <c r="E49">
        <f>'YE harvest'!E49</f>
        <v>60</v>
      </c>
      <c r="F49" s="49"/>
      <c r="G49" s="50"/>
      <c r="H49" s="17">
        <f t="shared" si="10"/>
        <v>0</v>
      </c>
      <c r="I49" s="8">
        <f t="shared" si="1"/>
        <v>0</v>
      </c>
      <c r="J49">
        <f t="shared" si="3"/>
        <v>0</v>
      </c>
      <c r="K49" s="9">
        <f t="shared" si="4"/>
        <v>0</v>
      </c>
      <c r="M49" s="2">
        <f>'rockfish harvests'!O48</f>
        <v>19.702783628169385</v>
      </c>
      <c r="N49">
        <f>'rockfish harvests'!P48</f>
        <v>137.47110543149708</v>
      </c>
      <c r="Q49" s="17" t="e">
        <f>#REF!*M49</f>
        <v>#REF!</v>
      </c>
      <c r="R49" s="59" t="e">
        <f>(M49^2)*#REF!+(#REF!^2)*N49-(#REF!*N49)</f>
        <v>#REF!</v>
      </c>
      <c r="S49" t="e">
        <f t="shared" si="5"/>
        <v>#REF!</v>
      </c>
      <c r="T49" s="9" t="e">
        <f t="shared" si="6"/>
        <v>#REF!</v>
      </c>
      <c r="V49" s="17" t="e">
        <f t="shared" si="2"/>
        <v>#REF!</v>
      </c>
      <c r="W49" s="58" t="e">
        <f t="shared" si="2"/>
        <v>#REF!</v>
      </c>
      <c r="X49" t="e">
        <f t="shared" si="7"/>
        <v>#REF!</v>
      </c>
      <c r="Y49" s="9" t="e">
        <f t="shared" si="8"/>
        <v>#REF!</v>
      </c>
    </row>
    <row r="50" spans="1:25">
      <c r="A50" t="str">
        <f>'rockfish harvests'!A49</f>
        <v>SC</v>
      </c>
      <c r="B50">
        <f>'rockfish harvests'!B49</f>
        <v>2001</v>
      </c>
      <c r="C50" t="str">
        <f>'rockfish harvests'!C49</f>
        <v>SKMA</v>
      </c>
      <c r="D50">
        <f>'rockfish harvests'!D49</f>
        <v>27</v>
      </c>
      <c r="E50">
        <f>'YE harvest'!E50</f>
        <v>19</v>
      </c>
      <c r="F50" s="49"/>
      <c r="G50" s="50"/>
      <c r="H50" s="17">
        <f t="shared" si="10"/>
        <v>0</v>
      </c>
      <c r="I50" s="8">
        <f t="shared" si="1"/>
        <v>0</v>
      </c>
      <c r="J50">
        <f t="shared" si="3"/>
        <v>0</v>
      </c>
      <c r="K50" s="9">
        <f t="shared" si="4"/>
        <v>0</v>
      </c>
      <c r="M50" s="2">
        <f>'rockfish harvests'!O49</f>
        <v>8.1842331993934394</v>
      </c>
      <c r="N50">
        <f>'rockfish harvests'!P49</f>
        <v>23.719866475635822</v>
      </c>
      <c r="Q50" s="17" t="e">
        <f>#REF!*M50</f>
        <v>#REF!</v>
      </c>
      <c r="R50" s="59" t="e">
        <f>(M50^2)*#REF!+(#REF!^2)*N50-(#REF!*N50)</f>
        <v>#REF!</v>
      </c>
      <c r="S50" t="e">
        <f t="shared" si="5"/>
        <v>#REF!</v>
      </c>
      <c r="T50" s="9" t="e">
        <f t="shared" si="6"/>
        <v>#REF!</v>
      </c>
      <c r="V50" s="17" t="e">
        <f t="shared" si="2"/>
        <v>#REF!</v>
      </c>
      <c r="W50" s="58" t="e">
        <f t="shared" si="2"/>
        <v>#REF!</v>
      </c>
      <c r="X50" t="e">
        <f t="shared" si="7"/>
        <v>#REF!</v>
      </c>
      <c r="Y50" s="9" t="e">
        <f t="shared" si="8"/>
        <v>#REF!</v>
      </c>
    </row>
    <row r="51" spans="1:25">
      <c r="A51" t="str">
        <f>'rockfish harvests'!A50</f>
        <v>SC</v>
      </c>
      <c r="B51">
        <f>'rockfish harvests'!B50</f>
        <v>2002</v>
      </c>
      <c r="C51" t="str">
        <f>'rockfish harvests'!C50</f>
        <v>SKMA</v>
      </c>
      <c r="D51">
        <f>'rockfish harvests'!D50</f>
        <v>99</v>
      </c>
      <c r="E51">
        <f>'YE harvest'!E51</f>
        <v>11</v>
      </c>
      <c r="F51" s="49"/>
      <c r="G51" s="50"/>
      <c r="H51" s="17">
        <f t="shared" si="10"/>
        <v>0</v>
      </c>
      <c r="I51" s="8">
        <f t="shared" si="1"/>
        <v>0</v>
      </c>
      <c r="J51">
        <f t="shared" si="3"/>
        <v>0</v>
      </c>
      <c r="K51" s="9">
        <f t="shared" si="4"/>
        <v>0</v>
      </c>
      <c r="M51" s="2">
        <f>'rockfish harvests'!O50</f>
        <v>30.008855064442599</v>
      </c>
      <c r="N51">
        <f>'rockfish harvests'!P50</f>
        <v>318.90042706132607</v>
      </c>
      <c r="Q51" s="17" t="e">
        <f>#REF!*M51</f>
        <v>#REF!</v>
      </c>
      <c r="R51" s="59" t="e">
        <f>(M51^2)*#REF!+(#REF!^2)*N51-(#REF!*N51)</f>
        <v>#REF!</v>
      </c>
      <c r="S51" t="e">
        <f t="shared" si="5"/>
        <v>#REF!</v>
      </c>
      <c r="T51" s="9" t="e">
        <f t="shared" si="6"/>
        <v>#REF!</v>
      </c>
      <c r="V51" s="17" t="e">
        <f t="shared" si="2"/>
        <v>#REF!</v>
      </c>
      <c r="W51" s="58" t="e">
        <f t="shared" si="2"/>
        <v>#REF!</v>
      </c>
      <c r="X51" t="e">
        <f t="shared" si="7"/>
        <v>#REF!</v>
      </c>
      <c r="Y51" s="9" t="e">
        <f t="shared" si="8"/>
        <v>#REF!</v>
      </c>
    </row>
    <row r="52" spans="1:25">
      <c r="A52" t="str">
        <f>'rockfish harvests'!A51</f>
        <v>SC</v>
      </c>
      <c r="B52">
        <f>'rockfish harvests'!B51</f>
        <v>2003</v>
      </c>
      <c r="C52" t="str">
        <f>'rockfish harvests'!C51</f>
        <v>SKMA</v>
      </c>
      <c r="D52">
        <f>'rockfish harvests'!D51</f>
        <v>144</v>
      </c>
      <c r="E52">
        <f>'YE harvest'!E52</f>
        <v>40</v>
      </c>
      <c r="F52" s="49"/>
      <c r="G52" s="50"/>
      <c r="H52" s="17">
        <f t="shared" si="10"/>
        <v>0</v>
      </c>
      <c r="I52" s="8">
        <f t="shared" si="1"/>
        <v>0</v>
      </c>
      <c r="J52">
        <f t="shared" si="3"/>
        <v>0</v>
      </c>
      <c r="K52" s="9">
        <f t="shared" si="4"/>
        <v>0</v>
      </c>
      <c r="M52" s="2">
        <f>'rockfish harvests'!O51</f>
        <v>43.649243730098334</v>
      </c>
      <c r="N52">
        <f>'rockfish harvests'!P51</f>
        <v>674.69842419586348</v>
      </c>
      <c r="Q52" s="17" t="e">
        <f>#REF!*M52</f>
        <v>#REF!</v>
      </c>
      <c r="R52" s="59" t="e">
        <f>(M52^2)*#REF!+(#REF!^2)*N52-(#REF!*N52)</f>
        <v>#REF!</v>
      </c>
      <c r="S52" t="e">
        <f t="shared" si="5"/>
        <v>#REF!</v>
      </c>
      <c r="T52" s="9" t="e">
        <f t="shared" si="6"/>
        <v>#REF!</v>
      </c>
      <c r="V52" s="17" t="e">
        <f t="shared" si="2"/>
        <v>#REF!</v>
      </c>
      <c r="W52" s="58" t="e">
        <f t="shared" si="2"/>
        <v>#REF!</v>
      </c>
      <c r="X52" t="e">
        <f t="shared" si="7"/>
        <v>#REF!</v>
      </c>
      <c r="Y52" s="9" t="e">
        <f t="shared" si="8"/>
        <v>#REF!</v>
      </c>
    </row>
    <row r="53" spans="1:25">
      <c r="A53" t="str">
        <f>'rockfish harvests'!A52</f>
        <v>SC</v>
      </c>
      <c r="B53">
        <f>'rockfish harvests'!B52</f>
        <v>2004</v>
      </c>
      <c r="C53" t="str">
        <f>'rockfish harvests'!C52</f>
        <v>SKMA</v>
      </c>
      <c r="D53">
        <f>'rockfish harvests'!D52</f>
        <v>200</v>
      </c>
      <c r="E53">
        <f>'YE harvest'!E53</f>
        <v>41</v>
      </c>
      <c r="F53" s="49"/>
      <c r="G53" s="50"/>
      <c r="H53" s="17">
        <f t="shared" si="10"/>
        <v>0</v>
      </c>
      <c r="I53" s="8">
        <f t="shared" si="1"/>
        <v>0</v>
      </c>
      <c r="J53">
        <f t="shared" si="3"/>
        <v>0</v>
      </c>
      <c r="K53" s="9">
        <f t="shared" si="4"/>
        <v>0</v>
      </c>
      <c r="M53" s="2">
        <f>'rockfish harvests'!O52</f>
        <v>60.623949625136561</v>
      </c>
      <c r="N53">
        <f>'rockfish harvests'!P52</f>
        <v>1301.5015898839958</v>
      </c>
      <c r="Q53" s="17" t="e">
        <f>#REF!*M53</f>
        <v>#REF!</v>
      </c>
      <c r="R53" s="59" t="e">
        <f>(M53^2)*#REF!+(#REF!^2)*N53-(#REF!*N53)</f>
        <v>#REF!</v>
      </c>
      <c r="S53" t="e">
        <f t="shared" si="5"/>
        <v>#REF!</v>
      </c>
      <c r="T53" s="9" t="e">
        <f t="shared" si="6"/>
        <v>#REF!</v>
      </c>
      <c r="V53" s="17" t="e">
        <f t="shared" si="2"/>
        <v>#REF!</v>
      </c>
      <c r="W53" s="58" t="e">
        <f t="shared" si="2"/>
        <v>#REF!</v>
      </c>
      <c r="X53" t="e">
        <f t="shared" si="7"/>
        <v>#REF!</v>
      </c>
      <c r="Y53" s="9" t="e">
        <f t="shared" si="8"/>
        <v>#REF!</v>
      </c>
    </row>
    <row r="54" spans="1:25">
      <c r="A54" t="str">
        <f>'rockfish harvests'!A53</f>
        <v>SC</v>
      </c>
      <c r="B54">
        <f>'rockfish harvests'!B53</f>
        <v>2005</v>
      </c>
      <c r="C54" t="str">
        <f>'rockfish harvests'!C53</f>
        <v>SKMA</v>
      </c>
      <c r="D54">
        <f>'rockfish harvests'!D53</f>
        <v>287</v>
      </c>
      <c r="E54">
        <f>'YE harvest'!E54</f>
        <v>159</v>
      </c>
      <c r="F54" s="49"/>
      <c r="G54" s="50"/>
      <c r="H54" s="17">
        <f t="shared" si="10"/>
        <v>0</v>
      </c>
      <c r="I54" s="8">
        <f t="shared" si="1"/>
        <v>0</v>
      </c>
      <c r="J54">
        <f t="shared" si="3"/>
        <v>0</v>
      </c>
      <c r="K54" s="9">
        <f t="shared" si="4"/>
        <v>0</v>
      </c>
      <c r="M54" s="2">
        <f>'rockfish harvests'!O53</f>
        <v>86.995367712071015</v>
      </c>
      <c r="N54">
        <f>'rockfish harvests'!P53</f>
        <v>2680.0846114288715</v>
      </c>
      <c r="Q54" s="17" t="e">
        <f>#REF!*M54</f>
        <v>#REF!</v>
      </c>
      <c r="R54" s="59" t="e">
        <f>(M54^2)*#REF!+(#REF!^2)*N54-(#REF!*N54)</f>
        <v>#REF!</v>
      </c>
      <c r="S54" t="e">
        <f t="shared" si="5"/>
        <v>#REF!</v>
      </c>
      <c r="T54" s="9" t="e">
        <f t="shared" si="6"/>
        <v>#REF!</v>
      </c>
      <c r="V54" s="17" t="e">
        <f t="shared" si="2"/>
        <v>#REF!</v>
      </c>
      <c r="W54" s="58" t="e">
        <f t="shared" si="2"/>
        <v>#REF!</v>
      </c>
      <c r="X54" t="e">
        <f t="shared" si="7"/>
        <v>#REF!</v>
      </c>
      <c r="Y54" s="9" t="e">
        <f t="shared" si="8"/>
        <v>#REF!</v>
      </c>
    </row>
    <row r="55" spans="1:25">
      <c r="A55" t="str">
        <f>'rockfish harvests'!A54</f>
        <v>SC</v>
      </c>
      <c r="B55">
        <f>'rockfish harvests'!B54</f>
        <v>2006</v>
      </c>
      <c r="C55" t="str">
        <f>'rockfish harvests'!C54</f>
        <v>SKMA</v>
      </c>
      <c r="D55">
        <f>'rockfish harvests'!D54</f>
        <v>303</v>
      </c>
      <c r="E55">
        <f>'YE harvest'!E55</f>
        <v>112</v>
      </c>
      <c r="F55" s="12"/>
      <c r="G55" s="20"/>
      <c r="H55" s="17" t="e">
        <f>#REF!</f>
        <v>#REF!</v>
      </c>
      <c r="I55" s="8">
        <f t="shared" si="1"/>
        <v>0</v>
      </c>
      <c r="J55">
        <f t="shared" si="3"/>
        <v>0</v>
      </c>
      <c r="K55" s="9">
        <f t="shared" si="4"/>
        <v>0</v>
      </c>
      <c r="M55" s="2">
        <f>'rockfish harvests'!O54</f>
        <v>91.845283682081913</v>
      </c>
      <c r="N55">
        <f>'rockfish harvests'!P54</f>
        <v>2987.2389866414942</v>
      </c>
      <c r="Q55" s="17" t="e">
        <f>#REF!*M55</f>
        <v>#REF!</v>
      </c>
      <c r="R55" s="59" t="e">
        <f>(M55^2)*#REF!+(#REF!^2)*N55-(#REF!*N55)</f>
        <v>#REF!</v>
      </c>
      <c r="S55" t="e">
        <f t="shared" si="5"/>
        <v>#REF!</v>
      </c>
      <c r="T55" s="9" t="e">
        <f t="shared" si="6"/>
        <v>#REF!</v>
      </c>
      <c r="V55" s="17" t="e">
        <f t="shared" si="2"/>
        <v>#REF!</v>
      </c>
      <c r="W55" s="58" t="e">
        <f t="shared" si="2"/>
        <v>#REF!</v>
      </c>
      <c r="X55" t="e">
        <f t="shared" si="7"/>
        <v>#REF!</v>
      </c>
      <c r="Y55" s="9" t="e">
        <f t="shared" si="8"/>
        <v>#REF!</v>
      </c>
    </row>
    <row r="56" spans="1:25">
      <c r="A56" t="str">
        <f>'rockfish harvests'!A55</f>
        <v>SC</v>
      </c>
      <c r="B56">
        <f>'rockfish harvests'!B55</f>
        <v>2007</v>
      </c>
      <c r="C56" t="str">
        <f>'rockfish harvests'!C55</f>
        <v>SKMA</v>
      </c>
      <c r="D56">
        <f>'rockfish harvests'!D55</f>
        <v>1148</v>
      </c>
      <c r="E56">
        <f>'YE harvest'!E56</f>
        <v>179</v>
      </c>
      <c r="F56" s="12"/>
      <c r="G56" s="20"/>
      <c r="H56" s="17" t="e">
        <f>#REF!</f>
        <v>#REF!</v>
      </c>
      <c r="I56" s="8">
        <f t="shared" si="1"/>
        <v>0</v>
      </c>
      <c r="J56">
        <f t="shared" si="3"/>
        <v>0</v>
      </c>
      <c r="K56" s="9">
        <f t="shared" si="4"/>
        <v>0</v>
      </c>
      <c r="M56" s="2">
        <f>'rockfish harvests'!O55</f>
        <v>347.98147084828406</v>
      </c>
      <c r="N56">
        <f>'rockfish harvests'!P55</f>
        <v>42881.353782861945</v>
      </c>
      <c r="Q56" s="17" t="e">
        <f>#REF!*M56</f>
        <v>#REF!</v>
      </c>
      <c r="R56" s="59" t="e">
        <f>(M56^2)*#REF!+(#REF!^2)*N56-(#REF!*N56)</f>
        <v>#REF!</v>
      </c>
      <c r="S56" t="e">
        <f t="shared" si="5"/>
        <v>#REF!</v>
      </c>
      <c r="T56" s="9" t="e">
        <f t="shared" si="6"/>
        <v>#REF!</v>
      </c>
      <c r="V56" s="17" t="e">
        <f t="shared" si="2"/>
        <v>#REF!</v>
      </c>
      <c r="W56" s="58" t="e">
        <f t="shared" si="2"/>
        <v>#REF!</v>
      </c>
      <c r="X56" t="e">
        <f t="shared" si="7"/>
        <v>#REF!</v>
      </c>
      <c r="Y56" s="9" t="e">
        <f t="shared" si="8"/>
        <v>#REF!</v>
      </c>
    </row>
    <row r="57" spans="1:25">
      <c r="A57" t="str">
        <f>'rockfish harvests'!A56</f>
        <v>SC</v>
      </c>
      <c r="B57">
        <f>'rockfish harvests'!B56</f>
        <v>2008</v>
      </c>
      <c r="C57" t="str">
        <f>'rockfish harvests'!C56</f>
        <v>SKMA</v>
      </c>
      <c r="D57">
        <f>'rockfish harvests'!D56</f>
        <v>1130</v>
      </c>
      <c r="E57">
        <f>'YE harvest'!E57</f>
        <v>88</v>
      </c>
      <c r="F57" s="12"/>
      <c r="G57" s="20"/>
      <c r="H57" s="17" t="e">
        <f>#REF!</f>
        <v>#REF!</v>
      </c>
      <c r="I57" s="8">
        <f t="shared" si="1"/>
        <v>0</v>
      </c>
      <c r="J57">
        <f t="shared" si="3"/>
        <v>0</v>
      </c>
      <c r="K57" s="9">
        <f t="shared" si="4"/>
        <v>0</v>
      </c>
      <c r="M57" s="2">
        <f>'rockfish harvests'!O56</f>
        <v>342.52531538202174</v>
      </c>
      <c r="N57">
        <f>'rockfish harvests'!P56</f>
        <v>41547.184503071861</v>
      </c>
      <c r="Q57" s="17" t="e">
        <f>#REF!*M57</f>
        <v>#REF!</v>
      </c>
      <c r="R57" s="59" t="e">
        <f>(M57^2)*#REF!+(#REF!^2)*N57-(#REF!*N57)</f>
        <v>#REF!</v>
      </c>
      <c r="S57" t="e">
        <f t="shared" si="5"/>
        <v>#REF!</v>
      </c>
      <c r="T57" s="9" t="e">
        <f t="shared" si="6"/>
        <v>#REF!</v>
      </c>
      <c r="V57" s="17" t="e">
        <f t="shared" si="2"/>
        <v>#REF!</v>
      </c>
      <c r="W57" s="58" t="e">
        <f t="shared" si="2"/>
        <v>#REF!</v>
      </c>
      <c r="X57" t="e">
        <f t="shared" si="7"/>
        <v>#REF!</v>
      </c>
      <c r="Y57" s="9" t="e">
        <f t="shared" si="8"/>
        <v>#REF!</v>
      </c>
    </row>
    <row r="58" spans="1:25">
      <c r="A58" t="str">
        <f>'rockfish harvests'!A57</f>
        <v>SC</v>
      </c>
      <c r="B58">
        <f>'rockfish harvests'!B57</f>
        <v>2009</v>
      </c>
      <c r="C58" t="str">
        <f>'rockfish harvests'!C57</f>
        <v>SKMA</v>
      </c>
      <c r="D58">
        <f>'rockfish harvests'!D57</f>
        <v>810</v>
      </c>
      <c r="E58">
        <f>'YE harvest'!E58</f>
        <v>89</v>
      </c>
      <c r="F58" s="12"/>
      <c r="G58" s="20"/>
      <c r="H58" s="17" t="e">
        <f>#REF!</f>
        <v>#REF!</v>
      </c>
      <c r="I58" s="8">
        <f t="shared" si="1"/>
        <v>0</v>
      </c>
      <c r="J58">
        <f t="shared" si="3"/>
        <v>0</v>
      </c>
      <c r="K58" s="9">
        <f t="shared" si="4"/>
        <v>0</v>
      </c>
      <c r="M58" s="2">
        <f>'rockfish harvests'!O57</f>
        <v>245.52699598180311</v>
      </c>
      <c r="N58">
        <f>'rockfish harvests'!P57</f>
        <v>21347.879828072244</v>
      </c>
      <c r="Q58" s="17" t="e">
        <f>#REF!*M58</f>
        <v>#REF!</v>
      </c>
      <c r="R58" s="59" t="e">
        <f>(M58^2)*#REF!+(#REF!^2)*N58-(#REF!*N58)</f>
        <v>#REF!</v>
      </c>
      <c r="S58" t="e">
        <f t="shared" si="5"/>
        <v>#REF!</v>
      </c>
      <c r="T58" s="9" t="e">
        <f t="shared" si="6"/>
        <v>#REF!</v>
      </c>
      <c r="V58" s="17" t="e">
        <f t="shared" si="2"/>
        <v>#REF!</v>
      </c>
      <c r="W58" s="58" t="e">
        <f t="shared" si="2"/>
        <v>#REF!</v>
      </c>
      <c r="X58" t="e">
        <f t="shared" si="7"/>
        <v>#REF!</v>
      </c>
      <c r="Y58" s="9" t="e">
        <f t="shared" si="8"/>
        <v>#REF!</v>
      </c>
    </row>
    <row r="59" spans="1:25">
      <c r="A59" t="str">
        <f>'rockfish harvests'!A58</f>
        <v>SC</v>
      </c>
      <c r="B59">
        <f>'rockfish harvests'!B58</f>
        <v>2010</v>
      </c>
      <c r="C59" t="str">
        <f>'rockfish harvests'!C58</f>
        <v>SKMA</v>
      </c>
      <c r="D59">
        <f>'rockfish harvests'!D58</f>
        <v>644</v>
      </c>
      <c r="E59">
        <f>'YE harvest'!E59</f>
        <v>244</v>
      </c>
      <c r="F59" s="12"/>
      <c r="G59" s="20"/>
      <c r="H59" s="17" t="e">
        <f>#REF!</f>
        <v>#REF!</v>
      </c>
      <c r="I59" s="8">
        <f t="shared" si="1"/>
        <v>0</v>
      </c>
      <c r="J59">
        <f t="shared" si="3"/>
        <v>0</v>
      </c>
      <c r="K59" s="9">
        <f t="shared" si="4"/>
        <v>0</v>
      </c>
      <c r="M59" s="2">
        <f>'rockfish harvests'!O58</f>
        <v>195.20911779293976</v>
      </c>
      <c r="N59">
        <f>'rockfish harvests'!P58</f>
        <v>13494.489084553223</v>
      </c>
      <c r="Q59" s="17" t="e">
        <f>#REF!*M59</f>
        <v>#REF!</v>
      </c>
      <c r="R59" s="59" t="e">
        <f>(M59^2)*#REF!+(#REF!^2)*N59-(#REF!*N59)</f>
        <v>#REF!</v>
      </c>
      <c r="S59" t="e">
        <f t="shared" si="5"/>
        <v>#REF!</v>
      </c>
      <c r="T59" s="9" t="e">
        <f t="shared" si="6"/>
        <v>#REF!</v>
      </c>
      <c r="V59" s="17" t="e">
        <f t="shared" si="2"/>
        <v>#REF!</v>
      </c>
      <c r="W59" s="58" t="e">
        <f t="shared" si="2"/>
        <v>#REF!</v>
      </c>
      <c r="X59" t="e">
        <f t="shared" si="7"/>
        <v>#REF!</v>
      </c>
      <c r="Y59" s="9" t="e">
        <f t="shared" si="8"/>
        <v>#REF!</v>
      </c>
    </row>
    <row r="60" spans="1:25">
      <c r="A60" t="str">
        <f>'rockfish harvests'!A59</f>
        <v>SC</v>
      </c>
      <c r="B60">
        <f>'rockfish harvests'!B59</f>
        <v>2011</v>
      </c>
      <c r="C60" t="str">
        <f>'rockfish harvests'!C59</f>
        <v>SKMA</v>
      </c>
      <c r="D60">
        <f>'rockfish harvests'!D59</f>
        <v>689</v>
      </c>
      <c r="E60">
        <f>'YE harvest'!E60</f>
        <v>137</v>
      </c>
      <c r="F60" s="12"/>
      <c r="G60" s="20"/>
      <c r="H60" s="17" t="e">
        <f>#REF!</f>
        <v>#REF!</v>
      </c>
      <c r="I60" s="8">
        <f t="shared" si="1"/>
        <v>0</v>
      </c>
      <c r="J60">
        <f t="shared" si="3"/>
        <v>0</v>
      </c>
      <c r="K60" s="9">
        <f t="shared" si="4"/>
        <v>0</v>
      </c>
      <c r="M60" s="2">
        <f>'rockfish harvests'!O59</f>
        <v>161.99495459132186</v>
      </c>
      <c r="N60">
        <f>'rockfish harvests'!P59</f>
        <v>13094.402331197241</v>
      </c>
      <c r="Q60" s="17" t="e">
        <f>#REF!*M60</f>
        <v>#REF!</v>
      </c>
      <c r="R60" s="59" t="e">
        <f>(M60^2)*#REF!+(#REF!^2)*N60-(#REF!*N60)</f>
        <v>#REF!</v>
      </c>
      <c r="S60" t="e">
        <f t="shared" si="5"/>
        <v>#REF!</v>
      </c>
      <c r="T60" s="9" t="e">
        <f t="shared" si="6"/>
        <v>#REF!</v>
      </c>
      <c r="V60" s="17" t="e">
        <f t="shared" si="2"/>
        <v>#REF!</v>
      </c>
      <c r="W60" s="58" t="e">
        <f t="shared" si="2"/>
        <v>#REF!</v>
      </c>
      <c r="X60" t="e">
        <f t="shared" si="7"/>
        <v>#REF!</v>
      </c>
      <c r="Y60" s="9" t="e">
        <f t="shared" si="8"/>
        <v>#REF!</v>
      </c>
    </row>
    <row r="61" spans="1:25">
      <c r="A61" t="str">
        <f>'rockfish harvests'!A60</f>
        <v>SC</v>
      </c>
      <c r="B61">
        <f>'rockfish harvests'!B60</f>
        <v>2012</v>
      </c>
      <c r="C61" t="str">
        <f>'rockfish harvests'!C60</f>
        <v>SKMA</v>
      </c>
      <c r="D61">
        <f>'rockfish harvests'!D60</f>
        <v>918</v>
      </c>
      <c r="E61">
        <f>'YE harvest'!E61</f>
        <v>350</v>
      </c>
      <c r="F61" s="12"/>
      <c r="G61" s="20"/>
      <c r="H61" s="17" t="e">
        <f>#REF!</f>
        <v>#REF!</v>
      </c>
      <c r="I61" s="8">
        <f t="shared" si="1"/>
        <v>0</v>
      </c>
      <c r="J61">
        <f t="shared" si="3"/>
        <v>0</v>
      </c>
      <c r="K61" s="9">
        <f t="shared" si="4"/>
        <v>0</v>
      </c>
      <c r="M61" s="2">
        <f>'rockfish harvests'!O60</f>
        <v>591</v>
      </c>
      <c r="N61">
        <f>'rockfish harvests'!P60</f>
        <v>113950.9906442892</v>
      </c>
      <c r="Q61" s="17" t="e">
        <f>#REF!*M61</f>
        <v>#REF!</v>
      </c>
      <c r="R61" s="59" t="e">
        <f>(M61^2)*#REF!+(#REF!^2)*N61-(#REF!*N61)</f>
        <v>#REF!</v>
      </c>
      <c r="S61" t="e">
        <f t="shared" si="5"/>
        <v>#REF!</v>
      </c>
      <c r="T61" s="9" t="e">
        <f t="shared" si="6"/>
        <v>#REF!</v>
      </c>
      <c r="V61" s="17" t="e">
        <f t="shared" si="2"/>
        <v>#REF!</v>
      </c>
      <c r="W61" s="58" t="e">
        <f t="shared" si="2"/>
        <v>#REF!</v>
      </c>
      <c r="X61" t="e">
        <f t="shared" si="7"/>
        <v>#REF!</v>
      </c>
      <c r="Y61" s="9" t="e">
        <f t="shared" si="8"/>
        <v>#REF!</v>
      </c>
    </row>
    <row r="62" spans="1:25">
      <c r="A62" t="str">
        <f>'rockfish harvests'!A61</f>
        <v>SC</v>
      </c>
      <c r="B62">
        <f>'rockfish harvests'!B61</f>
        <v>2013</v>
      </c>
      <c r="C62" t="str">
        <f>'rockfish harvests'!C61</f>
        <v>SKMA</v>
      </c>
      <c r="D62">
        <f>'rockfish harvests'!D61</f>
        <v>1035</v>
      </c>
      <c r="E62">
        <f>'YE harvest'!E62</f>
        <v>167</v>
      </c>
      <c r="F62" s="12"/>
      <c r="G62" s="20"/>
      <c r="H62" s="17" t="e">
        <f>#REF!</f>
        <v>#REF!</v>
      </c>
      <c r="I62" s="8">
        <f t="shared" si="1"/>
        <v>0</v>
      </c>
      <c r="J62">
        <f t="shared" si="3"/>
        <v>0</v>
      </c>
      <c r="K62" s="9">
        <f t="shared" si="4"/>
        <v>0</v>
      </c>
      <c r="M62" s="2">
        <f>'rockfish harvests'!O61</f>
        <v>209.79729729729729</v>
      </c>
      <c r="N62">
        <f>'rockfish harvests'!P61</f>
        <v>18918.407507863983</v>
      </c>
      <c r="Q62" s="17" t="e">
        <f>#REF!*M62</f>
        <v>#REF!</v>
      </c>
      <c r="R62" s="59" t="e">
        <f>(M62^2)*#REF!+(#REF!^2)*N62-(#REF!*N62)</f>
        <v>#REF!</v>
      </c>
      <c r="S62" t="e">
        <f t="shared" si="5"/>
        <v>#REF!</v>
      </c>
      <c r="T62" s="9" t="e">
        <f t="shared" si="6"/>
        <v>#REF!</v>
      </c>
      <c r="V62" s="17" t="e">
        <f t="shared" si="2"/>
        <v>#REF!</v>
      </c>
      <c r="W62" s="58" t="e">
        <f t="shared" si="2"/>
        <v>#REF!</v>
      </c>
      <c r="X62" t="e">
        <f t="shared" si="7"/>
        <v>#REF!</v>
      </c>
      <c r="Y62" s="9" t="e">
        <f t="shared" si="8"/>
        <v>#REF!</v>
      </c>
    </row>
    <row r="63" spans="1:25">
      <c r="A63" t="str">
        <f>'rockfish harvests'!A62</f>
        <v>SC</v>
      </c>
      <c r="B63">
        <f>'rockfish harvests'!B62</f>
        <v>2014</v>
      </c>
      <c r="C63" t="str">
        <f>'rockfish harvests'!C62</f>
        <v>SKMA</v>
      </c>
      <c r="D63">
        <f>'rockfish harvests'!D62</f>
        <v>653</v>
      </c>
      <c r="E63">
        <f>'YE harvest'!E63</f>
        <v>96</v>
      </c>
      <c r="F63" s="12"/>
      <c r="G63" s="20"/>
      <c r="H63" s="17" t="e">
        <f>#REF!</f>
        <v>#REF!</v>
      </c>
      <c r="I63" s="8">
        <f t="shared" si="1"/>
        <v>0</v>
      </c>
      <c r="J63">
        <f t="shared" si="3"/>
        <v>0</v>
      </c>
      <c r="K63" s="9">
        <f t="shared" si="4"/>
        <v>0</v>
      </c>
      <c r="M63" s="2">
        <f>'rockfish harvests'!O62</f>
        <v>219.90263510495754</v>
      </c>
      <c r="N63">
        <f>'rockfish harvests'!P62</f>
        <v>18177.015037346606</v>
      </c>
      <c r="Q63" s="17" t="e">
        <f>#REF!*M63</f>
        <v>#REF!</v>
      </c>
      <c r="R63" s="59" t="e">
        <f>(M63^2)*#REF!+(#REF!^2)*N63-(#REF!*N63)</f>
        <v>#REF!</v>
      </c>
      <c r="S63" t="e">
        <f t="shared" si="5"/>
        <v>#REF!</v>
      </c>
      <c r="T63" s="9" t="e">
        <f t="shared" si="6"/>
        <v>#REF!</v>
      </c>
      <c r="V63" s="17" t="e">
        <f t="shared" si="2"/>
        <v>#REF!</v>
      </c>
      <c r="W63" s="58" t="e">
        <f t="shared" si="2"/>
        <v>#REF!</v>
      </c>
      <c r="X63" t="e">
        <f t="shared" si="7"/>
        <v>#REF!</v>
      </c>
      <c r="Y63" s="9" t="e">
        <f t="shared" si="8"/>
        <v>#REF!</v>
      </c>
    </row>
    <row r="64" spans="1:25">
      <c r="A64" t="str">
        <f>'rockfish harvests'!A63</f>
        <v>SC</v>
      </c>
      <c r="B64">
        <f>'rockfish harvests'!B63</f>
        <v>2015</v>
      </c>
      <c r="C64" t="str">
        <f>'rockfish harvests'!C63</f>
        <v>SKMA</v>
      </c>
      <c r="D64">
        <f>'rockfish harvests'!D63</f>
        <v>619</v>
      </c>
      <c r="E64">
        <f>'YE harvest'!E64</f>
        <v>72</v>
      </c>
      <c r="F64" s="12"/>
      <c r="G64" s="20"/>
      <c r="H64" s="17" t="e">
        <f>#REF!</f>
        <v>#REF!</v>
      </c>
      <c r="I64" s="8">
        <f t="shared" si="1"/>
        <v>0</v>
      </c>
      <c r="J64">
        <f t="shared" si="3"/>
        <v>0</v>
      </c>
      <c r="K64" s="9">
        <f t="shared" si="4"/>
        <v>0</v>
      </c>
      <c r="M64" s="2">
        <f>'rockfish harvests'!O63</f>
        <v>281.78094694808897</v>
      </c>
      <c r="N64">
        <f>'rockfish harvests'!P63</f>
        <v>62212.407283949418</v>
      </c>
      <c r="Q64" s="17" t="e">
        <f>#REF!*M64</f>
        <v>#REF!</v>
      </c>
      <c r="R64" s="59" t="e">
        <f>(M64^2)*#REF!+(#REF!^2)*N64-(#REF!*N64)</f>
        <v>#REF!</v>
      </c>
      <c r="S64" t="e">
        <f t="shared" si="5"/>
        <v>#REF!</v>
      </c>
      <c r="T64" s="9" t="e">
        <f t="shared" si="6"/>
        <v>#REF!</v>
      </c>
      <c r="V64" s="17" t="e">
        <f t="shared" si="2"/>
        <v>#REF!</v>
      </c>
      <c r="W64" s="58" t="e">
        <f t="shared" si="2"/>
        <v>#REF!</v>
      </c>
      <c r="X64" t="e">
        <f t="shared" si="7"/>
        <v>#REF!</v>
      </c>
      <c r="Y64" s="9" t="e">
        <f t="shared" si="8"/>
        <v>#REF!</v>
      </c>
    </row>
    <row r="65" spans="1:25">
      <c r="A65" t="str">
        <f>'rockfish harvests'!A64</f>
        <v>SC</v>
      </c>
      <c r="B65">
        <f>'rockfish harvests'!B64</f>
        <v>2016</v>
      </c>
      <c r="C65" t="str">
        <f>'rockfish harvests'!C64</f>
        <v>SKMA</v>
      </c>
      <c r="D65">
        <f>'rockfish harvests'!D64</f>
        <v>804</v>
      </c>
      <c r="E65">
        <f>'YE harvest'!E65</f>
        <v>91</v>
      </c>
      <c r="F65" s="12"/>
      <c r="G65" s="20"/>
      <c r="H65" s="17" t="e">
        <f>#REF!</f>
        <v>#REF!</v>
      </c>
      <c r="I65" s="8">
        <f t="shared" si="1"/>
        <v>0</v>
      </c>
      <c r="J65">
        <f t="shared" si="3"/>
        <v>0</v>
      </c>
      <c r="K65" s="9">
        <f t="shared" si="4"/>
        <v>0</v>
      </c>
      <c r="M65" s="2">
        <f>'rockfish harvests'!O64</f>
        <v>143.31117824773412</v>
      </c>
      <c r="N65">
        <f>'rockfish harvests'!P64</f>
        <v>20921.059037013951</v>
      </c>
      <c r="Q65" s="17" t="e">
        <f>#REF!*M65</f>
        <v>#REF!</v>
      </c>
      <c r="R65" s="59" t="e">
        <f>(M65^2)*#REF!+(#REF!^2)*N65-(#REF!*N65)</f>
        <v>#REF!</v>
      </c>
      <c r="S65" t="e">
        <f t="shared" si="5"/>
        <v>#REF!</v>
      </c>
      <c r="T65" s="9" t="e">
        <f t="shared" si="6"/>
        <v>#REF!</v>
      </c>
      <c r="V65" s="17" t="e">
        <f t="shared" si="2"/>
        <v>#REF!</v>
      </c>
      <c r="W65" s="58" t="e">
        <f t="shared" si="2"/>
        <v>#REF!</v>
      </c>
      <c r="X65" t="e">
        <f t="shared" si="7"/>
        <v>#REF!</v>
      </c>
      <c r="Y65" s="9" t="e">
        <f t="shared" si="8"/>
        <v>#REF!</v>
      </c>
    </row>
    <row r="66" spans="1:25">
      <c r="A66" t="str">
        <f>'rockfish harvests'!A65</f>
        <v>SC</v>
      </c>
      <c r="B66">
        <f>'rockfish harvests'!B65</f>
        <v>2017</v>
      </c>
      <c r="C66" t="str">
        <f>'rockfish harvests'!C65</f>
        <v>SKMA</v>
      </c>
      <c r="D66">
        <f>'rockfish harvests'!D65</f>
        <v>666</v>
      </c>
      <c r="E66">
        <f>'YE harvest'!E66</f>
        <v>59</v>
      </c>
      <c r="F66" s="12"/>
      <c r="G66" s="20"/>
      <c r="H66" s="17" t="e">
        <f>#REF!</f>
        <v>#REF!</v>
      </c>
      <c r="I66" s="8">
        <f t="shared" si="1"/>
        <v>0</v>
      </c>
      <c r="J66">
        <f t="shared" si="3"/>
        <v>0</v>
      </c>
      <c r="K66" s="9">
        <f t="shared" si="4"/>
        <v>0</v>
      </c>
      <c r="M66" s="2">
        <f>'rockfish harvests'!O65</f>
        <v>229.24813432835822</v>
      </c>
      <c r="N66">
        <f>'rockfish harvests'!P65</f>
        <v>18017.117128178837</v>
      </c>
      <c r="Q66" s="17" t="e">
        <f>#REF!*M66</f>
        <v>#REF!</v>
      </c>
      <c r="R66" s="59" t="e">
        <f>(M66^2)*#REF!+(#REF!^2)*N66-(#REF!*N66)</f>
        <v>#REF!</v>
      </c>
      <c r="S66" t="e">
        <f t="shared" si="5"/>
        <v>#REF!</v>
      </c>
      <c r="T66" s="9" t="e">
        <f t="shared" si="6"/>
        <v>#REF!</v>
      </c>
      <c r="V66" s="17" t="e">
        <f t="shared" si="2"/>
        <v>#REF!</v>
      </c>
      <c r="W66" s="58" t="e">
        <f t="shared" si="2"/>
        <v>#REF!</v>
      </c>
      <c r="X66" t="e">
        <f t="shared" si="7"/>
        <v>#REF!</v>
      </c>
      <c r="Y66" s="9" t="e">
        <f t="shared" si="8"/>
        <v>#REF!</v>
      </c>
    </row>
    <row r="67" spans="1:25">
      <c r="A67" t="str">
        <f>'rockfish harvests'!A66</f>
        <v>SC</v>
      </c>
      <c r="B67">
        <f>'rockfish harvests'!B66</f>
        <v>2018</v>
      </c>
      <c r="C67" t="str">
        <f>'rockfish harvests'!C66</f>
        <v>SKMA</v>
      </c>
      <c r="D67">
        <f>'rockfish harvests'!D66</f>
        <v>671</v>
      </c>
      <c r="E67">
        <f>'YE harvest'!E67</f>
        <v>72</v>
      </c>
      <c r="F67" s="12"/>
      <c r="G67" s="20"/>
      <c r="H67" s="17" t="e">
        <f>#REF!</f>
        <v>#REF!</v>
      </c>
      <c r="I67" s="8">
        <f t="shared" si="1"/>
        <v>0</v>
      </c>
      <c r="J67">
        <f t="shared" si="3"/>
        <v>0</v>
      </c>
      <c r="K67" s="9">
        <f t="shared" si="4"/>
        <v>0</v>
      </c>
      <c r="M67" s="2">
        <f>'rockfish harvests'!O66</f>
        <v>107.64245379876797</v>
      </c>
      <c r="N67">
        <f>'rockfish harvests'!P66</f>
        <v>4325.8254808581805</v>
      </c>
      <c r="Q67" s="17" t="e">
        <f>#REF!*M67</f>
        <v>#REF!</v>
      </c>
      <c r="R67" s="59" t="e">
        <f>(M67^2)*#REF!+(#REF!^2)*N67-(#REF!*N67)</f>
        <v>#REF!</v>
      </c>
      <c r="S67" t="e">
        <f t="shared" si="5"/>
        <v>#REF!</v>
      </c>
      <c r="T67" s="9" t="e">
        <f t="shared" si="6"/>
        <v>#REF!</v>
      </c>
      <c r="V67" s="17" t="e">
        <f t="shared" si="2"/>
        <v>#REF!</v>
      </c>
      <c r="W67" s="58" t="e">
        <f t="shared" si="2"/>
        <v>#REF!</v>
      </c>
      <c r="X67" t="e">
        <f t="shared" si="7"/>
        <v>#REF!</v>
      </c>
      <c r="Y67" s="9" t="e">
        <f t="shared" si="8"/>
        <v>#REF!</v>
      </c>
    </row>
    <row r="68" spans="1:25">
      <c r="A68" t="str">
        <f>'rockfish harvests'!A67</f>
        <v>SC</v>
      </c>
      <c r="B68">
        <f>'rockfish harvests'!B67</f>
        <v>2019</v>
      </c>
      <c r="C68" t="str">
        <f>'rockfish harvests'!C67</f>
        <v>SKMA</v>
      </c>
      <c r="D68">
        <f>'rockfish harvests'!D67</f>
        <v>716</v>
      </c>
      <c r="E68">
        <f>'YE harvest'!E68</f>
        <v>128</v>
      </c>
      <c r="F68" s="12"/>
      <c r="G68" s="20"/>
      <c r="K68" s="9"/>
      <c r="M68" s="2"/>
      <c r="R68" s="59"/>
      <c r="S68"/>
      <c r="T68" s="9"/>
      <c r="W68" s="58"/>
      <c r="Y68" s="9"/>
    </row>
    <row r="69" spans="1:25">
      <c r="A69" t="str">
        <f>'rockfish harvests'!A68</f>
        <v>SC</v>
      </c>
      <c r="B69">
        <f>'rockfish harvests'!B68</f>
        <v>1998</v>
      </c>
      <c r="C69" t="str">
        <f>'rockfish harvests'!C68</f>
        <v>CI</v>
      </c>
      <c r="D69">
        <f>'rockfish harvests'!D68</f>
        <v>994</v>
      </c>
      <c r="E69">
        <f>'YE harvest'!E69</f>
        <v>271</v>
      </c>
      <c r="F69" s="49"/>
      <c r="G69" s="50"/>
      <c r="H69" s="17">
        <f t="shared" ref="H69:H76" si="11">E69*F69</f>
        <v>0</v>
      </c>
      <c r="I69" s="8">
        <f t="shared" si="1"/>
        <v>0</v>
      </c>
      <c r="J69">
        <f t="shared" si="3"/>
        <v>0</v>
      </c>
      <c r="K69" s="9">
        <f t="shared" si="4"/>
        <v>0</v>
      </c>
      <c r="M69" s="2">
        <f>'rockfish harvests'!O68</f>
        <v>692.47589516408812</v>
      </c>
      <c r="N69">
        <f>'rockfish harvests'!P68</f>
        <v>44240.136597187789</v>
      </c>
      <c r="O69" s="42"/>
      <c r="P69" s="42"/>
      <c r="Q69" s="17">
        <f t="shared" ref="Q69:Q89" si="12">M69*O69</f>
        <v>0</v>
      </c>
      <c r="R69" s="59">
        <f t="shared" ref="R69:R89" si="13">(M69^2)*P69+(O69^2)*N69-(P69*N69)</f>
        <v>0</v>
      </c>
      <c r="S69">
        <f t="shared" si="5"/>
        <v>0</v>
      </c>
      <c r="T69" s="9">
        <f t="shared" si="6"/>
        <v>0</v>
      </c>
      <c r="V69" s="17">
        <f t="shared" si="2"/>
        <v>0</v>
      </c>
      <c r="W69" s="59">
        <f t="shared" si="2"/>
        <v>0</v>
      </c>
      <c r="X69">
        <f t="shared" si="7"/>
        <v>0</v>
      </c>
      <c r="Y69" s="9">
        <f t="shared" si="8"/>
        <v>0</v>
      </c>
    </row>
    <row r="70" spans="1:25">
      <c r="A70" t="str">
        <f>'rockfish harvests'!A69</f>
        <v>SC</v>
      </c>
      <c r="B70">
        <f>'rockfish harvests'!B69</f>
        <v>1999</v>
      </c>
      <c r="C70" t="str">
        <f>'rockfish harvests'!C69</f>
        <v>CI</v>
      </c>
      <c r="D70">
        <f>'rockfish harvests'!D69</f>
        <v>911</v>
      </c>
      <c r="E70">
        <f>'YE harvest'!E70</f>
        <v>102</v>
      </c>
      <c r="F70" s="49"/>
      <c r="G70" s="50"/>
      <c r="H70" s="17">
        <f t="shared" si="11"/>
        <v>0</v>
      </c>
      <c r="I70" s="8">
        <f t="shared" ref="I70:I136" si="14">(E70^2)*G70</f>
        <v>0</v>
      </c>
      <c r="J70">
        <f t="shared" si="3"/>
        <v>0</v>
      </c>
      <c r="K70" s="9">
        <f t="shared" si="4"/>
        <v>0</v>
      </c>
      <c r="M70" s="2">
        <f>'rockfish harvests'!O69</f>
        <v>634.65346126205668</v>
      </c>
      <c r="N70">
        <f>'rockfish harvests'!P69</f>
        <v>37160.4054962316</v>
      </c>
      <c r="O70" s="12"/>
      <c r="P70" s="12"/>
      <c r="Q70" s="17">
        <f t="shared" si="12"/>
        <v>0</v>
      </c>
      <c r="R70" s="59">
        <f t="shared" si="13"/>
        <v>0</v>
      </c>
      <c r="S70">
        <f t="shared" si="5"/>
        <v>0</v>
      </c>
      <c r="T70" s="9">
        <f t="shared" si="6"/>
        <v>0</v>
      </c>
      <c r="V70" s="17">
        <f t="shared" ref="V70:W136" si="15">Q70+H70</f>
        <v>0</v>
      </c>
      <c r="W70" s="58">
        <f t="shared" si="15"/>
        <v>0</v>
      </c>
      <c r="X70">
        <f t="shared" si="7"/>
        <v>0</v>
      </c>
      <c r="Y70" s="9">
        <f t="shared" si="8"/>
        <v>0</v>
      </c>
    </row>
    <row r="71" spans="1:25">
      <c r="A71" t="str">
        <f>'rockfish harvests'!A70</f>
        <v>SC</v>
      </c>
      <c r="B71">
        <f>'rockfish harvests'!B70</f>
        <v>2000</v>
      </c>
      <c r="C71" t="str">
        <f>'rockfish harvests'!C70</f>
        <v>CI</v>
      </c>
      <c r="D71">
        <f>'rockfish harvests'!D70</f>
        <v>1400</v>
      </c>
      <c r="E71">
        <f>'YE harvest'!E71</f>
        <v>175</v>
      </c>
      <c r="F71" s="49"/>
      <c r="G71" s="50"/>
      <c r="H71" s="17">
        <f t="shared" si="11"/>
        <v>0</v>
      </c>
      <c r="I71" s="8">
        <f t="shared" si="14"/>
        <v>0</v>
      </c>
      <c r="J71">
        <f t="shared" ref="J71:J137" si="16">SQRT(I71)</f>
        <v>0</v>
      </c>
      <c r="K71" s="9">
        <f t="shared" ref="K71:K137" si="17">(1.96*J71)</f>
        <v>0</v>
      </c>
      <c r="M71" s="2">
        <f>'rockfish harvests'!O70</f>
        <v>975.31816220294104</v>
      </c>
      <c r="N71">
        <f>'rockfish harvests'!P70</f>
        <v>87760.635979344952</v>
      </c>
      <c r="O71" s="42"/>
      <c r="P71" s="42"/>
      <c r="Q71" s="17">
        <f t="shared" si="12"/>
        <v>0</v>
      </c>
      <c r="R71" s="59">
        <f t="shared" si="13"/>
        <v>0</v>
      </c>
      <c r="S71">
        <f t="shared" ref="S71:S137" si="18">SQRT(R71)</f>
        <v>0</v>
      </c>
      <c r="T71" s="9">
        <f t="shared" ref="T71:T137" si="19">(1.96*S71)</f>
        <v>0</v>
      </c>
      <c r="V71" s="17">
        <f t="shared" si="15"/>
        <v>0</v>
      </c>
      <c r="W71" s="58">
        <f t="shared" si="15"/>
        <v>0</v>
      </c>
      <c r="X71">
        <f t="shared" ref="X71:X137" si="20">SQRT(W71)</f>
        <v>0</v>
      </c>
      <c r="Y71" s="9">
        <f t="shared" ref="Y71:Y137" si="21">(1.96*X71)</f>
        <v>0</v>
      </c>
    </row>
    <row r="72" spans="1:25">
      <c r="A72" t="str">
        <f>'rockfish harvests'!A71</f>
        <v>SC</v>
      </c>
      <c r="B72">
        <f>'rockfish harvests'!B71</f>
        <v>2001</v>
      </c>
      <c r="C72" t="str">
        <f>'rockfish harvests'!C71</f>
        <v>CI</v>
      </c>
      <c r="D72">
        <f>'rockfish harvests'!D71</f>
        <v>763</v>
      </c>
      <c r="E72">
        <f>'YE harvest'!E72</f>
        <v>69</v>
      </c>
      <c r="F72" s="49"/>
      <c r="G72" s="50"/>
      <c r="H72" s="17">
        <f t="shared" si="11"/>
        <v>0</v>
      </c>
      <c r="I72" s="8">
        <f t="shared" si="14"/>
        <v>0</v>
      </c>
      <c r="J72">
        <f t="shared" si="16"/>
        <v>0</v>
      </c>
      <c r="K72" s="9">
        <f t="shared" si="17"/>
        <v>0</v>
      </c>
      <c r="M72" s="2">
        <f>'rockfish harvests'!O71</f>
        <v>531.54839840060276</v>
      </c>
      <c r="N72">
        <f>'rockfish harvests'!P71</f>
        <v>26067.102901764931</v>
      </c>
      <c r="O72" s="12"/>
      <c r="P72" s="12"/>
      <c r="Q72" s="17">
        <f t="shared" si="12"/>
        <v>0</v>
      </c>
      <c r="R72" s="59">
        <f t="shared" si="13"/>
        <v>0</v>
      </c>
      <c r="S72">
        <f t="shared" si="18"/>
        <v>0</v>
      </c>
      <c r="T72" s="9">
        <f t="shared" si="19"/>
        <v>0</v>
      </c>
      <c r="V72" s="17">
        <f t="shared" si="15"/>
        <v>0</v>
      </c>
      <c r="W72" s="58">
        <f t="shared" si="15"/>
        <v>0</v>
      </c>
      <c r="X72">
        <f t="shared" si="20"/>
        <v>0</v>
      </c>
      <c r="Y72" s="9">
        <f t="shared" si="21"/>
        <v>0</v>
      </c>
    </row>
    <row r="73" spans="1:25">
      <c r="A73" t="str">
        <f>'rockfish harvests'!A72</f>
        <v>SC</v>
      </c>
      <c r="B73">
        <f>'rockfish harvests'!B72</f>
        <v>2002</v>
      </c>
      <c r="C73" t="str">
        <f>'rockfish harvests'!C72</f>
        <v>CI</v>
      </c>
      <c r="D73">
        <f>'rockfish harvests'!D72</f>
        <v>2378</v>
      </c>
      <c r="E73">
        <f>'YE harvest'!E73</f>
        <v>271</v>
      </c>
      <c r="F73" s="49"/>
      <c r="G73" s="50"/>
      <c r="H73" s="17">
        <f t="shared" si="11"/>
        <v>0</v>
      </c>
      <c r="I73" s="8">
        <f t="shared" si="14"/>
        <v>0</v>
      </c>
      <c r="J73">
        <f t="shared" si="16"/>
        <v>0</v>
      </c>
      <c r="K73" s="9">
        <f t="shared" si="17"/>
        <v>0</v>
      </c>
      <c r="M73" s="2">
        <f>'rockfish harvests'!O72</f>
        <v>1656.6475640847098</v>
      </c>
      <c r="N73">
        <f>'rockfish harvests'!P72</f>
        <v>253202.15113746023</v>
      </c>
      <c r="O73" s="42"/>
      <c r="P73" s="42"/>
      <c r="Q73" s="17">
        <f t="shared" si="12"/>
        <v>0</v>
      </c>
      <c r="R73" s="59">
        <f t="shared" si="13"/>
        <v>0</v>
      </c>
      <c r="S73">
        <f t="shared" si="18"/>
        <v>0</v>
      </c>
      <c r="T73" s="9">
        <f t="shared" si="19"/>
        <v>0</v>
      </c>
      <c r="V73" s="17">
        <f t="shared" si="15"/>
        <v>0</v>
      </c>
      <c r="W73" s="58">
        <f t="shared" si="15"/>
        <v>0</v>
      </c>
      <c r="X73">
        <f t="shared" si="20"/>
        <v>0</v>
      </c>
      <c r="Y73" s="9">
        <f t="shared" si="21"/>
        <v>0</v>
      </c>
    </row>
    <row r="74" spans="1:25">
      <c r="A74" t="str">
        <f>'rockfish harvests'!A73</f>
        <v>SC</v>
      </c>
      <c r="B74">
        <f>'rockfish harvests'!B73</f>
        <v>2003</v>
      </c>
      <c r="C74" t="str">
        <f>'rockfish harvests'!C73</f>
        <v>CI</v>
      </c>
      <c r="D74">
        <f>'rockfish harvests'!D73</f>
        <v>4623</v>
      </c>
      <c r="E74">
        <f>'YE harvest'!E74</f>
        <v>376</v>
      </c>
      <c r="F74" s="49"/>
      <c r="G74" s="50"/>
      <c r="H74" s="17">
        <f t="shared" si="11"/>
        <v>0</v>
      </c>
      <c r="I74" s="8">
        <f t="shared" si="14"/>
        <v>0</v>
      </c>
      <c r="J74">
        <f t="shared" si="16"/>
        <v>0</v>
      </c>
      <c r="K74" s="9">
        <f t="shared" si="17"/>
        <v>0</v>
      </c>
      <c r="M74" s="2">
        <f>'rockfish harvests'!O73</f>
        <v>3220.6399027601401</v>
      </c>
      <c r="N74">
        <f>'rockfish harvests'!P73</f>
        <v>956954.91493500082</v>
      </c>
      <c r="O74" s="42"/>
      <c r="P74" s="42"/>
      <c r="Q74" s="17">
        <f t="shared" si="12"/>
        <v>0</v>
      </c>
      <c r="R74" s="59">
        <f t="shared" si="13"/>
        <v>0</v>
      </c>
      <c r="S74">
        <f t="shared" si="18"/>
        <v>0</v>
      </c>
      <c r="T74" s="9">
        <f t="shared" si="19"/>
        <v>0</v>
      </c>
      <c r="V74" s="17">
        <f t="shared" si="15"/>
        <v>0</v>
      </c>
      <c r="W74" s="58">
        <f t="shared" si="15"/>
        <v>0</v>
      </c>
      <c r="X74">
        <f t="shared" si="20"/>
        <v>0</v>
      </c>
      <c r="Y74" s="9">
        <f t="shared" si="21"/>
        <v>0</v>
      </c>
    </row>
    <row r="75" spans="1:25">
      <c r="A75" t="str">
        <f>'rockfish harvests'!A74</f>
        <v>SC</v>
      </c>
      <c r="B75">
        <f>'rockfish harvests'!B74</f>
        <v>2004</v>
      </c>
      <c r="C75" t="str">
        <f>'rockfish harvests'!C74</f>
        <v>CI</v>
      </c>
      <c r="D75">
        <f>'rockfish harvests'!D74</f>
        <v>4736</v>
      </c>
      <c r="E75">
        <f>'YE harvest'!E75</f>
        <v>266</v>
      </c>
      <c r="F75" s="49"/>
      <c r="G75" s="50"/>
      <c r="H75" s="17">
        <f t="shared" si="11"/>
        <v>0</v>
      </c>
      <c r="I75" s="8">
        <f t="shared" si="14"/>
        <v>0</v>
      </c>
      <c r="J75">
        <f t="shared" si="16"/>
        <v>0</v>
      </c>
      <c r="K75" s="9">
        <f t="shared" si="17"/>
        <v>0</v>
      </c>
      <c r="M75" s="2">
        <f>'rockfish harvests'!O74</f>
        <v>3299.3620115665199</v>
      </c>
      <c r="N75">
        <f>'rockfish harvests'!P74</f>
        <v>1004308.3600935558</v>
      </c>
      <c r="O75" s="42"/>
      <c r="P75" s="42"/>
      <c r="Q75" s="17">
        <f t="shared" si="12"/>
        <v>0</v>
      </c>
      <c r="R75" s="59">
        <f t="shared" si="13"/>
        <v>0</v>
      </c>
      <c r="S75">
        <f t="shared" si="18"/>
        <v>0</v>
      </c>
      <c r="T75" s="9">
        <f t="shared" si="19"/>
        <v>0</v>
      </c>
      <c r="V75" s="17">
        <f t="shared" si="15"/>
        <v>0</v>
      </c>
      <c r="W75" s="58">
        <f t="shared" si="15"/>
        <v>0</v>
      </c>
      <c r="X75">
        <f t="shared" si="20"/>
        <v>0</v>
      </c>
      <c r="Y75" s="9">
        <f t="shared" si="21"/>
        <v>0</v>
      </c>
    </row>
    <row r="76" spans="1:25">
      <c r="A76" t="str">
        <f>'rockfish harvests'!A75</f>
        <v>SC</v>
      </c>
      <c r="B76">
        <f>'rockfish harvests'!B75</f>
        <v>2005</v>
      </c>
      <c r="C76" t="str">
        <f>'rockfish harvests'!C75</f>
        <v>CI</v>
      </c>
      <c r="D76">
        <f>'rockfish harvests'!D75</f>
        <v>3615</v>
      </c>
      <c r="E76">
        <f>'YE harvest'!E76</f>
        <v>155</v>
      </c>
      <c r="F76" s="49"/>
      <c r="G76" s="50"/>
      <c r="H76" s="17">
        <f t="shared" si="11"/>
        <v>0</v>
      </c>
      <c r="I76" s="8">
        <f t="shared" si="14"/>
        <v>0</v>
      </c>
      <c r="J76">
        <f t="shared" si="16"/>
        <v>0</v>
      </c>
      <c r="K76" s="9">
        <f t="shared" si="17"/>
        <v>0</v>
      </c>
      <c r="M76" s="2">
        <f>'rockfish harvests'!O75</f>
        <v>2518.4108259740224</v>
      </c>
      <c r="N76">
        <f>'rockfish harvests'!P75</f>
        <v>585140.68220468122</v>
      </c>
      <c r="O76" s="42"/>
      <c r="P76" s="42"/>
      <c r="Q76" s="17">
        <f t="shared" si="12"/>
        <v>0</v>
      </c>
      <c r="R76" s="59">
        <f t="shared" si="13"/>
        <v>0</v>
      </c>
      <c r="S76">
        <f t="shared" si="18"/>
        <v>0</v>
      </c>
      <c r="T76" s="9">
        <f t="shared" si="19"/>
        <v>0</v>
      </c>
      <c r="V76" s="17">
        <f t="shared" si="15"/>
        <v>0</v>
      </c>
      <c r="W76" s="58">
        <f t="shared" si="15"/>
        <v>0</v>
      </c>
      <c r="X76">
        <f t="shared" si="20"/>
        <v>0</v>
      </c>
      <c r="Y76" s="9">
        <f t="shared" si="21"/>
        <v>0</v>
      </c>
    </row>
    <row r="77" spans="1:25">
      <c r="A77" t="str">
        <f>'rockfish harvests'!A76</f>
        <v>SC</v>
      </c>
      <c r="B77">
        <f>'rockfish harvests'!B76</f>
        <v>2006</v>
      </c>
      <c r="C77" t="str">
        <f>'rockfish harvests'!C76</f>
        <v>CI</v>
      </c>
      <c r="D77">
        <f>'rockfish harvests'!D76</f>
        <v>2463</v>
      </c>
      <c r="E77">
        <f>'YE harvest'!E77</f>
        <v>213</v>
      </c>
      <c r="F77" s="12"/>
      <c r="G77" s="12"/>
      <c r="H77" s="17" t="e">
        <f>#REF!</f>
        <v>#REF!</v>
      </c>
      <c r="I77" s="8">
        <f t="shared" si="14"/>
        <v>0</v>
      </c>
      <c r="J77">
        <f t="shared" si="16"/>
        <v>0</v>
      </c>
      <c r="K77" s="9">
        <f t="shared" si="17"/>
        <v>0</v>
      </c>
      <c r="M77" s="2">
        <f>'rockfish harvests'!O76</f>
        <v>1715.8633096470312</v>
      </c>
      <c r="N77">
        <f>'rockfish harvests'!P76</f>
        <v>271626.73547213408</v>
      </c>
      <c r="O77" s="42"/>
      <c r="P77" s="42"/>
      <c r="Q77" s="17">
        <f t="shared" si="12"/>
        <v>0</v>
      </c>
      <c r="R77" s="59">
        <f t="shared" si="13"/>
        <v>0</v>
      </c>
      <c r="S77">
        <f t="shared" si="18"/>
        <v>0</v>
      </c>
      <c r="T77" s="9">
        <f t="shared" si="19"/>
        <v>0</v>
      </c>
      <c r="V77" s="17" t="e">
        <f t="shared" si="15"/>
        <v>#REF!</v>
      </c>
      <c r="W77" s="58">
        <f t="shared" si="15"/>
        <v>0</v>
      </c>
      <c r="X77">
        <f t="shared" si="20"/>
        <v>0</v>
      </c>
      <c r="Y77" s="9">
        <f t="shared" si="21"/>
        <v>0</v>
      </c>
    </row>
    <row r="78" spans="1:25">
      <c r="A78" t="str">
        <f>'rockfish harvests'!A77</f>
        <v>SC</v>
      </c>
      <c r="B78">
        <f>'rockfish harvests'!B77</f>
        <v>2007</v>
      </c>
      <c r="C78" t="str">
        <f>'rockfish harvests'!C77</f>
        <v>CI</v>
      </c>
      <c r="D78">
        <f>'rockfish harvests'!D77</f>
        <v>2559</v>
      </c>
      <c r="E78">
        <f>'YE harvest'!E78</f>
        <v>194</v>
      </c>
      <c r="F78" s="12"/>
      <c r="G78" s="12"/>
      <c r="H78" s="17" t="e">
        <f>#REF!</f>
        <v>#REF!</v>
      </c>
      <c r="I78" s="8">
        <f t="shared" si="14"/>
        <v>0</v>
      </c>
      <c r="J78">
        <f t="shared" si="16"/>
        <v>0</v>
      </c>
      <c r="K78" s="9">
        <f t="shared" si="17"/>
        <v>0</v>
      </c>
      <c r="M78" s="2">
        <f>'rockfish harvests'!O77</f>
        <v>1782.7422693409471</v>
      </c>
      <c r="N78">
        <f>'rockfish harvests'!P77</f>
        <v>293213.70268298819</v>
      </c>
      <c r="O78" s="42"/>
      <c r="P78" s="42"/>
      <c r="Q78" s="17">
        <f t="shared" si="12"/>
        <v>0</v>
      </c>
      <c r="R78" s="59">
        <f t="shared" si="13"/>
        <v>0</v>
      </c>
      <c r="S78">
        <f t="shared" si="18"/>
        <v>0</v>
      </c>
      <c r="T78" s="9">
        <f t="shared" si="19"/>
        <v>0</v>
      </c>
      <c r="V78" s="17" t="e">
        <f t="shared" si="15"/>
        <v>#REF!</v>
      </c>
      <c r="W78" s="58">
        <f t="shared" si="15"/>
        <v>0</v>
      </c>
      <c r="X78">
        <f t="shared" si="20"/>
        <v>0</v>
      </c>
      <c r="Y78" s="9">
        <f t="shared" si="21"/>
        <v>0</v>
      </c>
    </row>
    <row r="79" spans="1:25">
      <c r="A79" t="str">
        <f>'rockfish harvests'!A78</f>
        <v>SC</v>
      </c>
      <c r="B79">
        <f>'rockfish harvests'!B78</f>
        <v>2008</v>
      </c>
      <c r="C79" t="str">
        <f>'rockfish harvests'!C78</f>
        <v>CI</v>
      </c>
      <c r="D79">
        <f>'rockfish harvests'!D78</f>
        <v>2163</v>
      </c>
      <c r="E79">
        <f>'YE harvest'!E79</f>
        <v>157</v>
      </c>
      <c r="F79" s="12"/>
      <c r="G79" s="12"/>
      <c r="H79" s="17" t="e">
        <f>#REF!</f>
        <v>#REF!</v>
      </c>
      <c r="I79" s="8">
        <f t="shared" si="14"/>
        <v>0</v>
      </c>
      <c r="J79">
        <f t="shared" si="16"/>
        <v>0</v>
      </c>
      <c r="K79" s="9">
        <f t="shared" si="17"/>
        <v>0</v>
      </c>
      <c r="M79" s="2">
        <f>'rockfish harvests'!O78</f>
        <v>1506.8665606035438</v>
      </c>
      <c r="N79">
        <f>'rockfish harvests'!P78</f>
        <v>209486.83209859589</v>
      </c>
      <c r="O79" s="42"/>
      <c r="P79" s="42"/>
      <c r="Q79" s="17">
        <f t="shared" si="12"/>
        <v>0</v>
      </c>
      <c r="R79" s="59">
        <f t="shared" si="13"/>
        <v>0</v>
      </c>
      <c r="S79">
        <f t="shared" si="18"/>
        <v>0</v>
      </c>
      <c r="T79" s="9">
        <f t="shared" si="19"/>
        <v>0</v>
      </c>
      <c r="V79" s="17" t="e">
        <f t="shared" si="15"/>
        <v>#REF!</v>
      </c>
      <c r="W79" s="58">
        <f t="shared" si="15"/>
        <v>0</v>
      </c>
      <c r="X79">
        <f t="shared" si="20"/>
        <v>0</v>
      </c>
      <c r="Y79" s="9">
        <f t="shared" si="21"/>
        <v>0</v>
      </c>
    </row>
    <row r="80" spans="1:25">
      <c r="A80" t="str">
        <f>'rockfish harvests'!A79</f>
        <v>SC</v>
      </c>
      <c r="B80">
        <f>'rockfish harvests'!B79</f>
        <v>2009</v>
      </c>
      <c r="C80" t="str">
        <f>'rockfish harvests'!C79</f>
        <v>CI</v>
      </c>
      <c r="D80">
        <f>'rockfish harvests'!D79</f>
        <v>2918</v>
      </c>
      <c r="E80">
        <f>'YE harvest'!E80</f>
        <v>256</v>
      </c>
      <c r="F80" s="12"/>
      <c r="G80" s="12"/>
      <c r="H80" s="17" t="e">
        <f>#REF!</f>
        <v>#REF!</v>
      </c>
      <c r="I80" s="8">
        <f t="shared" si="14"/>
        <v>0</v>
      </c>
      <c r="J80">
        <f t="shared" si="16"/>
        <v>0</v>
      </c>
      <c r="K80" s="9">
        <f t="shared" si="17"/>
        <v>0</v>
      </c>
      <c r="M80" s="2">
        <f>'rockfish harvests'!O79</f>
        <v>2032.841712362987</v>
      </c>
      <c r="N80">
        <f>'rockfish harvests'!P79</f>
        <v>381253.87419826118</v>
      </c>
      <c r="O80" s="12"/>
      <c r="P80" s="12"/>
      <c r="Q80" s="17">
        <f t="shared" si="12"/>
        <v>0</v>
      </c>
      <c r="R80" s="59">
        <f t="shared" si="13"/>
        <v>0</v>
      </c>
      <c r="S80">
        <f t="shared" si="18"/>
        <v>0</v>
      </c>
      <c r="T80" s="9">
        <f t="shared" si="19"/>
        <v>0</v>
      </c>
      <c r="V80" s="17" t="e">
        <f t="shared" si="15"/>
        <v>#REF!</v>
      </c>
      <c r="W80" s="58">
        <f t="shared" si="15"/>
        <v>0</v>
      </c>
      <c r="X80">
        <f t="shared" si="20"/>
        <v>0</v>
      </c>
      <c r="Y80" s="9">
        <f t="shared" si="21"/>
        <v>0</v>
      </c>
    </row>
    <row r="81" spans="1:25">
      <c r="A81" t="str">
        <f>'rockfish harvests'!A80</f>
        <v>SC</v>
      </c>
      <c r="B81">
        <f>'rockfish harvests'!B80</f>
        <v>2010</v>
      </c>
      <c r="C81" t="str">
        <f>'rockfish harvests'!C80</f>
        <v>CI</v>
      </c>
      <c r="D81">
        <f>'rockfish harvests'!D80</f>
        <v>4422</v>
      </c>
      <c r="E81">
        <f>'YE harvest'!E81</f>
        <v>1173</v>
      </c>
      <c r="F81" s="12"/>
      <c r="G81" s="12"/>
      <c r="H81" s="17" t="e">
        <f>#REF!</f>
        <v>#REF!</v>
      </c>
      <c r="I81" s="8">
        <f t="shared" si="14"/>
        <v>0</v>
      </c>
      <c r="J81">
        <f t="shared" si="16"/>
        <v>0</v>
      </c>
      <c r="K81" s="9">
        <f t="shared" si="17"/>
        <v>0</v>
      </c>
      <c r="M81" s="2">
        <f>'rockfish harvests'!O80</f>
        <v>3080.6120809010035</v>
      </c>
      <c r="N81">
        <f>'rockfish harvests'!P80</f>
        <v>875550.43256812927</v>
      </c>
      <c r="O81" s="12"/>
      <c r="P81" s="12"/>
      <c r="Q81" s="17">
        <f t="shared" si="12"/>
        <v>0</v>
      </c>
      <c r="R81" s="59">
        <f t="shared" si="13"/>
        <v>0</v>
      </c>
      <c r="S81">
        <f t="shared" si="18"/>
        <v>0</v>
      </c>
      <c r="T81" s="9">
        <f t="shared" si="19"/>
        <v>0</v>
      </c>
      <c r="V81" s="17" t="e">
        <f t="shared" si="15"/>
        <v>#REF!</v>
      </c>
      <c r="W81" s="58">
        <f t="shared" si="15"/>
        <v>0</v>
      </c>
      <c r="X81">
        <f t="shared" si="20"/>
        <v>0</v>
      </c>
      <c r="Y81" s="9">
        <f t="shared" si="21"/>
        <v>0</v>
      </c>
    </row>
    <row r="82" spans="1:25">
      <c r="A82" t="str">
        <f>'rockfish harvests'!A81</f>
        <v>SC</v>
      </c>
      <c r="B82">
        <f>'rockfish harvests'!B81</f>
        <v>2011</v>
      </c>
      <c r="C82" t="str">
        <f>'rockfish harvests'!C81</f>
        <v>CI</v>
      </c>
      <c r="D82">
        <f>'rockfish harvests'!D81</f>
        <v>3046</v>
      </c>
      <c r="E82">
        <f>'YE harvest'!E82</f>
        <v>476</v>
      </c>
      <c r="F82" s="12"/>
      <c r="G82" s="12"/>
      <c r="H82" s="17" t="e">
        <f>#REF!</f>
        <v>#REF!</v>
      </c>
      <c r="I82" s="8">
        <f t="shared" si="14"/>
        <v>0</v>
      </c>
      <c r="J82">
        <f t="shared" si="16"/>
        <v>0</v>
      </c>
      <c r="K82" s="9">
        <f t="shared" si="17"/>
        <v>0</v>
      </c>
      <c r="M82" s="2">
        <f>'rockfish harvests'!O81</f>
        <v>2195.2886731391591</v>
      </c>
      <c r="N82">
        <f>'rockfish harvests'!P81</f>
        <v>347241.00971171423</v>
      </c>
      <c r="O82" s="12"/>
      <c r="P82" s="12"/>
      <c r="Q82" s="17">
        <f t="shared" si="12"/>
        <v>0</v>
      </c>
      <c r="R82" s="59">
        <f t="shared" si="13"/>
        <v>0</v>
      </c>
      <c r="S82">
        <f t="shared" si="18"/>
        <v>0</v>
      </c>
      <c r="T82" s="9">
        <f t="shared" si="19"/>
        <v>0</v>
      </c>
      <c r="V82" s="17" t="e">
        <f t="shared" si="15"/>
        <v>#REF!</v>
      </c>
      <c r="W82" s="58">
        <f t="shared" si="15"/>
        <v>0</v>
      </c>
      <c r="X82">
        <f t="shared" si="20"/>
        <v>0</v>
      </c>
      <c r="Y82" s="9">
        <f t="shared" si="21"/>
        <v>0</v>
      </c>
    </row>
    <row r="83" spans="1:25">
      <c r="A83" t="str">
        <f>'rockfish harvests'!A82</f>
        <v>SC</v>
      </c>
      <c r="B83">
        <f>'rockfish harvests'!B82</f>
        <v>2012</v>
      </c>
      <c r="C83" t="str">
        <f>'rockfish harvests'!C82</f>
        <v>CI</v>
      </c>
      <c r="D83">
        <f>'rockfish harvests'!D82</f>
        <v>4677</v>
      </c>
      <c r="E83">
        <f>'YE harvest'!E83</f>
        <v>568</v>
      </c>
      <c r="F83" s="12"/>
      <c r="G83" s="12"/>
      <c r="H83" s="17" t="e">
        <f>#REF!</f>
        <v>#REF!</v>
      </c>
      <c r="I83" s="8">
        <f t="shared" si="14"/>
        <v>0</v>
      </c>
      <c r="J83">
        <f t="shared" si="16"/>
        <v>0</v>
      </c>
      <c r="K83" s="9">
        <f t="shared" si="17"/>
        <v>0</v>
      </c>
      <c r="M83" s="2">
        <f>'rockfish harvests'!O82</f>
        <v>5339.9412080536913</v>
      </c>
      <c r="N83">
        <f>'rockfish harvests'!P82</f>
        <v>1729256.1604569755</v>
      </c>
      <c r="O83" s="12"/>
      <c r="P83" s="12"/>
      <c r="Q83" s="17">
        <f t="shared" si="12"/>
        <v>0</v>
      </c>
      <c r="R83" s="59">
        <f t="shared" si="13"/>
        <v>0</v>
      </c>
      <c r="S83">
        <f t="shared" si="18"/>
        <v>0</v>
      </c>
      <c r="T83" s="9">
        <f t="shared" si="19"/>
        <v>0</v>
      </c>
      <c r="V83" s="17" t="e">
        <f t="shared" si="15"/>
        <v>#REF!</v>
      </c>
      <c r="W83" s="58">
        <f t="shared" si="15"/>
        <v>0</v>
      </c>
      <c r="X83">
        <f t="shared" si="20"/>
        <v>0</v>
      </c>
      <c r="Y83" s="9">
        <f t="shared" si="21"/>
        <v>0</v>
      </c>
    </row>
    <row r="84" spans="1:25">
      <c r="A84" t="str">
        <f>'rockfish harvests'!A83</f>
        <v>SC</v>
      </c>
      <c r="B84">
        <f>'rockfish harvests'!B83</f>
        <v>2013</v>
      </c>
      <c r="C84" t="str">
        <f>'rockfish harvests'!C83</f>
        <v>CI</v>
      </c>
      <c r="D84">
        <f>'rockfish harvests'!D83</f>
        <v>4808</v>
      </c>
      <c r="E84">
        <f>'YE harvest'!E84</f>
        <v>428</v>
      </c>
      <c r="F84" s="12"/>
      <c r="G84" s="12"/>
      <c r="H84" s="17" t="e">
        <f>#REF!</f>
        <v>#REF!</v>
      </c>
      <c r="I84" s="8">
        <f t="shared" si="14"/>
        <v>0</v>
      </c>
      <c r="J84">
        <f t="shared" si="16"/>
        <v>0</v>
      </c>
      <c r="K84" s="9">
        <f t="shared" si="17"/>
        <v>0</v>
      </c>
      <c r="M84" s="2">
        <f>'rockfish harvests'!O83</f>
        <v>3482.4354718850645</v>
      </c>
      <c r="N84">
        <f>'rockfish harvests'!P83</f>
        <v>863231.70507392555</v>
      </c>
      <c r="O84" s="12"/>
      <c r="P84" s="12"/>
      <c r="Q84" s="17">
        <f t="shared" si="12"/>
        <v>0</v>
      </c>
      <c r="R84" s="59">
        <f t="shared" si="13"/>
        <v>0</v>
      </c>
      <c r="S84">
        <f t="shared" si="18"/>
        <v>0</v>
      </c>
      <c r="T84" s="9">
        <f t="shared" si="19"/>
        <v>0</v>
      </c>
      <c r="V84" s="17" t="e">
        <f t="shared" si="15"/>
        <v>#REF!</v>
      </c>
      <c r="W84" s="58">
        <f t="shared" si="15"/>
        <v>0</v>
      </c>
      <c r="X84">
        <f t="shared" si="20"/>
        <v>0</v>
      </c>
      <c r="Y84" s="9">
        <f t="shared" si="21"/>
        <v>0</v>
      </c>
    </row>
    <row r="85" spans="1:25">
      <c r="A85" t="str">
        <f>'rockfish harvests'!A84</f>
        <v>SC</v>
      </c>
      <c r="B85">
        <f>'rockfish harvests'!B84</f>
        <v>2014</v>
      </c>
      <c r="C85" t="str">
        <f>'rockfish harvests'!C84</f>
        <v>CI</v>
      </c>
      <c r="D85">
        <f>'rockfish harvests'!D84</f>
        <v>4731</v>
      </c>
      <c r="E85">
        <f>'YE harvest'!E85</f>
        <v>362</v>
      </c>
      <c r="F85" s="12"/>
      <c r="G85" s="12"/>
      <c r="H85" s="17" t="e">
        <f>#REF!</f>
        <v>#REF!</v>
      </c>
      <c r="I85" s="8">
        <f t="shared" si="14"/>
        <v>0</v>
      </c>
      <c r="J85">
        <f t="shared" si="16"/>
        <v>0</v>
      </c>
      <c r="K85" s="9">
        <f t="shared" si="17"/>
        <v>0</v>
      </c>
      <c r="M85" s="2">
        <f>'rockfish harvests'!O84</f>
        <v>3444.6502099319532</v>
      </c>
      <c r="N85">
        <f>'rockfish harvests'!P84</f>
        <v>609818.57296968682</v>
      </c>
      <c r="O85" s="12"/>
      <c r="P85" s="12"/>
      <c r="Q85" s="17">
        <f t="shared" si="12"/>
        <v>0</v>
      </c>
      <c r="R85" s="59">
        <f t="shared" si="13"/>
        <v>0</v>
      </c>
      <c r="S85">
        <f t="shared" si="18"/>
        <v>0</v>
      </c>
      <c r="T85" s="9">
        <f t="shared" si="19"/>
        <v>0</v>
      </c>
      <c r="V85" s="17" t="e">
        <f t="shared" si="15"/>
        <v>#REF!</v>
      </c>
      <c r="W85" s="58">
        <f t="shared" si="15"/>
        <v>0</v>
      </c>
      <c r="X85">
        <f t="shared" si="20"/>
        <v>0</v>
      </c>
      <c r="Y85" s="9">
        <f t="shared" si="21"/>
        <v>0</v>
      </c>
    </row>
    <row r="86" spans="1:25">
      <c r="A86" t="str">
        <f>'rockfish harvests'!A85</f>
        <v>SC</v>
      </c>
      <c r="B86">
        <f>'rockfish harvests'!B85</f>
        <v>2015</v>
      </c>
      <c r="C86" t="str">
        <f>'rockfish harvests'!C85</f>
        <v>CI</v>
      </c>
      <c r="D86">
        <f>'rockfish harvests'!D85</f>
        <v>6321</v>
      </c>
      <c r="E86">
        <f>'YE harvest'!E86</f>
        <v>457</v>
      </c>
      <c r="F86" s="12"/>
      <c r="G86" s="12"/>
      <c r="H86" s="17" t="e">
        <f>#REF!</f>
        <v>#REF!</v>
      </c>
      <c r="I86" s="8">
        <f t="shared" si="14"/>
        <v>0</v>
      </c>
      <c r="J86">
        <f t="shared" si="16"/>
        <v>0</v>
      </c>
      <c r="K86" s="9">
        <f t="shared" si="17"/>
        <v>0</v>
      </c>
      <c r="M86" s="2">
        <f>'rockfish harvests'!O85</f>
        <v>4002.3757374073521</v>
      </c>
      <c r="N86">
        <f>'rockfish harvests'!P85</f>
        <v>811336.58070905623</v>
      </c>
      <c r="O86" s="12"/>
      <c r="P86" s="12"/>
      <c r="Q86" s="17">
        <f t="shared" si="12"/>
        <v>0</v>
      </c>
      <c r="R86" s="59">
        <f t="shared" si="13"/>
        <v>0</v>
      </c>
      <c r="S86">
        <f t="shared" si="18"/>
        <v>0</v>
      </c>
      <c r="T86" s="9">
        <f t="shared" si="19"/>
        <v>0</v>
      </c>
      <c r="V86" s="17" t="e">
        <f t="shared" si="15"/>
        <v>#REF!</v>
      </c>
      <c r="W86" s="58">
        <f t="shared" si="15"/>
        <v>0</v>
      </c>
      <c r="X86">
        <f t="shared" si="20"/>
        <v>0</v>
      </c>
      <c r="Y86" s="9">
        <f t="shared" si="21"/>
        <v>0</v>
      </c>
    </row>
    <row r="87" spans="1:25">
      <c r="A87" t="str">
        <f>'rockfish harvests'!A86</f>
        <v>SC</v>
      </c>
      <c r="B87">
        <f>'rockfish harvests'!B86</f>
        <v>2016</v>
      </c>
      <c r="C87" t="str">
        <f>'rockfish harvests'!C86</f>
        <v>CI</v>
      </c>
      <c r="D87">
        <f>'rockfish harvests'!D86</f>
        <v>10123</v>
      </c>
      <c r="E87">
        <f>'YE harvest'!E87</f>
        <v>779</v>
      </c>
      <c r="F87" s="12"/>
      <c r="G87" s="12"/>
      <c r="H87" s="17" t="e">
        <f>#REF!</f>
        <v>#REF!</v>
      </c>
      <c r="I87" s="8">
        <f t="shared" si="14"/>
        <v>0</v>
      </c>
      <c r="J87">
        <f t="shared" si="16"/>
        <v>0</v>
      </c>
      <c r="K87" s="9">
        <f t="shared" si="17"/>
        <v>0</v>
      </c>
      <c r="M87" s="2">
        <f>'rockfish harvests'!O86</f>
        <v>6323.0304871660555</v>
      </c>
      <c r="N87">
        <f>'rockfish harvests'!P86</f>
        <v>1298638.7245062976</v>
      </c>
      <c r="O87" s="12"/>
      <c r="P87" s="12"/>
      <c r="Q87" s="17">
        <f t="shared" si="12"/>
        <v>0</v>
      </c>
      <c r="R87" s="59">
        <f t="shared" si="13"/>
        <v>0</v>
      </c>
      <c r="S87">
        <f t="shared" si="18"/>
        <v>0</v>
      </c>
      <c r="T87" s="9">
        <f t="shared" si="19"/>
        <v>0</v>
      </c>
      <c r="V87" s="17" t="e">
        <f t="shared" si="15"/>
        <v>#REF!</v>
      </c>
      <c r="W87" s="58">
        <f t="shared" si="15"/>
        <v>0</v>
      </c>
      <c r="X87">
        <f t="shared" si="20"/>
        <v>0</v>
      </c>
      <c r="Y87" s="9">
        <f t="shared" si="21"/>
        <v>0</v>
      </c>
    </row>
    <row r="88" spans="1:25">
      <c r="A88" t="str">
        <f>'rockfish harvests'!A87</f>
        <v>SC</v>
      </c>
      <c r="B88">
        <f>'rockfish harvests'!B87</f>
        <v>2017</v>
      </c>
      <c r="C88" t="str">
        <f>'rockfish harvests'!C87</f>
        <v>CI</v>
      </c>
      <c r="D88">
        <f>'rockfish harvests'!D87</f>
        <v>8376</v>
      </c>
      <c r="E88">
        <f>'YE harvest'!E88</f>
        <v>923</v>
      </c>
      <c r="F88" s="12"/>
      <c r="G88" s="12"/>
      <c r="H88" s="17" t="e">
        <f>#REF!</f>
        <v>#REF!</v>
      </c>
      <c r="I88" s="8">
        <f t="shared" si="14"/>
        <v>0</v>
      </c>
      <c r="J88">
        <f t="shared" si="16"/>
        <v>0</v>
      </c>
      <c r="K88" s="9">
        <f t="shared" si="17"/>
        <v>0</v>
      </c>
      <c r="M88" s="2">
        <f>'rockfish harvests'!O87</f>
        <v>3322.4902609334804</v>
      </c>
      <c r="N88">
        <f>'rockfish harvests'!P87</f>
        <v>525119.78521776723</v>
      </c>
      <c r="O88" s="12"/>
      <c r="P88" s="12"/>
      <c r="Q88" s="17">
        <f t="shared" si="12"/>
        <v>0</v>
      </c>
      <c r="R88" s="59">
        <f t="shared" si="13"/>
        <v>0</v>
      </c>
      <c r="S88">
        <f t="shared" si="18"/>
        <v>0</v>
      </c>
      <c r="T88" s="9">
        <f t="shared" si="19"/>
        <v>0</v>
      </c>
      <c r="V88" s="17" t="e">
        <f t="shared" si="15"/>
        <v>#REF!</v>
      </c>
      <c r="W88" s="58">
        <f t="shared" si="15"/>
        <v>0</v>
      </c>
      <c r="X88">
        <f t="shared" si="20"/>
        <v>0</v>
      </c>
      <c r="Y88" s="9">
        <f t="shared" si="21"/>
        <v>0</v>
      </c>
    </row>
    <row r="89" spans="1:25">
      <c r="A89" t="str">
        <f>'rockfish harvests'!A88</f>
        <v>SC</v>
      </c>
      <c r="B89">
        <f>'rockfish harvests'!B88</f>
        <v>2018</v>
      </c>
      <c r="C89" t="str">
        <f>'rockfish harvests'!C88</f>
        <v>CI</v>
      </c>
      <c r="D89">
        <f>'rockfish harvests'!D88</f>
        <v>13009</v>
      </c>
      <c r="E89">
        <f>'YE harvest'!E89</f>
        <v>1031</v>
      </c>
      <c r="F89" s="12"/>
      <c r="G89" s="12"/>
      <c r="H89" s="17" t="e">
        <f>#REF!</f>
        <v>#REF!</v>
      </c>
      <c r="I89" s="8">
        <f t="shared" si="14"/>
        <v>0</v>
      </c>
      <c r="J89">
        <f t="shared" si="16"/>
        <v>0</v>
      </c>
      <c r="K89" s="9">
        <f t="shared" si="17"/>
        <v>0</v>
      </c>
      <c r="M89" s="2">
        <f>'rockfish harvests'!O88</f>
        <v>10029.600289296046</v>
      </c>
      <c r="N89">
        <f>'rockfish harvests'!P88</f>
        <v>5460886.0967642423</v>
      </c>
      <c r="O89" s="12"/>
      <c r="P89" s="12"/>
      <c r="Q89" s="17">
        <f t="shared" si="12"/>
        <v>0</v>
      </c>
      <c r="R89" s="59">
        <f t="shared" si="13"/>
        <v>0</v>
      </c>
      <c r="S89">
        <f t="shared" si="18"/>
        <v>0</v>
      </c>
      <c r="T89" s="9">
        <f t="shared" si="19"/>
        <v>0</v>
      </c>
      <c r="V89" s="17" t="e">
        <f t="shared" si="15"/>
        <v>#REF!</v>
      </c>
      <c r="W89" s="58">
        <f t="shared" si="15"/>
        <v>0</v>
      </c>
      <c r="X89">
        <f t="shared" si="20"/>
        <v>0</v>
      </c>
      <c r="Y89" s="9">
        <f t="shared" si="21"/>
        <v>0</v>
      </c>
    </row>
    <row r="90" spans="1:25">
      <c r="A90" t="str">
        <f>'rockfish harvests'!A89</f>
        <v>SC</v>
      </c>
      <c r="B90">
        <f>'rockfish harvests'!B89</f>
        <v>2019</v>
      </c>
      <c r="C90" t="str">
        <f>'rockfish harvests'!C89</f>
        <v>CI</v>
      </c>
      <c r="D90">
        <f>'rockfish harvests'!D89</f>
        <v>16061</v>
      </c>
      <c r="E90">
        <f>'YE harvest'!E90</f>
        <v>985</v>
      </c>
      <c r="F90" s="12"/>
      <c r="G90" s="12"/>
      <c r="K90" s="9"/>
      <c r="M90" s="2"/>
      <c r="O90" s="12"/>
      <c r="P90" s="12"/>
      <c r="R90" s="59"/>
      <c r="S90"/>
      <c r="T90" s="9"/>
      <c r="W90" s="58"/>
      <c r="Y90" s="9"/>
    </row>
    <row r="91" spans="1:25">
      <c r="A91" t="str">
        <f>'rockfish harvests'!A90</f>
        <v>SC</v>
      </c>
      <c r="B91">
        <f>'rockfish harvests'!B90</f>
        <v>1998</v>
      </c>
      <c r="C91" t="str">
        <f>'rockfish harvests'!C90</f>
        <v>EASTSIDE</v>
      </c>
      <c r="D91">
        <f>'rockfish harvests'!D90</f>
        <v>157</v>
      </c>
      <c r="E91">
        <f>'YE harvest'!E91</f>
        <v>82</v>
      </c>
      <c r="F91" s="49"/>
      <c r="G91" s="50"/>
      <c r="H91" s="17">
        <f t="shared" ref="H91:H98" si="22">E91*F91</f>
        <v>0</v>
      </c>
      <c r="I91" s="8">
        <f t="shared" si="14"/>
        <v>0</v>
      </c>
      <c r="J91">
        <f t="shared" si="16"/>
        <v>0</v>
      </c>
      <c r="K91" s="9">
        <f t="shared" si="17"/>
        <v>0</v>
      </c>
      <c r="M91" s="2">
        <f>'rockfish harvests'!O90</f>
        <v>21.651794412950807</v>
      </c>
      <c r="N91">
        <f>'rockfish harvests'!P90</f>
        <v>347.17874002524059</v>
      </c>
      <c r="O91" s="12"/>
      <c r="P91" s="12"/>
      <c r="Q91" s="17" t="e">
        <f>M91*#REF!</f>
        <v>#REF!</v>
      </c>
      <c r="R91" s="59" t="e">
        <f>(M91^2)*#REF!+(#REF!^2)*N91-(#REF!*N91)</f>
        <v>#REF!</v>
      </c>
      <c r="S91" t="e">
        <f t="shared" si="18"/>
        <v>#REF!</v>
      </c>
      <c r="T91" s="9" t="e">
        <f t="shared" si="19"/>
        <v>#REF!</v>
      </c>
      <c r="V91" s="17" t="e">
        <f t="shared" si="15"/>
        <v>#REF!</v>
      </c>
      <c r="W91" s="58" t="e">
        <f t="shared" si="15"/>
        <v>#REF!</v>
      </c>
      <c r="X91" t="e">
        <f t="shared" si="20"/>
        <v>#REF!</v>
      </c>
      <c r="Y91" s="9" t="e">
        <f t="shared" si="21"/>
        <v>#REF!</v>
      </c>
    </row>
    <row r="92" spans="1:25">
      <c r="A92" t="str">
        <f>'rockfish harvests'!A91</f>
        <v>SC</v>
      </c>
      <c r="B92">
        <f>'rockfish harvests'!B91</f>
        <v>1999</v>
      </c>
      <c r="C92" t="str">
        <f>'rockfish harvests'!C91</f>
        <v>EASTSIDE</v>
      </c>
      <c r="D92">
        <f>'rockfish harvests'!D91</f>
        <v>121</v>
      </c>
      <c r="E92">
        <f>'YE harvest'!E92</f>
        <v>21</v>
      </c>
      <c r="F92" s="49"/>
      <c r="G92" s="50"/>
      <c r="H92" s="17">
        <f t="shared" si="22"/>
        <v>0</v>
      </c>
      <c r="I92" s="8">
        <f t="shared" si="14"/>
        <v>0</v>
      </c>
      <c r="J92">
        <f t="shared" si="16"/>
        <v>0</v>
      </c>
      <c r="K92" s="9">
        <f t="shared" si="17"/>
        <v>0</v>
      </c>
      <c r="M92" s="2">
        <f>'rockfish harvests'!O91</f>
        <v>16.687051745013036</v>
      </c>
      <c r="N92">
        <f>'rockfish harvests'!P91</f>
        <v>206.21704461477333</v>
      </c>
      <c r="O92" s="12"/>
      <c r="P92" s="12"/>
      <c r="Q92" s="17" t="e">
        <f>M92*#REF!</f>
        <v>#REF!</v>
      </c>
      <c r="R92" s="59" t="e">
        <f>(M92^2)*#REF!+(#REF!^2)*N92-(#REF!*N92)</f>
        <v>#REF!</v>
      </c>
      <c r="S92" t="e">
        <f t="shared" si="18"/>
        <v>#REF!</v>
      </c>
      <c r="T92" s="9" t="e">
        <f t="shared" si="19"/>
        <v>#REF!</v>
      </c>
      <c r="V92" s="17" t="e">
        <f t="shared" si="15"/>
        <v>#REF!</v>
      </c>
      <c r="W92" s="58" t="e">
        <f t="shared" si="15"/>
        <v>#REF!</v>
      </c>
      <c r="X92" t="e">
        <f t="shared" si="20"/>
        <v>#REF!</v>
      </c>
      <c r="Y92" s="9" t="e">
        <f t="shared" si="21"/>
        <v>#REF!</v>
      </c>
    </row>
    <row r="93" spans="1:25">
      <c r="A93" t="str">
        <f>'rockfish harvests'!A92</f>
        <v>SC</v>
      </c>
      <c r="B93">
        <f>'rockfish harvests'!B92</f>
        <v>2000</v>
      </c>
      <c r="C93" t="str">
        <f>'rockfish harvests'!C92</f>
        <v>EASTSIDE</v>
      </c>
      <c r="D93">
        <f>'rockfish harvests'!D92</f>
        <v>423</v>
      </c>
      <c r="E93">
        <f>'YE harvest'!E93</f>
        <v>43</v>
      </c>
      <c r="F93" s="49"/>
      <c r="G93" s="50"/>
      <c r="H93" s="17">
        <f t="shared" si="22"/>
        <v>0</v>
      </c>
      <c r="I93" s="8">
        <f t="shared" si="14"/>
        <v>0</v>
      </c>
      <c r="J93">
        <f t="shared" si="16"/>
        <v>0</v>
      </c>
      <c r="K93" s="9">
        <f t="shared" si="17"/>
        <v>0</v>
      </c>
      <c r="M93" s="2">
        <f>'rockfish harvests'!O92</f>
        <v>58.335726348268736</v>
      </c>
      <c r="N93">
        <f>'rockfish harvests'!P92</f>
        <v>2520.1973619204136</v>
      </c>
      <c r="O93" s="12"/>
      <c r="P93" s="12"/>
      <c r="Q93" s="17" t="e">
        <f>M93*#REF!</f>
        <v>#REF!</v>
      </c>
      <c r="R93" s="59" t="e">
        <f>(M93^2)*#REF!+(#REF!^2)*N93-(#REF!*N93)</f>
        <v>#REF!</v>
      </c>
      <c r="S93" t="e">
        <f t="shared" si="18"/>
        <v>#REF!</v>
      </c>
      <c r="T93" s="9" t="e">
        <f t="shared" si="19"/>
        <v>#REF!</v>
      </c>
      <c r="V93" s="17" t="e">
        <f t="shared" si="15"/>
        <v>#REF!</v>
      </c>
      <c r="W93" s="58" t="e">
        <f t="shared" si="15"/>
        <v>#REF!</v>
      </c>
      <c r="X93" t="e">
        <f t="shared" si="20"/>
        <v>#REF!</v>
      </c>
      <c r="Y93" s="9" t="e">
        <f t="shared" si="21"/>
        <v>#REF!</v>
      </c>
    </row>
    <row r="94" spans="1:25">
      <c r="A94" t="str">
        <f>'rockfish harvests'!A93</f>
        <v>SC</v>
      </c>
      <c r="B94">
        <f>'rockfish harvests'!B93</f>
        <v>2001</v>
      </c>
      <c r="C94" t="str">
        <f>'rockfish harvests'!C93</f>
        <v>EASTSIDE</v>
      </c>
      <c r="D94">
        <f>'rockfish harvests'!D93</f>
        <v>298</v>
      </c>
      <c r="E94">
        <f>'YE harvest'!E94</f>
        <v>67</v>
      </c>
      <c r="F94" s="49"/>
      <c r="G94" s="50"/>
      <c r="H94" s="17">
        <f t="shared" si="22"/>
        <v>0</v>
      </c>
      <c r="I94" s="8">
        <f t="shared" si="14"/>
        <v>0</v>
      </c>
      <c r="J94">
        <f t="shared" si="16"/>
        <v>0</v>
      </c>
      <c r="K94" s="9">
        <f t="shared" si="17"/>
        <v>0</v>
      </c>
      <c r="M94" s="2">
        <f>'rockfish harvests'!O93</f>
        <v>41.097036529040395</v>
      </c>
      <c r="N94">
        <f>'rockfish harvests'!P93</f>
        <v>1250.7956034403612</v>
      </c>
      <c r="O94" s="12"/>
      <c r="P94" s="12"/>
      <c r="Q94" s="17" t="e">
        <f>M94*#REF!</f>
        <v>#REF!</v>
      </c>
      <c r="R94" s="59" t="e">
        <f>(M94^2)*#REF!+(#REF!^2)*N94-(#REF!*N94)</f>
        <v>#REF!</v>
      </c>
      <c r="S94" t="e">
        <f t="shared" si="18"/>
        <v>#REF!</v>
      </c>
      <c r="T94" s="9" t="e">
        <f t="shared" si="19"/>
        <v>#REF!</v>
      </c>
      <c r="V94" s="17" t="e">
        <f t="shared" si="15"/>
        <v>#REF!</v>
      </c>
      <c r="W94" s="58" t="e">
        <f t="shared" si="15"/>
        <v>#REF!</v>
      </c>
      <c r="X94" t="e">
        <f t="shared" si="20"/>
        <v>#REF!</v>
      </c>
      <c r="Y94" s="9" t="e">
        <f t="shared" si="21"/>
        <v>#REF!</v>
      </c>
    </row>
    <row r="95" spans="1:25">
      <c r="A95" t="str">
        <f>'rockfish harvests'!A94</f>
        <v>SC</v>
      </c>
      <c r="B95">
        <f>'rockfish harvests'!B94</f>
        <v>2002</v>
      </c>
      <c r="C95" t="str">
        <f>'rockfish harvests'!C94</f>
        <v>EASTSIDE</v>
      </c>
      <c r="D95">
        <f>'rockfish harvests'!D94</f>
        <v>319</v>
      </c>
      <c r="E95">
        <f>'YE harvest'!E95</f>
        <v>50</v>
      </c>
      <c r="F95" s="49"/>
      <c r="G95" s="50"/>
      <c r="H95" s="17">
        <f t="shared" si="22"/>
        <v>0</v>
      </c>
      <c r="I95" s="8">
        <f t="shared" si="14"/>
        <v>0</v>
      </c>
      <c r="J95">
        <f t="shared" si="16"/>
        <v>0</v>
      </c>
      <c r="K95" s="9">
        <f t="shared" si="17"/>
        <v>0</v>
      </c>
      <c r="M95" s="2">
        <f>'rockfish harvests'!O94</f>
        <v>43.993136418670758</v>
      </c>
      <c r="N95">
        <f>'rockfish harvests'!P94</f>
        <v>1433.2936737274742</v>
      </c>
      <c r="O95" s="12"/>
      <c r="P95" s="12"/>
      <c r="Q95" s="17" t="e">
        <f>M95*#REF!</f>
        <v>#REF!</v>
      </c>
      <c r="R95" s="59" t="e">
        <f>(M95^2)*#REF!+(#REF!^2)*N95-(#REF!*N95)</f>
        <v>#REF!</v>
      </c>
      <c r="S95" t="e">
        <f t="shared" si="18"/>
        <v>#REF!</v>
      </c>
      <c r="T95" s="9" t="e">
        <f t="shared" si="19"/>
        <v>#REF!</v>
      </c>
      <c r="V95" s="17" t="e">
        <f t="shared" si="15"/>
        <v>#REF!</v>
      </c>
      <c r="W95" s="58" t="e">
        <f t="shared" si="15"/>
        <v>#REF!</v>
      </c>
      <c r="X95" t="e">
        <f t="shared" si="20"/>
        <v>#REF!</v>
      </c>
      <c r="Y95" s="9" t="e">
        <f t="shared" si="21"/>
        <v>#REF!</v>
      </c>
    </row>
    <row r="96" spans="1:25">
      <c r="A96" t="str">
        <f>'rockfish harvests'!A95</f>
        <v>SC</v>
      </c>
      <c r="B96">
        <f>'rockfish harvests'!B95</f>
        <v>2003</v>
      </c>
      <c r="C96" t="str">
        <f>'rockfish harvests'!C95</f>
        <v>EASTSIDE</v>
      </c>
      <c r="D96">
        <f>'rockfish harvests'!D95</f>
        <v>1012</v>
      </c>
      <c r="E96">
        <f>'YE harvest'!E96</f>
        <v>48</v>
      </c>
      <c r="F96" s="49"/>
      <c r="G96" s="50"/>
      <c r="H96" s="17">
        <f t="shared" si="22"/>
        <v>0</v>
      </c>
      <c r="I96" s="8">
        <f t="shared" si="14"/>
        <v>0</v>
      </c>
      <c r="J96">
        <f t="shared" si="16"/>
        <v>0</v>
      </c>
      <c r="K96" s="9">
        <f t="shared" si="17"/>
        <v>0</v>
      </c>
      <c r="M96" s="2">
        <f>'rockfish harvests'!O95</f>
        <v>139.56443277647281</v>
      </c>
      <c r="N96">
        <f>'rockfish harvests'!P95</f>
        <v>14424.967484458195</v>
      </c>
      <c r="O96" s="12"/>
      <c r="P96" s="12"/>
      <c r="Q96" s="17" t="e">
        <f>M96*#REF!</f>
        <v>#REF!</v>
      </c>
      <c r="R96" s="59" t="e">
        <f>(M96^2)*#REF!+(#REF!^2)*N96-(#REF!*N96)</f>
        <v>#REF!</v>
      </c>
      <c r="S96" t="e">
        <f t="shared" si="18"/>
        <v>#REF!</v>
      </c>
      <c r="T96" s="9" t="e">
        <f t="shared" si="19"/>
        <v>#REF!</v>
      </c>
      <c r="V96" s="17" t="e">
        <f t="shared" si="15"/>
        <v>#REF!</v>
      </c>
      <c r="W96" s="58" t="e">
        <f t="shared" si="15"/>
        <v>#REF!</v>
      </c>
      <c r="X96" t="e">
        <f t="shared" si="20"/>
        <v>#REF!</v>
      </c>
      <c r="Y96" s="9" t="e">
        <f t="shared" si="21"/>
        <v>#REF!</v>
      </c>
    </row>
    <row r="97" spans="1:25">
      <c r="A97" t="str">
        <f>'rockfish harvests'!A96</f>
        <v>SC</v>
      </c>
      <c r="B97">
        <f>'rockfish harvests'!B96</f>
        <v>2004</v>
      </c>
      <c r="C97" t="str">
        <f>'rockfish harvests'!C96</f>
        <v>EASTSIDE</v>
      </c>
      <c r="D97">
        <f>'rockfish harvests'!D96</f>
        <v>730</v>
      </c>
      <c r="E97">
        <f>'YE harvest'!E97</f>
        <v>58</v>
      </c>
      <c r="F97" s="49"/>
      <c r="G97" s="50"/>
      <c r="H97" s="17">
        <f t="shared" si="22"/>
        <v>0</v>
      </c>
      <c r="I97" s="8">
        <f t="shared" si="14"/>
        <v>0</v>
      </c>
      <c r="J97">
        <f t="shared" si="16"/>
        <v>0</v>
      </c>
      <c r="K97" s="9">
        <f t="shared" si="17"/>
        <v>0</v>
      </c>
      <c r="M97" s="2">
        <f>'rockfish harvests'!O96</f>
        <v>100.67394854429358</v>
      </c>
      <c r="N97">
        <f>'rockfish harvests'!P96</f>
        <v>7505.8440731652699</v>
      </c>
      <c r="O97" s="12"/>
      <c r="P97" s="12"/>
      <c r="Q97" s="17" t="e">
        <f>M97*#REF!</f>
        <v>#REF!</v>
      </c>
      <c r="R97" s="59" t="e">
        <f>(M97^2)*#REF!+(#REF!^2)*N97-(#REF!*N97)</f>
        <v>#REF!</v>
      </c>
      <c r="S97" t="e">
        <f t="shared" si="18"/>
        <v>#REF!</v>
      </c>
      <c r="T97" s="9" t="e">
        <f t="shared" si="19"/>
        <v>#REF!</v>
      </c>
      <c r="V97" s="17" t="e">
        <f t="shared" si="15"/>
        <v>#REF!</v>
      </c>
      <c r="W97" s="58" t="e">
        <f t="shared" si="15"/>
        <v>#REF!</v>
      </c>
      <c r="X97" t="e">
        <f t="shared" si="20"/>
        <v>#REF!</v>
      </c>
      <c r="Y97" s="9" t="e">
        <f t="shared" si="21"/>
        <v>#REF!</v>
      </c>
    </row>
    <row r="98" spans="1:25">
      <c r="A98" t="str">
        <f>'rockfish harvests'!A97</f>
        <v>SC</v>
      </c>
      <c r="B98">
        <f>'rockfish harvests'!B97</f>
        <v>2005</v>
      </c>
      <c r="C98" t="str">
        <f>'rockfish harvests'!C97</f>
        <v>EASTSIDE</v>
      </c>
      <c r="D98">
        <f>'rockfish harvests'!D97</f>
        <v>1242</v>
      </c>
      <c r="E98">
        <f>'YE harvest'!E98</f>
        <v>168</v>
      </c>
      <c r="F98" s="49"/>
      <c r="G98" s="50"/>
      <c r="H98" s="17">
        <f t="shared" si="22"/>
        <v>0</v>
      </c>
      <c r="I98" s="8">
        <f t="shared" si="14"/>
        <v>0</v>
      </c>
      <c r="J98">
        <f t="shared" si="16"/>
        <v>0</v>
      </c>
      <c r="K98" s="9">
        <f t="shared" si="17"/>
        <v>0</v>
      </c>
      <c r="M98" s="2">
        <f>'rockfish harvests'!O97</f>
        <v>171.28362204385303</v>
      </c>
      <c r="N98">
        <f>'rockfish harvests'!P97</f>
        <v>21726.862182169472</v>
      </c>
      <c r="O98" s="12"/>
      <c r="P98" s="12"/>
      <c r="Q98" s="17" t="e">
        <f>M98*#REF!</f>
        <v>#REF!</v>
      </c>
      <c r="R98" s="59" t="e">
        <f>(M98^2)*#REF!+(#REF!^2)*N98-(#REF!*N98)</f>
        <v>#REF!</v>
      </c>
      <c r="S98" t="e">
        <f t="shared" si="18"/>
        <v>#REF!</v>
      </c>
      <c r="T98" s="9" t="e">
        <f t="shared" si="19"/>
        <v>#REF!</v>
      </c>
      <c r="V98" s="17" t="e">
        <f t="shared" si="15"/>
        <v>#REF!</v>
      </c>
      <c r="W98" s="58" t="e">
        <f t="shared" si="15"/>
        <v>#REF!</v>
      </c>
      <c r="X98" t="e">
        <f t="shared" si="20"/>
        <v>#REF!</v>
      </c>
      <c r="Y98" s="9" t="e">
        <f t="shared" si="21"/>
        <v>#REF!</v>
      </c>
    </row>
    <row r="99" spans="1:25">
      <c r="A99" t="str">
        <f>'rockfish harvests'!A98</f>
        <v>SC</v>
      </c>
      <c r="B99">
        <f>'rockfish harvests'!B98</f>
        <v>2006</v>
      </c>
      <c r="C99" t="str">
        <f>'rockfish harvests'!C98</f>
        <v>EASTSIDE</v>
      </c>
      <c r="D99">
        <f>'rockfish harvests'!D98</f>
        <v>1516</v>
      </c>
      <c r="E99">
        <f>'YE harvest'!E99</f>
        <v>160</v>
      </c>
      <c r="F99" s="12"/>
      <c r="G99" s="12"/>
      <c r="H99" s="17" t="e">
        <f>#REF!</f>
        <v>#REF!</v>
      </c>
      <c r="I99" s="8">
        <f t="shared" si="14"/>
        <v>0</v>
      </c>
      <c r="J99">
        <f t="shared" si="16"/>
        <v>0</v>
      </c>
      <c r="K99" s="9">
        <f t="shared" si="17"/>
        <v>0</v>
      </c>
      <c r="M99" s="2">
        <f>'rockfish harvests'!O98</f>
        <v>209.07083012760154</v>
      </c>
      <c r="N99">
        <f>'rockfish harvests'!P98</f>
        <v>32370.709657002288</v>
      </c>
      <c r="O99" s="12"/>
      <c r="P99" s="12"/>
      <c r="Q99" s="17" t="e">
        <f>M99*#REF!</f>
        <v>#REF!</v>
      </c>
      <c r="R99" s="59" t="e">
        <f>(M99^2)*#REF!+(#REF!^2)*N99-(#REF!*N99)</f>
        <v>#REF!</v>
      </c>
      <c r="S99" t="e">
        <f t="shared" si="18"/>
        <v>#REF!</v>
      </c>
      <c r="T99" s="9" t="e">
        <f t="shared" si="19"/>
        <v>#REF!</v>
      </c>
      <c r="V99" s="17" t="e">
        <f t="shared" si="15"/>
        <v>#REF!</v>
      </c>
      <c r="W99" s="58" t="e">
        <f t="shared" si="15"/>
        <v>#REF!</v>
      </c>
      <c r="X99" t="e">
        <f t="shared" si="20"/>
        <v>#REF!</v>
      </c>
      <c r="Y99" s="9" t="e">
        <f t="shared" si="21"/>
        <v>#REF!</v>
      </c>
    </row>
    <row r="100" spans="1:25">
      <c r="A100" t="str">
        <f>'rockfish harvests'!A99</f>
        <v>SC</v>
      </c>
      <c r="B100">
        <f>'rockfish harvests'!B99</f>
        <v>2007</v>
      </c>
      <c r="C100" t="str">
        <f>'rockfish harvests'!C99</f>
        <v>EASTSIDE</v>
      </c>
      <c r="D100">
        <f>'rockfish harvests'!D99</f>
        <v>3481</v>
      </c>
      <c r="E100">
        <f>'YE harvest'!E100</f>
        <v>171</v>
      </c>
      <c r="F100" s="12"/>
      <c r="G100" s="12"/>
      <c r="H100" s="17" t="e">
        <f>#REF!</f>
        <v>#REF!</v>
      </c>
      <c r="I100" s="8">
        <f t="shared" si="14"/>
        <v>0</v>
      </c>
      <c r="J100">
        <f t="shared" si="16"/>
        <v>0</v>
      </c>
      <c r="K100" s="9">
        <f t="shared" si="17"/>
        <v>0</v>
      </c>
      <c r="M100" s="2">
        <f>'rockfish harvests'!O99</f>
        <v>480.0630340858711</v>
      </c>
      <c r="N100">
        <f>'rockfish harvests'!P99</f>
        <v>170671.83757600674</v>
      </c>
      <c r="O100" s="12"/>
      <c r="P100" s="12"/>
      <c r="Q100" s="17" t="e">
        <f>M100*#REF!</f>
        <v>#REF!</v>
      </c>
      <c r="R100" s="59" t="e">
        <f>(M100^2)*#REF!+(#REF!^2)*N100-(#REF!*N100)</f>
        <v>#REF!</v>
      </c>
      <c r="S100" t="e">
        <f t="shared" si="18"/>
        <v>#REF!</v>
      </c>
      <c r="T100" s="9" t="e">
        <f t="shared" si="19"/>
        <v>#REF!</v>
      </c>
      <c r="V100" s="17" t="e">
        <f t="shared" si="15"/>
        <v>#REF!</v>
      </c>
      <c r="W100" s="58" t="e">
        <f t="shared" si="15"/>
        <v>#REF!</v>
      </c>
      <c r="X100" t="e">
        <f t="shared" si="20"/>
        <v>#REF!</v>
      </c>
      <c r="Y100" s="9" t="e">
        <f t="shared" si="21"/>
        <v>#REF!</v>
      </c>
    </row>
    <row r="101" spans="1:25">
      <c r="A101" t="str">
        <f>'rockfish harvests'!A100</f>
        <v>SC</v>
      </c>
      <c r="B101">
        <f>'rockfish harvests'!B100</f>
        <v>2008</v>
      </c>
      <c r="C101" t="str">
        <f>'rockfish harvests'!C100</f>
        <v>EASTSIDE</v>
      </c>
      <c r="D101">
        <f>'rockfish harvests'!D100</f>
        <v>2311</v>
      </c>
      <c r="E101">
        <f>'YE harvest'!E101</f>
        <v>213</v>
      </c>
      <c r="F101" s="12"/>
      <c r="G101" s="12"/>
      <c r="H101" s="17" t="e">
        <f>#REF!</f>
        <v>#REF!</v>
      </c>
      <c r="I101" s="8">
        <f t="shared" si="14"/>
        <v>0</v>
      </c>
      <c r="J101">
        <f t="shared" si="16"/>
        <v>0</v>
      </c>
      <c r="K101" s="9">
        <f t="shared" si="17"/>
        <v>0</v>
      </c>
      <c r="M101" s="2">
        <f>'rockfish harvests'!O100</f>
        <v>318.70889737789366</v>
      </c>
      <c r="N101">
        <f>'rockfish harvests'!P100</f>
        <v>75223.529863537799</v>
      </c>
      <c r="O101" s="12"/>
      <c r="P101" s="12"/>
      <c r="Q101" s="17" t="e">
        <f>M101*#REF!</f>
        <v>#REF!</v>
      </c>
      <c r="R101" s="59" t="e">
        <f>(M101^2)*#REF!+(#REF!^2)*N101-(#REF!*N101)</f>
        <v>#REF!</v>
      </c>
      <c r="S101" t="e">
        <f t="shared" si="18"/>
        <v>#REF!</v>
      </c>
      <c r="T101" s="9" t="e">
        <f t="shared" si="19"/>
        <v>#REF!</v>
      </c>
      <c r="V101" s="17" t="e">
        <f t="shared" si="15"/>
        <v>#REF!</v>
      </c>
      <c r="W101" s="58" t="e">
        <f t="shared" si="15"/>
        <v>#REF!</v>
      </c>
      <c r="X101" t="e">
        <f t="shared" si="20"/>
        <v>#REF!</v>
      </c>
      <c r="Y101" s="9" t="e">
        <f t="shared" si="21"/>
        <v>#REF!</v>
      </c>
    </row>
    <row r="102" spans="1:25">
      <c r="A102" t="str">
        <f>'rockfish harvests'!A101</f>
        <v>SC</v>
      </c>
      <c r="B102">
        <f>'rockfish harvests'!B101</f>
        <v>2009</v>
      </c>
      <c r="C102" t="str">
        <f>'rockfish harvests'!C101</f>
        <v>EASTSIDE</v>
      </c>
      <c r="D102">
        <f>'rockfish harvests'!D101</f>
        <v>2296</v>
      </c>
      <c r="E102">
        <f>'YE harvest'!E102</f>
        <v>49</v>
      </c>
      <c r="F102" s="12"/>
      <c r="G102" s="12"/>
      <c r="H102" s="17" t="e">
        <f>#REF!</f>
        <v>#REF!</v>
      </c>
      <c r="I102" s="8">
        <f t="shared" si="14"/>
        <v>0</v>
      </c>
      <c r="J102">
        <f t="shared" si="16"/>
        <v>0</v>
      </c>
      <c r="K102" s="9">
        <f t="shared" si="17"/>
        <v>0</v>
      </c>
      <c r="M102" s="2">
        <f>'rockfish harvests'!O101</f>
        <v>316.64025459958657</v>
      </c>
      <c r="N102">
        <f>'rockfish harvests'!P101</f>
        <v>74250.19273710491</v>
      </c>
      <c r="O102" s="12"/>
      <c r="P102" s="12"/>
      <c r="Q102" s="17" t="e">
        <f>M102*#REF!</f>
        <v>#REF!</v>
      </c>
      <c r="R102" s="59" t="e">
        <f>(M102^2)*#REF!+(#REF!^2)*N102-(#REF!*N102)</f>
        <v>#REF!</v>
      </c>
      <c r="S102" t="e">
        <f t="shared" si="18"/>
        <v>#REF!</v>
      </c>
      <c r="T102" s="9" t="e">
        <f t="shared" si="19"/>
        <v>#REF!</v>
      </c>
      <c r="V102" s="17" t="e">
        <f t="shared" si="15"/>
        <v>#REF!</v>
      </c>
      <c r="W102" s="58" t="e">
        <f t="shared" si="15"/>
        <v>#REF!</v>
      </c>
      <c r="X102" t="e">
        <f t="shared" si="20"/>
        <v>#REF!</v>
      </c>
      <c r="Y102" s="9" t="e">
        <f t="shared" si="21"/>
        <v>#REF!</v>
      </c>
    </row>
    <row r="103" spans="1:25">
      <c r="A103" t="str">
        <f>'rockfish harvests'!A102</f>
        <v>SC</v>
      </c>
      <c r="B103">
        <f>'rockfish harvests'!B102</f>
        <v>2010</v>
      </c>
      <c r="C103" t="str">
        <f>'rockfish harvests'!C102</f>
        <v>EASTSIDE</v>
      </c>
      <c r="D103">
        <f>'rockfish harvests'!D102</f>
        <v>2555</v>
      </c>
      <c r="E103">
        <f>'YE harvest'!E103</f>
        <v>892</v>
      </c>
      <c r="F103" s="12"/>
      <c r="G103" s="12"/>
      <c r="H103" s="17" t="e">
        <f>#REF!</f>
        <v>#REF!</v>
      </c>
      <c r="I103" s="8">
        <f t="shared" si="14"/>
        <v>0</v>
      </c>
      <c r="J103">
        <f t="shared" si="16"/>
        <v>0</v>
      </c>
      <c r="K103" s="9">
        <f t="shared" si="17"/>
        <v>0</v>
      </c>
      <c r="M103" s="2">
        <f>'rockfish harvests'!O102</f>
        <v>352.35881990502776</v>
      </c>
      <c r="N103">
        <f>'rockfish harvests'!P102</f>
        <v>91946.589896274556</v>
      </c>
      <c r="O103" s="12"/>
      <c r="P103" s="12"/>
      <c r="Q103" s="17" t="e">
        <f>M103*#REF!</f>
        <v>#REF!</v>
      </c>
      <c r="R103" s="59" t="e">
        <f>(M103^2)*#REF!+(#REF!^2)*N103-(#REF!*N103)</f>
        <v>#REF!</v>
      </c>
      <c r="S103" t="e">
        <f t="shared" si="18"/>
        <v>#REF!</v>
      </c>
      <c r="T103" s="9" t="e">
        <f t="shared" si="19"/>
        <v>#REF!</v>
      </c>
      <c r="V103" s="17" t="e">
        <f t="shared" si="15"/>
        <v>#REF!</v>
      </c>
      <c r="W103" s="58" t="e">
        <f t="shared" si="15"/>
        <v>#REF!</v>
      </c>
      <c r="X103" t="e">
        <f t="shared" si="20"/>
        <v>#REF!</v>
      </c>
      <c r="Y103" s="9" t="e">
        <f t="shared" si="21"/>
        <v>#REF!</v>
      </c>
    </row>
    <row r="104" spans="1:25">
      <c r="A104" t="str">
        <f>'rockfish harvests'!A103</f>
        <v>SC</v>
      </c>
      <c r="B104">
        <f>'rockfish harvests'!B103</f>
        <v>2011</v>
      </c>
      <c r="C104" t="str">
        <f>'rockfish harvests'!C103</f>
        <v>EASTSIDE</v>
      </c>
      <c r="D104">
        <f>'rockfish harvests'!D103</f>
        <v>1928</v>
      </c>
      <c r="E104">
        <f>'YE harvest'!E104</f>
        <v>75</v>
      </c>
      <c r="F104" s="12"/>
      <c r="G104" s="12"/>
      <c r="H104" s="17" t="e">
        <f>#REF!</f>
        <v>#REF!</v>
      </c>
      <c r="I104" s="8">
        <f t="shared" si="14"/>
        <v>0</v>
      </c>
      <c r="J104">
        <f t="shared" si="16"/>
        <v>0</v>
      </c>
      <c r="K104" s="9">
        <f t="shared" si="17"/>
        <v>0</v>
      </c>
      <c r="M104" s="2">
        <f>'rockfish harvests'!O103</f>
        <v>51.46120422098079</v>
      </c>
      <c r="N104">
        <f>'rockfish harvests'!P103</f>
        <v>1649.9620849615694</v>
      </c>
      <c r="O104" s="12"/>
      <c r="P104" s="12"/>
      <c r="Q104" s="17" t="e">
        <f>M104*#REF!</f>
        <v>#REF!</v>
      </c>
      <c r="R104" s="59" t="e">
        <f>(M104^2)*#REF!+(#REF!^2)*N104-(#REF!*N104)</f>
        <v>#REF!</v>
      </c>
      <c r="S104" t="e">
        <f t="shared" si="18"/>
        <v>#REF!</v>
      </c>
      <c r="T104" s="9" t="e">
        <f t="shared" si="19"/>
        <v>#REF!</v>
      </c>
      <c r="V104" s="17" t="e">
        <f t="shared" si="15"/>
        <v>#REF!</v>
      </c>
      <c r="W104" s="58" t="e">
        <f t="shared" si="15"/>
        <v>#REF!</v>
      </c>
      <c r="X104" t="e">
        <f t="shared" si="20"/>
        <v>#REF!</v>
      </c>
      <c r="Y104" s="9" t="e">
        <f t="shared" si="21"/>
        <v>#REF!</v>
      </c>
    </row>
    <row r="105" spans="1:25">
      <c r="A105" t="str">
        <f>'rockfish harvests'!A104</f>
        <v>SC</v>
      </c>
      <c r="B105">
        <f>'rockfish harvests'!B104</f>
        <v>2012</v>
      </c>
      <c r="C105" t="str">
        <f>'rockfish harvests'!C104</f>
        <v>EASTSIDE</v>
      </c>
      <c r="D105">
        <f>'rockfish harvests'!D104</f>
        <v>3433</v>
      </c>
      <c r="E105">
        <f>'YE harvest'!E105</f>
        <v>223</v>
      </c>
      <c r="F105" s="12"/>
      <c r="G105" s="12"/>
      <c r="H105" s="17" t="e">
        <f>#REF!</f>
        <v>#REF!</v>
      </c>
      <c r="I105" s="8">
        <f t="shared" si="14"/>
        <v>0</v>
      </c>
      <c r="J105">
        <f t="shared" si="16"/>
        <v>0</v>
      </c>
      <c r="K105" s="9">
        <f t="shared" si="17"/>
        <v>0</v>
      </c>
      <c r="M105" s="2">
        <f>'rockfish harvests'!O104</f>
        <v>276.3989021043003</v>
      </c>
      <c r="N105">
        <f>'rockfish harvests'!P104</f>
        <v>25117.984568882985</v>
      </c>
      <c r="O105" s="12"/>
      <c r="P105" s="12"/>
      <c r="Q105" s="17" t="e">
        <f>M105*#REF!</f>
        <v>#REF!</v>
      </c>
      <c r="R105" s="59" t="e">
        <f>(M105^2)*#REF!+(#REF!^2)*N105-(#REF!*N105)</f>
        <v>#REF!</v>
      </c>
      <c r="S105" t="e">
        <f t="shared" si="18"/>
        <v>#REF!</v>
      </c>
      <c r="T105" s="9" t="e">
        <f t="shared" si="19"/>
        <v>#REF!</v>
      </c>
      <c r="V105" s="17" t="e">
        <f t="shared" si="15"/>
        <v>#REF!</v>
      </c>
      <c r="W105" s="58" t="e">
        <f t="shared" si="15"/>
        <v>#REF!</v>
      </c>
      <c r="X105" t="e">
        <f t="shared" si="20"/>
        <v>#REF!</v>
      </c>
      <c r="Y105" s="9" t="e">
        <f t="shared" si="21"/>
        <v>#REF!</v>
      </c>
    </row>
    <row r="106" spans="1:25">
      <c r="A106" t="str">
        <f>'rockfish harvests'!A105</f>
        <v>SC</v>
      </c>
      <c r="B106">
        <f>'rockfish harvests'!B105</f>
        <v>2013</v>
      </c>
      <c r="C106" t="str">
        <f>'rockfish harvests'!C105</f>
        <v>EASTSIDE</v>
      </c>
      <c r="D106">
        <f>'rockfish harvests'!D105</f>
        <v>2207</v>
      </c>
      <c r="E106">
        <f>'YE harvest'!E106</f>
        <v>126</v>
      </c>
      <c r="F106" s="12"/>
      <c r="G106" s="12"/>
      <c r="H106" s="17" t="e">
        <f>#REF!</f>
        <v>#REF!</v>
      </c>
      <c r="I106" s="8">
        <f t="shared" si="14"/>
        <v>0</v>
      </c>
      <c r="J106">
        <f t="shared" si="16"/>
        <v>0</v>
      </c>
      <c r="K106" s="9">
        <f t="shared" si="17"/>
        <v>0</v>
      </c>
      <c r="M106" s="2">
        <f>'rockfish harvests'!O105</f>
        <v>351.77988614800779</v>
      </c>
      <c r="N106">
        <f>'rockfish harvests'!P105</f>
        <v>93936.264893907151</v>
      </c>
      <c r="O106" s="12"/>
      <c r="P106" s="12"/>
      <c r="Q106" s="17" t="e">
        <f>M106*#REF!</f>
        <v>#REF!</v>
      </c>
      <c r="R106" s="59" t="e">
        <f>(M106^2)*#REF!+(#REF!^2)*N106-(#REF!*N106)</f>
        <v>#REF!</v>
      </c>
      <c r="S106" t="e">
        <f t="shared" si="18"/>
        <v>#REF!</v>
      </c>
      <c r="T106" s="9" t="e">
        <f t="shared" si="19"/>
        <v>#REF!</v>
      </c>
      <c r="V106" s="17" t="e">
        <f t="shared" si="15"/>
        <v>#REF!</v>
      </c>
      <c r="W106" s="58" t="e">
        <f t="shared" si="15"/>
        <v>#REF!</v>
      </c>
      <c r="X106" t="e">
        <f t="shared" si="20"/>
        <v>#REF!</v>
      </c>
      <c r="Y106" s="9" t="e">
        <f t="shared" si="21"/>
        <v>#REF!</v>
      </c>
    </row>
    <row r="107" spans="1:25">
      <c r="A107" t="str">
        <f>'rockfish harvests'!A106</f>
        <v>SC</v>
      </c>
      <c r="B107">
        <f>'rockfish harvests'!B106</f>
        <v>2014</v>
      </c>
      <c r="C107" t="str">
        <f>'rockfish harvests'!C106</f>
        <v>EASTSIDE</v>
      </c>
      <c r="D107">
        <f>'rockfish harvests'!D106</f>
        <v>3551</v>
      </c>
      <c r="E107">
        <f>'YE harvest'!E107</f>
        <v>166</v>
      </c>
      <c r="F107" s="12"/>
      <c r="G107" s="12"/>
      <c r="H107" s="17" t="e">
        <f>#REF!</f>
        <v>#REF!</v>
      </c>
      <c r="I107" s="8">
        <f t="shared" si="14"/>
        <v>0</v>
      </c>
      <c r="J107">
        <f t="shared" si="16"/>
        <v>0</v>
      </c>
      <c r="K107" s="9">
        <f t="shared" si="17"/>
        <v>0</v>
      </c>
      <c r="M107" s="2">
        <f>'rockfish harvests'!O106</f>
        <v>250.87949818421885</v>
      </c>
      <c r="N107">
        <f>'rockfish harvests'!P106</f>
        <v>23714.551436006946</v>
      </c>
      <c r="O107" s="12"/>
      <c r="P107" s="12"/>
      <c r="Q107" s="17" t="e">
        <f>M107*#REF!</f>
        <v>#REF!</v>
      </c>
      <c r="R107" s="59" t="e">
        <f>(M107^2)*#REF!+(#REF!^2)*N107-(#REF!*N107)</f>
        <v>#REF!</v>
      </c>
      <c r="S107" t="e">
        <f t="shared" si="18"/>
        <v>#REF!</v>
      </c>
      <c r="T107" s="9" t="e">
        <f t="shared" si="19"/>
        <v>#REF!</v>
      </c>
      <c r="V107" s="17" t="e">
        <f t="shared" si="15"/>
        <v>#REF!</v>
      </c>
      <c r="W107" s="58" t="e">
        <f t="shared" si="15"/>
        <v>#REF!</v>
      </c>
      <c r="X107" t="e">
        <f t="shared" si="20"/>
        <v>#REF!</v>
      </c>
      <c r="Y107" s="9" t="e">
        <f t="shared" si="21"/>
        <v>#REF!</v>
      </c>
    </row>
    <row r="108" spans="1:25">
      <c r="A108" t="str">
        <f>'rockfish harvests'!A107</f>
        <v>SC</v>
      </c>
      <c r="B108">
        <f>'rockfish harvests'!B107</f>
        <v>2015</v>
      </c>
      <c r="C108" t="str">
        <f>'rockfish harvests'!C107</f>
        <v>EASTSIDE</v>
      </c>
      <c r="D108">
        <f>'rockfish harvests'!D107</f>
        <v>2787</v>
      </c>
      <c r="E108">
        <f>'YE harvest'!E108</f>
        <v>152</v>
      </c>
      <c r="F108" s="12"/>
      <c r="G108" s="12"/>
      <c r="H108" s="17" t="e">
        <f>#REF!</f>
        <v>#REF!</v>
      </c>
      <c r="I108" s="8">
        <f t="shared" si="14"/>
        <v>0</v>
      </c>
      <c r="J108">
        <f t="shared" si="16"/>
        <v>0</v>
      </c>
      <c r="K108" s="9">
        <f t="shared" si="17"/>
        <v>0</v>
      </c>
      <c r="M108" s="2">
        <f>'rockfish harvests'!O107</f>
        <v>932.19872110181996</v>
      </c>
      <c r="N108">
        <f>'rockfish harvests'!P107</f>
        <v>360398.18316320516</v>
      </c>
      <c r="O108" s="12"/>
      <c r="P108" s="12"/>
      <c r="Q108" s="17" t="e">
        <f>M108*#REF!</f>
        <v>#REF!</v>
      </c>
      <c r="R108" s="59" t="e">
        <f>(M108^2)*#REF!+(#REF!^2)*N108-(#REF!*N108)</f>
        <v>#REF!</v>
      </c>
      <c r="S108" t="e">
        <f t="shared" si="18"/>
        <v>#REF!</v>
      </c>
      <c r="T108" s="9" t="e">
        <f t="shared" si="19"/>
        <v>#REF!</v>
      </c>
      <c r="V108" s="17" t="e">
        <f t="shared" si="15"/>
        <v>#REF!</v>
      </c>
      <c r="W108" s="58" t="e">
        <f t="shared" si="15"/>
        <v>#REF!</v>
      </c>
      <c r="X108" t="e">
        <f t="shared" si="20"/>
        <v>#REF!</v>
      </c>
      <c r="Y108" s="9" t="e">
        <f t="shared" si="21"/>
        <v>#REF!</v>
      </c>
    </row>
    <row r="109" spans="1:25">
      <c r="A109" t="str">
        <f>'rockfish harvests'!A108</f>
        <v>SC</v>
      </c>
      <c r="B109">
        <f>'rockfish harvests'!B108</f>
        <v>2016</v>
      </c>
      <c r="C109" t="str">
        <f>'rockfish harvests'!C108</f>
        <v>EASTSIDE</v>
      </c>
      <c r="D109">
        <f>'rockfish harvests'!D108</f>
        <v>3561</v>
      </c>
      <c r="E109">
        <f>'YE harvest'!E109</f>
        <v>169</v>
      </c>
      <c r="F109" s="12"/>
      <c r="G109" s="12"/>
      <c r="H109" s="17" t="e">
        <f>#REF!</f>
        <v>#REF!</v>
      </c>
      <c r="I109" s="8">
        <f t="shared" si="14"/>
        <v>0</v>
      </c>
      <c r="J109">
        <f t="shared" si="16"/>
        <v>0</v>
      </c>
      <c r="K109" s="9">
        <f t="shared" si="17"/>
        <v>0</v>
      </c>
      <c r="M109" s="2">
        <f>'rockfish harvests'!O108</f>
        <v>418.19068471337596</v>
      </c>
      <c r="N109">
        <f>'rockfish harvests'!P108</f>
        <v>86017.579810230731</v>
      </c>
      <c r="O109" s="12"/>
      <c r="P109" s="12"/>
      <c r="Q109" s="17" t="e">
        <f>M109*#REF!</f>
        <v>#REF!</v>
      </c>
      <c r="R109" s="59" t="e">
        <f>(M109^2)*#REF!+(#REF!^2)*N109-(#REF!*N109)</f>
        <v>#REF!</v>
      </c>
      <c r="S109" t="e">
        <f t="shared" si="18"/>
        <v>#REF!</v>
      </c>
      <c r="T109" s="9" t="e">
        <f t="shared" si="19"/>
        <v>#REF!</v>
      </c>
      <c r="V109" s="17" t="e">
        <f t="shared" si="15"/>
        <v>#REF!</v>
      </c>
      <c r="W109" s="58" t="e">
        <f t="shared" si="15"/>
        <v>#REF!</v>
      </c>
      <c r="X109" t="e">
        <f t="shared" si="20"/>
        <v>#REF!</v>
      </c>
      <c r="Y109" s="9" t="e">
        <f t="shared" si="21"/>
        <v>#REF!</v>
      </c>
    </row>
    <row r="110" spans="1:25">
      <c r="A110" t="str">
        <f>'rockfish harvests'!A109</f>
        <v>SC</v>
      </c>
      <c r="B110">
        <f>'rockfish harvests'!B109</f>
        <v>2017</v>
      </c>
      <c r="C110" t="str">
        <f>'rockfish harvests'!C109</f>
        <v>EASTSIDE</v>
      </c>
      <c r="D110">
        <f>'rockfish harvests'!D109</f>
        <v>3933</v>
      </c>
      <c r="E110">
        <f>'YE harvest'!E110</f>
        <v>56</v>
      </c>
      <c r="F110" s="12"/>
      <c r="G110" s="12"/>
      <c r="H110" s="17" t="e">
        <f>#REF!</f>
        <v>#REF!</v>
      </c>
      <c r="I110" s="8">
        <f t="shared" si="14"/>
        <v>0</v>
      </c>
      <c r="J110">
        <f t="shared" si="16"/>
        <v>0</v>
      </c>
      <c r="K110" s="9">
        <f t="shared" si="17"/>
        <v>0</v>
      </c>
      <c r="M110" s="2">
        <f>'rockfish harvests'!O109</f>
        <v>1229.4512387981022</v>
      </c>
      <c r="N110">
        <f>'rockfish harvests'!P109</f>
        <v>1065522.1889633487</v>
      </c>
      <c r="O110" s="12"/>
      <c r="P110" s="12"/>
      <c r="Q110" s="17" t="e">
        <f>M110*#REF!</f>
        <v>#REF!</v>
      </c>
      <c r="R110" s="59" t="e">
        <f>(M110^2)*#REF!+(#REF!^2)*N110-(#REF!*N110)</f>
        <v>#REF!</v>
      </c>
      <c r="S110" t="e">
        <f t="shared" si="18"/>
        <v>#REF!</v>
      </c>
      <c r="T110" s="9" t="e">
        <f t="shared" si="19"/>
        <v>#REF!</v>
      </c>
      <c r="V110" s="17" t="e">
        <f t="shared" si="15"/>
        <v>#REF!</v>
      </c>
      <c r="W110" s="58" t="e">
        <f t="shared" si="15"/>
        <v>#REF!</v>
      </c>
      <c r="X110" t="e">
        <f t="shared" si="20"/>
        <v>#REF!</v>
      </c>
      <c r="Y110" s="9" t="e">
        <f t="shared" si="21"/>
        <v>#REF!</v>
      </c>
    </row>
    <row r="111" spans="1:25">
      <c r="A111" t="str">
        <f>'rockfish harvests'!A110</f>
        <v>SC</v>
      </c>
      <c r="B111">
        <f>'rockfish harvests'!B110</f>
        <v>2018</v>
      </c>
      <c r="C111" t="str">
        <f>'rockfish harvests'!C110</f>
        <v>EASTSIDE</v>
      </c>
      <c r="D111">
        <f>'rockfish harvests'!D110</f>
        <v>3914</v>
      </c>
      <c r="E111">
        <f>'YE harvest'!E111</f>
        <v>224</v>
      </c>
      <c r="F111" s="12"/>
      <c r="G111" s="12"/>
      <c r="H111" s="17" t="e">
        <f>#REF!</f>
        <v>#REF!</v>
      </c>
      <c r="I111" s="8">
        <f t="shared" si="14"/>
        <v>0</v>
      </c>
      <c r="J111">
        <f t="shared" si="16"/>
        <v>0</v>
      </c>
      <c r="K111" s="9">
        <f t="shared" si="17"/>
        <v>0</v>
      </c>
      <c r="M111" s="2">
        <f>'rockfish harvests'!O110</f>
        <v>302.2796271637817</v>
      </c>
      <c r="N111">
        <f>'rockfish harvests'!P110</f>
        <v>37596.448991886558</v>
      </c>
      <c r="O111" s="12"/>
      <c r="P111" s="12"/>
      <c r="Q111" s="17" t="e">
        <f>M111*#REF!</f>
        <v>#REF!</v>
      </c>
      <c r="R111" s="59" t="e">
        <f>(M111^2)*#REF!+(#REF!^2)*N111-(#REF!*N111)</f>
        <v>#REF!</v>
      </c>
      <c r="S111" t="e">
        <f t="shared" si="18"/>
        <v>#REF!</v>
      </c>
      <c r="T111" s="9" t="e">
        <f t="shared" si="19"/>
        <v>#REF!</v>
      </c>
      <c r="V111" s="17" t="e">
        <f t="shared" si="15"/>
        <v>#REF!</v>
      </c>
      <c r="W111" s="58" t="e">
        <f t="shared" si="15"/>
        <v>#REF!</v>
      </c>
      <c r="X111" t="e">
        <f t="shared" si="20"/>
        <v>#REF!</v>
      </c>
      <c r="Y111" s="9" t="e">
        <f t="shared" si="21"/>
        <v>#REF!</v>
      </c>
    </row>
    <row r="112" spans="1:25">
      <c r="A112" t="str">
        <f>'rockfish harvests'!A111</f>
        <v>SC</v>
      </c>
      <c r="B112">
        <f>'rockfish harvests'!B111</f>
        <v>2019</v>
      </c>
      <c r="C112" t="str">
        <f>'rockfish harvests'!C111</f>
        <v>EASTSIDE</v>
      </c>
      <c r="D112">
        <f>'rockfish harvests'!D111</f>
        <v>5680</v>
      </c>
      <c r="E112">
        <f>'YE harvest'!E112</f>
        <v>116</v>
      </c>
      <c r="F112" s="12"/>
      <c r="G112" s="12"/>
      <c r="K112" s="9"/>
      <c r="M112" s="2"/>
      <c r="O112" s="12"/>
      <c r="P112" s="12"/>
      <c r="R112" s="59"/>
      <c r="S112"/>
      <c r="T112" s="9"/>
      <c r="W112" s="58"/>
      <c r="Y112" s="9"/>
    </row>
    <row r="113" spans="1:25">
      <c r="A113" t="str">
        <f>'rockfish harvests'!A112</f>
        <v>SC</v>
      </c>
      <c r="B113">
        <f>'rockfish harvests'!B112</f>
        <v>1998</v>
      </c>
      <c r="C113" t="str">
        <f>'rockfish harvests'!C112</f>
        <v>NG</v>
      </c>
      <c r="D113">
        <f>'rockfish harvests'!D112</f>
        <v>5169</v>
      </c>
      <c r="E113">
        <f>'YE harvest'!E113</f>
        <v>1242</v>
      </c>
      <c r="F113" s="42"/>
      <c r="G113" s="42"/>
      <c r="H113" s="17">
        <f t="shared" ref="H113:H120" si="23">E113*F113</f>
        <v>0</v>
      </c>
      <c r="I113" s="8">
        <f t="shared" si="14"/>
        <v>0</v>
      </c>
      <c r="J113">
        <f t="shared" si="16"/>
        <v>0</v>
      </c>
      <c r="K113" s="9">
        <f t="shared" si="17"/>
        <v>0</v>
      </c>
      <c r="M113" s="2">
        <f>'rockfish harvests'!O112</f>
        <v>2556.220955913016</v>
      </c>
      <c r="N113">
        <f>'rockfish harvests'!P112</f>
        <v>380846.86521831615</v>
      </c>
      <c r="O113" s="12"/>
      <c r="P113" s="12"/>
      <c r="Q113" s="17">
        <f t="shared" ref="Q113:Q179" si="24">M113*O113</f>
        <v>0</v>
      </c>
      <c r="R113" s="59">
        <f t="shared" ref="R113:R179" si="25">(M113^2)*P113+(O113^2)*N113-(P113*N113)</f>
        <v>0</v>
      </c>
      <c r="S113">
        <f t="shared" si="18"/>
        <v>0</v>
      </c>
      <c r="T113" s="9">
        <f t="shared" si="19"/>
        <v>0</v>
      </c>
      <c r="V113" s="17">
        <f t="shared" si="15"/>
        <v>0</v>
      </c>
      <c r="W113" s="58">
        <f t="shared" si="15"/>
        <v>0</v>
      </c>
      <c r="X113">
        <f t="shared" si="20"/>
        <v>0</v>
      </c>
      <c r="Y113" s="9">
        <f t="shared" si="21"/>
        <v>0</v>
      </c>
    </row>
    <row r="114" spans="1:25">
      <c r="A114" t="str">
        <f>'rockfish harvests'!A113</f>
        <v>SC</v>
      </c>
      <c r="B114">
        <f>'rockfish harvests'!B113</f>
        <v>1999</v>
      </c>
      <c r="C114" t="str">
        <f>'rockfish harvests'!C113</f>
        <v>NG</v>
      </c>
      <c r="D114">
        <f>'rockfish harvests'!D113</f>
        <v>9276</v>
      </c>
      <c r="E114">
        <f>'YE harvest'!E114</f>
        <v>1138</v>
      </c>
      <c r="F114" s="12"/>
      <c r="G114" s="12"/>
      <c r="H114" s="17">
        <f t="shared" si="23"/>
        <v>0</v>
      </c>
      <c r="I114" s="8">
        <f t="shared" si="14"/>
        <v>0</v>
      </c>
      <c r="J114">
        <f t="shared" si="16"/>
        <v>0</v>
      </c>
      <c r="K114" s="9">
        <f t="shared" si="17"/>
        <v>0</v>
      </c>
      <c r="M114" s="2">
        <f>'rockfish harvests'!O113</f>
        <v>4587.2519998160442</v>
      </c>
      <c r="N114">
        <f>'rockfish harvests'!P113</f>
        <v>1226475.2843498222</v>
      </c>
      <c r="O114" s="12"/>
      <c r="P114" s="12"/>
      <c r="Q114" s="17">
        <f t="shared" si="24"/>
        <v>0</v>
      </c>
      <c r="R114" s="59">
        <f t="shared" si="25"/>
        <v>0</v>
      </c>
      <c r="S114">
        <f t="shared" si="18"/>
        <v>0</v>
      </c>
      <c r="T114" s="9">
        <f t="shared" si="19"/>
        <v>0</v>
      </c>
      <c r="V114" s="17">
        <f t="shared" si="15"/>
        <v>0</v>
      </c>
      <c r="W114" s="58">
        <f t="shared" si="15"/>
        <v>0</v>
      </c>
      <c r="X114">
        <f t="shared" si="20"/>
        <v>0</v>
      </c>
      <c r="Y114" s="9">
        <f t="shared" si="21"/>
        <v>0</v>
      </c>
    </row>
    <row r="115" spans="1:25">
      <c r="A115" t="str">
        <f>'rockfish harvests'!A114</f>
        <v>SC</v>
      </c>
      <c r="B115">
        <f>'rockfish harvests'!B114</f>
        <v>2000</v>
      </c>
      <c r="C115" t="str">
        <f>'rockfish harvests'!C114</f>
        <v>NG</v>
      </c>
      <c r="D115">
        <f>'rockfish harvests'!D114</f>
        <v>13107</v>
      </c>
      <c r="E115">
        <f>'YE harvest'!E115</f>
        <v>2404</v>
      </c>
      <c r="F115" s="12"/>
      <c r="G115" s="12"/>
      <c r="H115" s="17">
        <f t="shared" si="23"/>
        <v>0</v>
      </c>
      <c r="I115" s="8">
        <f t="shared" si="14"/>
        <v>0</v>
      </c>
      <c r="J115">
        <f t="shared" si="16"/>
        <v>0</v>
      </c>
      <c r="K115" s="9">
        <f t="shared" si="17"/>
        <v>0</v>
      </c>
      <c r="M115" s="2">
        <f>'rockfish harvests'!O114</f>
        <v>6481.7930100893609</v>
      </c>
      <c r="N115">
        <f>'rockfish harvests'!P114</f>
        <v>2448747.0158551079</v>
      </c>
      <c r="O115" s="12"/>
      <c r="P115" s="12"/>
      <c r="Q115" s="17">
        <f t="shared" si="24"/>
        <v>0</v>
      </c>
      <c r="R115" s="59">
        <f t="shared" si="25"/>
        <v>0</v>
      </c>
      <c r="S115">
        <f t="shared" si="18"/>
        <v>0</v>
      </c>
      <c r="T115" s="9">
        <f t="shared" si="19"/>
        <v>0</v>
      </c>
      <c r="V115" s="17">
        <f t="shared" si="15"/>
        <v>0</v>
      </c>
      <c r="W115" s="58">
        <f t="shared" si="15"/>
        <v>0</v>
      </c>
      <c r="X115">
        <f t="shared" si="20"/>
        <v>0</v>
      </c>
      <c r="Y115" s="9">
        <f t="shared" si="21"/>
        <v>0</v>
      </c>
    </row>
    <row r="116" spans="1:25">
      <c r="A116" t="str">
        <f>'rockfish harvests'!A115</f>
        <v>SC</v>
      </c>
      <c r="B116">
        <f>'rockfish harvests'!B115</f>
        <v>2001</v>
      </c>
      <c r="C116" t="str">
        <f>'rockfish harvests'!C115</f>
        <v>NG</v>
      </c>
      <c r="D116">
        <f>'rockfish harvests'!D115</f>
        <v>20907</v>
      </c>
      <c r="E116">
        <f>'YE harvest'!E116</f>
        <v>2450</v>
      </c>
      <c r="F116" s="12"/>
      <c r="G116" s="12"/>
      <c r="H116" s="17">
        <f t="shared" si="23"/>
        <v>0</v>
      </c>
      <c r="I116" s="8">
        <f t="shared" si="14"/>
        <v>0</v>
      </c>
      <c r="J116">
        <f t="shared" si="16"/>
        <v>0</v>
      </c>
      <c r="K116" s="9">
        <f t="shared" si="17"/>
        <v>0</v>
      </c>
      <c r="M116" s="2">
        <f>'rockfish harvests'!O115</f>
        <v>10339.120047450848</v>
      </c>
      <c r="N116">
        <f>'rockfish harvests'!P115</f>
        <v>6230469.2850139625</v>
      </c>
      <c r="O116" s="12"/>
      <c r="P116" s="12"/>
      <c r="Q116" s="17">
        <f t="shared" si="24"/>
        <v>0</v>
      </c>
      <c r="R116" s="59">
        <f t="shared" si="25"/>
        <v>0</v>
      </c>
      <c r="S116">
        <f t="shared" si="18"/>
        <v>0</v>
      </c>
      <c r="T116" s="9">
        <f t="shared" si="19"/>
        <v>0</v>
      </c>
      <c r="V116" s="17">
        <f t="shared" si="15"/>
        <v>0</v>
      </c>
      <c r="W116" s="58">
        <f t="shared" si="15"/>
        <v>0</v>
      </c>
      <c r="X116">
        <f t="shared" si="20"/>
        <v>0</v>
      </c>
      <c r="Y116" s="9">
        <f t="shared" si="21"/>
        <v>0</v>
      </c>
    </row>
    <row r="117" spans="1:25">
      <c r="A117" t="str">
        <f>'rockfish harvests'!A116</f>
        <v>SC</v>
      </c>
      <c r="B117">
        <f>'rockfish harvests'!B116</f>
        <v>2002</v>
      </c>
      <c r="C117" t="str">
        <f>'rockfish harvests'!C116</f>
        <v>NG</v>
      </c>
      <c r="D117">
        <f>'rockfish harvests'!D116</f>
        <v>17318</v>
      </c>
      <c r="E117">
        <f>'YE harvest'!E117</f>
        <v>2230</v>
      </c>
      <c r="F117" s="12"/>
      <c r="G117" s="12"/>
      <c r="H117" s="17">
        <f t="shared" si="23"/>
        <v>0</v>
      </c>
      <c r="I117" s="8">
        <f t="shared" si="14"/>
        <v>0</v>
      </c>
      <c r="J117">
        <f t="shared" si="16"/>
        <v>0</v>
      </c>
      <c r="K117" s="9">
        <f t="shared" si="17"/>
        <v>0</v>
      </c>
      <c r="M117" s="2">
        <f>'rockfish harvests'!O116</f>
        <v>8564.2550811572073</v>
      </c>
      <c r="N117">
        <f>'rockfish harvests'!P116</f>
        <v>4274967.2451758217</v>
      </c>
      <c r="O117" s="12"/>
      <c r="P117" s="12"/>
      <c r="Q117" s="17">
        <f t="shared" si="24"/>
        <v>0</v>
      </c>
      <c r="R117" s="59">
        <f t="shared" si="25"/>
        <v>0</v>
      </c>
      <c r="S117">
        <f t="shared" si="18"/>
        <v>0</v>
      </c>
      <c r="T117" s="9">
        <f t="shared" si="19"/>
        <v>0</v>
      </c>
      <c r="V117" s="17">
        <f t="shared" si="15"/>
        <v>0</v>
      </c>
      <c r="W117" s="58">
        <f t="shared" si="15"/>
        <v>0</v>
      </c>
      <c r="X117">
        <f t="shared" si="20"/>
        <v>0</v>
      </c>
      <c r="Y117" s="9">
        <f t="shared" si="21"/>
        <v>0</v>
      </c>
    </row>
    <row r="118" spans="1:25">
      <c r="A118" t="str">
        <f>'rockfish harvests'!A117</f>
        <v>SC</v>
      </c>
      <c r="B118">
        <f>'rockfish harvests'!B117</f>
        <v>2003</v>
      </c>
      <c r="C118" t="str">
        <f>'rockfish harvests'!C117</f>
        <v>NG</v>
      </c>
      <c r="D118">
        <f>'rockfish harvests'!D117</f>
        <v>17020</v>
      </c>
      <c r="E118">
        <f>'YE harvest'!E118</f>
        <v>3447</v>
      </c>
      <c r="F118" s="12"/>
      <c r="G118" s="12"/>
      <c r="H118" s="17">
        <f t="shared" si="23"/>
        <v>0</v>
      </c>
      <c r="I118" s="8">
        <f t="shared" si="14"/>
        <v>0</v>
      </c>
      <c r="J118">
        <f t="shared" si="16"/>
        <v>0</v>
      </c>
      <c r="K118" s="9">
        <f t="shared" si="17"/>
        <v>0</v>
      </c>
      <c r="M118" s="2">
        <f>'rockfish harvests'!O117</f>
        <v>8416.8854071657042</v>
      </c>
      <c r="N118">
        <f>'rockfish harvests'!P117</f>
        <v>4129109.8070434225</v>
      </c>
      <c r="O118" s="12"/>
      <c r="P118" s="12"/>
      <c r="Q118" s="17">
        <f t="shared" si="24"/>
        <v>0</v>
      </c>
      <c r="R118" s="59">
        <f t="shared" si="25"/>
        <v>0</v>
      </c>
      <c r="S118">
        <f t="shared" si="18"/>
        <v>0</v>
      </c>
      <c r="T118" s="9">
        <f t="shared" si="19"/>
        <v>0</v>
      </c>
      <c r="V118" s="17">
        <f t="shared" si="15"/>
        <v>0</v>
      </c>
      <c r="W118" s="58">
        <f t="shared" si="15"/>
        <v>0</v>
      </c>
      <c r="X118">
        <f t="shared" si="20"/>
        <v>0</v>
      </c>
      <c r="Y118" s="9">
        <f t="shared" si="21"/>
        <v>0</v>
      </c>
    </row>
    <row r="119" spans="1:25">
      <c r="A119" t="str">
        <f>'rockfish harvests'!A118</f>
        <v>SC</v>
      </c>
      <c r="B119">
        <f>'rockfish harvests'!B118</f>
        <v>2004</v>
      </c>
      <c r="C119" t="str">
        <f>'rockfish harvests'!C118</f>
        <v>NG</v>
      </c>
      <c r="D119">
        <f>'rockfish harvests'!D118</f>
        <v>19434</v>
      </c>
      <c r="E119">
        <f>'YE harvest'!E119</f>
        <v>3475</v>
      </c>
      <c r="F119" s="12"/>
      <c r="G119" s="12"/>
      <c r="H119" s="17">
        <f t="shared" si="23"/>
        <v>0</v>
      </c>
      <c r="I119" s="8">
        <f t="shared" si="14"/>
        <v>0</v>
      </c>
      <c r="J119">
        <f t="shared" si="16"/>
        <v>0</v>
      </c>
      <c r="K119" s="9">
        <f t="shared" si="17"/>
        <v>0</v>
      </c>
      <c r="M119" s="2">
        <f>'rockfish harvests'!O118</f>
        <v>9610.6786723183504</v>
      </c>
      <c r="N119">
        <f>'rockfish harvests'!P118</f>
        <v>5383462.8158731172</v>
      </c>
      <c r="O119" s="12"/>
      <c r="P119" s="12"/>
      <c r="Q119" s="17">
        <f t="shared" si="24"/>
        <v>0</v>
      </c>
      <c r="R119" s="59">
        <f t="shared" si="25"/>
        <v>0</v>
      </c>
      <c r="S119">
        <f t="shared" si="18"/>
        <v>0</v>
      </c>
      <c r="T119" s="9">
        <f t="shared" si="19"/>
        <v>0</v>
      </c>
      <c r="V119" s="17">
        <f t="shared" si="15"/>
        <v>0</v>
      </c>
      <c r="W119" s="58">
        <f t="shared" si="15"/>
        <v>0</v>
      </c>
      <c r="X119">
        <f t="shared" si="20"/>
        <v>0</v>
      </c>
      <c r="Y119" s="9">
        <f t="shared" si="21"/>
        <v>0</v>
      </c>
    </row>
    <row r="120" spans="1:25">
      <c r="A120" t="str">
        <f>'rockfish harvests'!A119</f>
        <v>SC</v>
      </c>
      <c r="B120">
        <f>'rockfish harvests'!B119</f>
        <v>2005</v>
      </c>
      <c r="C120" t="str">
        <f>'rockfish harvests'!C119</f>
        <v>NG</v>
      </c>
      <c r="D120">
        <f>'rockfish harvests'!D119</f>
        <v>22792</v>
      </c>
      <c r="E120">
        <f>'YE harvest'!E120</f>
        <v>4171</v>
      </c>
      <c r="F120" s="12"/>
      <c r="G120" s="12"/>
      <c r="H120" s="17">
        <f t="shared" si="23"/>
        <v>0</v>
      </c>
      <c r="I120" s="8">
        <f t="shared" si="14"/>
        <v>0</v>
      </c>
      <c r="J120">
        <f t="shared" si="16"/>
        <v>0</v>
      </c>
      <c r="K120" s="9">
        <f t="shared" si="17"/>
        <v>0</v>
      </c>
      <c r="M120" s="2">
        <f>'rockfish harvests'!O119</f>
        <v>11271.307414813207</v>
      </c>
      <c r="N120">
        <f>'rockfish harvests'!P119</f>
        <v>7404610.0706118569</v>
      </c>
      <c r="O120" s="12"/>
      <c r="P120" s="12"/>
      <c r="Q120" s="17">
        <f t="shared" si="24"/>
        <v>0</v>
      </c>
      <c r="R120" s="59">
        <f t="shared" si="25"/>
        <v>0</v>
      </c>
      <c r="S120">
        <f t="shared" si="18"/>
        <v>0</v>
      </c>
      <c r="T120" s="9">
        <f t="shared" si="19"/>
        <v>0</v>
      </c>
      <c r="V120" s="17">
        <f t="shared" si="15"/>
        <v>0</v>
      </c>
      <c r="W120" s="58">
        <f t="shared" si="15"/>
        <v>0</v>
      </c>
      <c r="X120">
        <f t="shared" si="20"/>
        <v>0</v>
      </c>
      <c r="Y120" s="9">
        <f t="shared" si="21"/>
        <v>0</v>
      </c>
    </row>
    <row r="121" spans="1:25">
      <c r="A121" t="str">
        <f>'rockfish harvests'!A120</f>
        <v>SC</v>
      </c>
      <c r="B121">
        <f>'rockfish harvests'!B120</f>
        <v>2006</v>
      </c>
      <c r="C121" t="str">
        <f>'rockfish harvests'!C120</f>
        <v>NG</v>
      </c>
      <c r="D121">
        <f>'rockfish harvests'!D120</f>
        <v>19998</v>
      </c>
      <c r="E121">
        <f>'YE harvest'!E121</f>
        <v>4131</v>
      </c>
      <c r="F121" s="12"/>
      <c r="G121" s="12"/>
      <c r="H121" s="17" t="e">
        <f>#REF!</f>
        <v>#REF!</v>
      </c>
      <c r="I121" s="8">
        <f t="shared" si="14"/>
        <v>0</v>
      </c>
      <c r="J121">
        <f t="shared" si="16"/>
        <v>0</v>
      </c>
      <c r="K121" s="9">
        <f t="shared" si="17"/>
        <v>0</v>
      </c>
      <c r="M121" s="2">
        <f>'rockfish harvests'!O120</f>
        <v>9889.5930888660259</v>
      </c>
      <c r="N121">
        <f>'rockfish harvests'!P120</f>
        <v>5700467.1719220383</v>
      </c>
      <c r="O121" s="12"/>
      <c r="P121" s="12"/>
      <c r="Q121" s="17">
        <f t="shared" si="24"/>
        <v>0</v>
      </c>
      <c r="R121" s="59">
        <f t="shared" si="25"/>
        <v>0</v>
      </c>
      <c r="S121">
        <f t="shared" si="18"/>
        <v>0</v>
      </c>
      <c r="T121" s="9">
        <f t="shared" si="19"/>
        <v>0</v>
      </c>
      <c r="V121" s="17" t="e">
        <f t="shared" si="15"/>
        <v>#REF!</v>
      </c>
      <c r="W121" s="58">
        <f t="shared" si="15"/>
        <v>0</v>
      </c>
      <c r="X121">
        <f t="shared" si="20"/>
        <v>0</v>
      </c>
      <c r="Y121" s="9">
        <f t="shared" si="21"/>
        <v>0</v>
      </c>
    </row>
    <row r="122" spans="1:25">
      <c r="A122" t="str">
        <f>'rockfish harvests'!A121</f>
        <v>SC</v>
      </c>
      <c r="B122">
        <f>'rockfish harvests'!B121</f>
        <v>2007</v>
      </c>
      <c r="C122" t="str">
        <f>'rockfish harvests'!C121</f>
        <v>NG</v>
      </c>
      <c r="D122">
        <f>'rockfish harvests'!D121</f>
        <v>23861</v>
      </c>
      <c r="E122">
        <f>'YE harvest'!E122</f>
        <v>4118</v>
      </c>
      <c r="F122" s="12"/>
      <c r="G122" s="12"/>
      <c r="H122" s="17" t="e">
        <f>#REF!</f>
        <v>#REF!</v>
      </c>
      <c r="I122" s="8">
        <f t="shared" si="14"/>
        <v>0</v>
      </c>
      <c r="J122">
        <f t="shared" si="16"/>
        <v>0</v>
      </c>
      <c r="K122" s="9">
        <f t="shared" si="17"/>
        <v>0</v>
      </c>
      <c r="M122" s="2">
        <f>'rockfish harvests'!O121</f>
        <v>11799.959030574668</v>
      </c>
      <c r="N122">
        <f>'rockfish harvests'!P121</f>
        <v>8115487.2982604261</v>
      </c>
      <c r="O122" s="12"/>
      <c r="P122" s="12"/>
      <c r="Q122" s="17">
        <f t="shared" si="24"/>
        <v>0</v>
      </c>
      <c r="R122" s="59">
        <f t="shared" si="25"/>
        <v>0</v>
      </c>
      <c r="S122">
        <f t="shared" si="18"/>
        <v>0</v>
      </c>
      <c r="T122" s="9">
        <f t="shared" si="19"/>
        <v>0</v>
      </c>
      <c r="V122" s="17" t="e">
        <f t="shared" si="15"/>
        <v>#REF!</v>
      </c>
      <c r="W122" s="58">
        <f t="shared" si="15"/>
        <v>0</v>
      </c>
      <c r="X122">
        <f t="shared" si="20"/>
        <v>0</v>
      </c>
      <c r="Y122" s="9">
        <f t="shared" si="21"/>
        <v>0</v>
      </c>
    </row>
    <row r="123" spans="1:25">
      <c r="A123" t="str">
        <f>'rockfish harvests'!A122</f>
        <v>SC</v>
      </c>
      <c r="B123">
        <f>'rockfish harvests'!B122</f>
        <v>2008</v>
      </c>
      <c r="C123" t="str">
        <f>'rockfish harvests'!C122</f>
        <v>NG</v>
      </c>
      <c r="D123">
        <f>'rockfish harvests'!D122</f>
        <v>25596</v>
      </c>
      <c r="E123">
        <f>'YE harvest'!E123</f>
        <v>4729</v>
      </c>
      <c r="F123" s="12"/>
      <c r="G123" s="12"/>
      <c r="H123" s="17" t="e">
        <f>#REF!</f>
        <v>#REF!</v>
      </c>
      <c r="I123" s="8">
        <f t="shared" si="14"/>
        <v>0</v>
      </c>
      <c r="J123">
        <f t="shared" si="16"/>
        <v>0</v>
      </c>
      <c r="K123" s="9">
        <f t="shared" si="17"/>
        <v>0</v>
      </c>
      <c r="M123" s="2">
        <f>'rockfish harvests'!O122</f>
        <v>12657.967031833927</v>
      </c>
      <c r="N123">
        <f>'rockfish harvests'!P122</f>
        <v>9338594.6288435515</v>
      </c>
      <c r="O123" s="12"/>
      <c r="P123" s="12"/>
      <c r="Q123" s="17">
        <f t="shared" si="24"/>
        <v>0</v>
      </c>
      <c r="R123" s="59">
        <f t="shared" si="25"/>
        <v>0</v>
      </c>
      <c r="S123">
        <f t="shared" si="18"/>
        <v>0</v>
      </c>
      <c r="T123" s="9">
        <f t="shared" si="19"/>
        <v>0</v>
      </c>
      <c r="V123" s="17" t="e">
        <f t="shared" si="15"/>
        <v>#REF!</v>
      </c>
      <c r="W123" s="58">
        <f t="shared" si="15"/>
        <v>0</v>
      </c>
      <c r="X123">
        <f t="shared" si="20"/>
        <v>0</v>
      </c>
      <c r="Y123" s="9">
        <f t="shared" si="21"/>
        <v>0</v>
      </c>
    </row>
    <row r="124" spans="1:25">
      <c r="A124" t="str">
        <f>'rockfish harvests'!A123</f>
        <v>SC</v>
      </c>
      <c r="B124">
        <f>'rockfish harvests'!B123</f>
        <v>2009</v>
      </c>
      <c r="C124" t="str">
        <f>'rockfish harvests'!C123</f>
        <v>NG</v>
      </c>
      <c r="D124">
        <f>'rockfish harvests'!D123</f>
        <v>21909</v>
      </c>
      <c r="E124">
        <f>'YE harvest'!E124</f>
        <v>3321</v>
      </c>
      <c r="F124" s="12"/>
      <c r="G124" s="12"/>
      <c r="H124" s="17" t="e">
        <f>#REF!</f>
        <v>#REF!</v>
      </c>
      <c r="I124" s="8">
        <f t="shared" si="14"/>
        <v>0</v>
      </c>
      <c r="J124">
        <f t="shared" si="16"/>
        <v>0</v>
      </c>
      <c r="K124" s="9">
        <f t="shared" si="17"/>
        <v>0</v>
      </c>
      <c r="M124" s="2">
        <f>'rockfish harvests'!O123</f>
        <v>10834.638213019593</v>
      </c>
      <c r="N124">
        <f>'rockfish harvests'!P123</f>
        <v>6841989.9451254793</v>
      </c>
      <c r="O124" s="12"/>
      <c r="P124" s="12"/>
      <c r="Q124" s="17">
        <f t="shared" si="24"/>
        <v>0</v>
      </c>
      <c r="R124" s="59">
        <f t="shared" si="25"/>
        <v>0</v>
      </c>
      <c r="S124">
        <f t="shared" si="18"/>
        <v>0</v>
      </c>
      <c r="T124" s="9">
        <f t="shared" si="19"/>
        <v>0</v>
      </c>
      <c r="V124" s="17" t="e">
        <f t="shared" si="15"/>
        <v>#REF!</v>
      </c>
      <c r="W124" s="58">
        <f t="shared" si="15"/>
        <v>0</v>
      </c>
      <c r="X124">
        <f t="shared" si="20"/>
        <v>0</v>
      </c>
      <c r="Y124" s="9">
        <f t="shared" si="21"/>
        <v>0</v>
      </c>
    </row>
    <row r="125" spans="1:25">
      <c r="A125" t="str">
        <f>'rockfish harvests'!A124</f>
        <v>SC</v>
      </c>
      <c r="B125">
        <f>'rockfish harvests'!B124</f>
        <v>2010</v>
      </c>
      <c r="C125" t="str">
        <f>'rockfish harvests'!C124</f>
        <v>NG</v>
      </c>
      <c r="D125">
        <f>'rockfish harvests'!D124</f>
        <v>27027</v>
      </c>
      <c r="E125">
        <f>'YE harvest'!E125</f>
        <v>6189</v>
      </c>
      <c r="F125" s="12"/>
      <c r="G125" s="12"/>
      <c r="H125" s="17" t="e">
        <f>#REF!</f>
        <v>#REF!</v>
      </c>
      <c r="I125" s="8">
        <f t="shared" si="14"/>
        <v>0</v>
      </c>
      <c r="J125">
        <f t="shared" si="16"/>
        <v>0</v>
      </c>
      <c r="K125" s="9">
        <f t="shared" si="17"/>
        <v>0</v>
      </c>
      <c r="M125" s="2">
        <f>'rockfish harvests'!O124</f>
        <v>13365.638184457552</v>
      </c>
      <c r="N125">
        <f>'rockfish harvests'!P124</f>
        <v>10411972.30311189</v>
      </c>
      <c r="O125" s="12"/>
      <c r="P125" s="12"/>
      <c r="Q125" s="17">
        <f t="shared" si="24"/>
        <v>0</v>
      </c>
      <c r="R125" s="59">
        <f t="shared" si="25"/>
        <v>0</v>
      </c>
      <c r="S125">
        <f t="shared" si="18"/>
        <v>0</v>
      </c>
      <c r="T125" s="9">
        <f t="shared" si="19"/>
        <v>0</v>
      </c>
      <c r="V125" s="17" t="e">
        <f t="shared" si="15"/>
        <v>#REF!</v>
      </c>
      <c r="W125" s="58">
        <f t="shared" si="15"/>
        <v>0</v>
      </c>
      <c r="X125">
        <f t="shared" si="20"/>
        <v>0</v>
      </c>
      <c r="Y125" s="9">
        <f t="shared" si="21"/>
        <v>0</v>
      </c>
    </row>
    <row r="126" spans="1:25">
      <c r="A126" t="str">
        <f>'rockfish harvests'!A125</f>
        <v>SC</v>
      </c>
      <c r="B126">
        <f>'rockfish harvests'!B125</f>
        <v>2011</v>
      </c>
      <c r="C126" t="str">
        <f>'rockfish harvests'!C125</f>
        <v>NG</v>
      </c>
      <c r="D126">
        <f>'rockfish harvests'!D125</f>
        <v>30322</v>
      </c>
      <c r="E126">
        <f>'YE harvest'!E126</f>
        <v>5609</v>
      </c>
      <c r="F126" s="12"/>
      <c r="G126" s="12"/>
      <c r="H126" s="17" t="e">
        <f>#REF!</f>
        <v>#REF!</v>
      </c>
      <c r="I126" s="8">
        <f t="shared" si="14"/>
        <v>0</v>
      </c>
      <c r="J126">
        <f t="shared" si="16"/>
        <v>0</v>
      </c>
      <c r="K126" s="9">
        <f t="shared" si="17"/>
        <v>0</v>
      </c>
      <c r="M126" s="2">
        <f>'rockfish harvests'!O125</f>
        <v>21882.405010282295</v>
      </c>
      <c r="N126">
        <f>'rockfish harvests'!P125</f>
        <v>8183614.275682712</v>
      </c>
      <c r="O126" s="12"/>
      <c r="P126" s="12"/>
      <c r="Q126" s="17">
        <f t="shared" si="24"/>
        <v>0</v>
      </c>
      <c r="R126" s="59">
        <f t="shared" si="25"/>
        <v>0</v>
      </c>
      <c r="S126">
        <f t="shared" si="18"/>
        <v>0</v>
      </c>
      <c r="T126" s="9">
        <f t="shared" si="19"/>
        <v>0</v>
      </c>
      <c r="V126" s="17" t="e">
        <f t="shared" si="15"/>
        <v>#REF!</v>
      </c>
      <c r="W126" s="58">
        <f t="shared" si="15"/>
        <v>0</v>
      </c>
      <c r="X126">
        <f t="shared" si="20"/>
        <v>0</v>
      </c>
      <c r="Y126" s="9">
        <f t="shared" si="21"/>
        <v>0</v>
      </c>
    </row>
    <row r="127" spans="1:25">
      <c r="A127" t="str">
        <f>'rockfish harvests'!A126</f>
        <v>SC</v>
      </c>
      <c r="B127">
        <f>'rockfish harvests'!B126</f>
        <v>2012</v>
      </c>
      <c r="C127" t="str">
        <f>'rockfish harvests'!C126</f>
        <v>NG</v>
      </c>
      <c r="D127">
        <f>'rockfish harvests'!D126</f>
        <v>27771</v>
      </c>
      <c r="E127">
        <f>'YE harvest'!E127</f>
        <v>5715</v>
      </c>
      <c r="F127" s="12"/>
      <c r="G127" s="12"/>
      <c r="H127" s="17" t="e">
        <f>#REF!</f>
        <v>#REF!</v>
      </c>
      <c r="I127" s="8">
        <f t="shared" si="14"/>
        <v>0</v>
      </c>
      <c r="J127">
        <f t="shared" si="16"/>
        <v>0</v>
      </c>
      <c r="K127" s="9">
        <f t="shared" si="17"/>
        <v>0</v>
      </c>
      <c r="M127" s="2">
        <f>'rockfish harvests'!O126</f>
        <v>13248.802237331009</v>
      </c>
      <c r="N127">
        <f>'rockfish harvests'!P126</f>
        <v>2524598.6215632036</v>
      </c>
      <c r="O127" s="12"/>
      <c r="P127" s="12"/>
      <c r="Q127" s="17">
        <f t="shared" si="24"/>
        <v>0</v>
      </c>
      <c r="R127" s="59">
        <f t="shared" si="25"/>
        <v>0</v>
      </c>
      <c r="S127">
        <f t="shared" si="18"/>
        <v>0</v>
      </c>
      <c r="T127" s="9">
        <f t="shared" si="19"/>
        <v>0</v>
      </c>
      <c r="V127" s="17" t="e">
        <f t="shared" si="15"/>
        <v>#REF!</v>
      </c>
      <c r="W127" s="58">
        <f t="shared" si="15"/>
        <v>0</v>
      </c>
      <c r="X127">
        <f t="shared" si="20"/>
        <v>0</v>
      </c>
      <c r="Y127" s="9">
        <f t="shared" si="21"/>
        <v>0</v>
      </c>
    </row>
    <row r="128" spans="1:25">
      <c r="A128" t="str">
        <f>'rockfish harvests'!A127</f>
        <v>SC</v>
      </c>
      <c r="B128">
        <f>'rockfish harvests'!B127</f>
        <v>2013</v>
      </c>
      <c r="C128" t="str">
        <f>'rockfish harvests'!C127</f>
        <v>NG</v>
      </c>
      <c r="D128">
        <f>'rockfish harvests'!D127</f>
        <v>30558</v>
      </c>
      <c r="E128">
        <f>'YE harvest'!E128</f>
        <v>5301</v>
      </c>
      <c r="F128" s="12"/>
      <c r="G128" s="12"/>
      <c r="H128" s="17" t="e">
        <f>#REF!</f>
        <v>#REF!</v>
      </c>
      <c r="I128" s="8">
        <f t="shared" si="14"/>
        <v>0</v>
      </c>
      <c r="J128">
        <f t="shared" si="16"/>
        <v>0</v>
      </c>
      <c r="K128" s="9">
        <f t="shared" si="17"/>
        <v>0</v>
      </c>
      <c r="M128" s="2">
        <f>'rockfish harvests'!O127</f>
        <v>17157.239835728957</v>
      </c>
      <c r="N128">
        <f>'rockfish harvests'!P127</f>
        <v>3987660.0085104108</v>
      </c>
      <c r="O128" s="12"/>
      <c r="P128" s="12"/>
      <c r="Q128" s="17">
        <f t="shared" si="24"/>
        <v>0</v>
      </c>
      <c r="R128" s="59">
        <f t="shared" si="25"/>
        <v>0</v>
      </c>
      <c r="S128">
        <f t="shared" si="18"/>
        <v>0</v>
      </c>
      <c r="T128" s="9">
        <f t="shared" si="19"/>
        <v>0</v>
      </c>
      <c r="V128" s="17" t="e">
        <f t="shared" si="15"/>
        <v>#REF!</v>
      </c>
      <c r="W128" s="58">
        <f t="shared" si="15"/>
        <v>0</v>
      </c>
      <c r="X128">
        <f t="shared" si="20"/>
        <v>0</v>
      </c>
      <c r="Y128" s="9">
        <f t="shared" si="21"/>
        <v>0</v>
      </c>
    </row>
    <row r="129" spans="1:25">
      <c r="A129" t="str">
        <f>'rockfish harvests'!A128</f>
        <v>SC</v>
      </c>
      <c r="B129">
        <f>'rockfish harvests'!B128</f>
        <v>2014</v>
      </c>
      <c r="C129" t="str">
        <f>'rockfish harvests'!C128</f>
        <v>NG</v>
      </c>
      <c r="D129">
        <f>'rockfish harvests'!D128</f>
        <v>37025</v>
      </c>
      <c r="E129">
        <f>'YE harvest'!E129</f>
        <v>5089</v>
      </c>
      <c r="F129" s="12"/>
      <c r="G129" s="12"/>
      <c r="H129" s="17" t="e">
        <f>#REF!</f>
        <v>#REF!</v>
      </c>
      <c r="I129" s="8">
        <f t="shared" si="14"/>
        <v>0</v>
      </c>
      <c r="J129">
        <f t="shared" si="16"/>
        <v>0</v>
      </c>
      <c r="K129" s="9">
        <f t="shared" si="17"/>
        <v>0</v>
      </c>
      <c r="M129" s="2">
        <f>'rockfish harvests'!O128</f>
        <v>21744.197040285006</v>
      </c>
      <c r="N129">
        <f>'rockfish harvests'!P128</f>
        <v>6732768.2681420343</v>
      </c>
      <c r="O129" s="12"/>
      <c r="P129" s="12"/>
      <c r="Q129" s="17">
        <f t="shared" si="24"/>
        <v>0</v>
      </c>
      <c r="R129" s="59">
        <f t="shared" si="25"/>
        <v>0</v>
      </c>
      <c r="S129">
        <f t="shared" si="18"/>
        <v>0</v>
      </c>
      <c r="T129" s="9">
        <f t="shared" si="19"/>
        <v>0</v>
      </c>
      <c r="V129" s="17" t="e">
        <f t="shared" si="15"/>
        <v>#REF!</v>
      </c>
      <c r="W129" s="58">
        <f t="shared" si="15"/>
        <v>0</v>
      </c>
      <c r="X129">
        <f t="shared" si="20"/>
        <v>0</v>
      </c>
      <c r="Y129" s="9">
        <f t="shared" si="21"/>
        <v>0</v>
      </c>
    </row>
    <row r="130" spans="1:25">
      <c r="A130" t="str">
        <f>'rockfish harvests'!A129</f>
        <v>SC</v>
      </c>
      <c r="B130">
        <f>'rockfish harvests'!B129</f>
        <v>2015</v>
      </c>
      <c r="C130" t="str">
        <f>'rockfish harvests'!C129</f>
        <v>NG</v>
      </c>
      <c r="D130">
        <f>'rockfish harvests'!D129</f>
        <v>45883</v>
      </c>
      <c r="E130">
        <f>'YE harvest'!E130</f>
        <v>6139</v>
      </c>
      <c r="F130" s="12"/>
      <c r="G130" s="12"/>
      <c r="H130" s="17" t="e">
        <f>#REF!</f>
        <v>#REF!</v>
      </c>
      <c r="I130" s="8">
        <f t="shared" si="14"/>
        <v>0</v>
      </c>
      <c r="J130">
        <f t="shared" si="16"/>
        <v>0</v>
      </c>
      <c r="K130" s="9">
        <f t="shared" si="17"/>
        <v>0</v>
      </c>
      <c r="M130" s="2">
        <f>'rockfish harvests'!O129</f>
        <v>24091.13981323161</v>
      </c>
      <c r="N130">
        <f>'rockfish harvests'!P129</f>
        <v>7216831.4803412473</v>
      </c>
      <c r="O130" s="12"/>
      <c r="P130" s="12"/>
      <c r="Q130" s="17">
        <f t="shared" si="24"/>
        <v>0</v>
      </c>
      <c r="R130" s="59">
        <f t="shared" si="25"/>
        <v>0</v>
      </c>
      <c r="S130">
        <f t="shared" si="18"/>
        <v>0</v>
      </c>
      <c r="T130" s="9">
        <f t="shared" si="19"/>
        <v>0</v>
      </c>
      <c r="V130" s="17" t="e">
        <f t="shared" si="15"/>
        <v>#REF!</v>
      </c>
      <c r="W130" s="58">
        <f t="shared" si="15"/>
        <v>0</v>
      </c>
      <c r="X130">
        <f t="shared" si="20"/>
        <v>0</v>
      </c>
      <c r="Y130" s="9">
        <f t="shared" si="21"/>
        <v>0</v>
      </c>
    </row>
    <row r="131" spans="1:25">
      <c r="A131" t="str">
        <f>'rockfish harvests'!A130</f>
        <v>SC</v>
      </c>
      <c r="B131">
        <f>'rockfish harvests'!B130</f>
        <v>2016</v>
      </c>
      <c r="C131" t="str">
        <f>'rockfish harvests'!C130</f>
        <v>NG</v>
      </c>
      <c r="D131">
        <f>'rockfish harvests'!D130</f>
        <v>56991</v>
      </c>
      <c r="E131">
        <f>'YE harvest'!E131</f>
        <v>7838</v>
      </c>
      <c r="F131" s="12"/>
      <c r="G131" s="12"/>
      <c r="H131" s="17" t="e">
        <f>#REF!</f>
        <v>#REF!</v>
      </c>
      <c r="I131" s="8">
        <f t="shared" si="14"/>
        <v>0</v>
      </c>
      <c r="J131">
        <f t="shared" si="16"/>
        <v>0</v>
      </c>
      <c r="K131" s="9">
        <f t="shared" si="17"/>
        <v>0</v>
      </c>
      <c r="M131" s="2">
        <f>'rockfish harvests'!O130</f>
        <v>21657.041703490948</v>
      </c>
      <c r="N131">
        <f>'rockfish harvests'!P130</f>
        <v>6461271.9983784193</v>
      </c>
      <c r="O131" s="12"/>
      <c r="P131" s="12"/>
      <c r="Q131" s="17">
        <f t="shared" si="24"/>
        <v>0</v>
      </c>
      <c r="R131" s="59">
        <f t="shared" si="25"/>
        <v>0</v>
      </c>
      <c r="S131">
        <f t="shared" si="18"/>
        <v>0</v>
      </c>
      <c r="T131" s="9">
        <f t="shared" si="19"/>
        <v>0</v>
      </c>
      <c r="V131" s="17" t="e">
        <f t="shared" si="15"/>
        <v>#REF!</v>
      </c>
      <c r="W131" s="58">
        <f t="shared" si="15"/>
        <v>0</v>
      </c>
      <c r="X131">
        <f t="shared" si="20"/>
        <v>0</v>
      </c>
      <c r="Y131" s="9">
        <f t="shared" si="21"/>
        <v>0</v>
      </c>
    </row>
    <row r="132" spans="1:25">
      <c r="A132" t="str">
        <f>'rockfish harvests'!A131</f>
        <v>SC</v>
      </c>
      <c r="B132">
        <f>'rockfish harvests'!B131</f>
        <v>2017</v>
      </c>
      <c r="C132" t="str">
        <f>'rockfish harvests'!C131</f>
        <v>NG</v>
      </c>
      <c r="D132">
        <f>'rockfish harvests'!D131</f>
        <v>38626</v>
      </c>
      <c r="E132">
        <f>'YE harvest'!E132</f>
        <v>6291</v>
      </c>
      <c r="F132" s="12"/>
      <c r="G132" s="12"/>
      <c r="H132" s="17" t="e">
        <f>#REF!</f>
        <v>#REF!</v>
      </c>
      <c r="I132" s="8">
        <f t="shared" si="14"/>
        <v>0</v>
      </c>
      <c r="J132">
        <f t="shared" si="16"/>
        <v>0</v>
      </c>
      <c r="K132" s="9">
        <f t="shared" si="17"/>
        <v>0</v>
      </c>
      <c r="M132" s="2">
        <f>'rockfish harvests'!O131</f>
        <v>15237.511532831981</v>
      </c>
      <c r="N132">
        <f>'rockfish harvests'!P131</f>
        <v>3824430.6766507281</v>
      </c>
      <c r="O132" s="12"/>
      <c r="P132" s="12"/>
      <c r="Q132" s="17">
        <f t="shared" si="24"/>
        <v>0</v>
      </c>
      <c r="R132" s="59">
        <f t="shared" si="25"/>
        <v>0</v>
      </c>
      <c r="S132">
        <f t="shared" si="18"/>
        <v>0</v>
      </c>
      <c r="T132" s="9">
        <f t="shared" si="19"/>
        <v>0</v>
      </c>
      <c r="V132" s="17" t="e">
        <f t="shared" si="15"/>
        <v>#REF!</v>
      </c>
      <c r="W132" s="58">
        <f t="shared" si="15"/>
        <v>0</v>
      </c>
      <c r="X132">
        <f t="shared" si="20"/>
        <v>0</v>
      </c>
      <c r="Y132" s="9">
        <f t="shared" si="21"/>
        <v>0</v>
      </c>
    </row>
    <row r="133" spans="1:25">
      <c r="A133" t="str">
        <f>'rockfish harvests'!A132</f>
        <v>SC</v>
      </c>
      <c r="B133">
        <f>'rockfish harvests'!B132</f>
        <v>2018</v>
      </c>
      <c r="C133" t="str">
        <f>'rockfish harvests'!C132</f>
        <v>NG</v>
      </c>
      <c r="D133">
        <f>'rockfish harvests'!D132</f>
        <v>50115</v>
      </c>
      <c r="E133">
        <f>'YE harvest'!E133</f>
        <v>8269</v>
      </c>
      <c r="F133" s="12"/>
      <c r="G133" s="12"/>
      <c r="H133" s="17" t="e">
        <f>#REF!</f>
        <v>#REF!</v>
      </c>
      <c r="I133" s="8">
        <f t="shared" si="14"/>
        <v>0</v>
      </c>
      <c r="J133">
        <f t="shared" si="16"/>
        <v>0</v>
      </c>
      <c r="K133" s="9">
        <f t="shared" si="17"/>
        <v>0</v>
      </c>
      <c r="M133" s="2">
        <f>'rockfish harvests'!O132</f>
        <v>18807.337515014005</v>
      </c>
      <c r="N133">
        <f>'rockfish harvests'!P132</f>
        <v>5909265.1225642972</v>
      </c>
      <c r="O133" s="12"/>
      <c r="P133" s="12"/>
      <c r="Q133" s="17">
        <f t="shared" si="24"/>
        <v>0</v>
      </c>
      <c r="R133" s="59">
        <f t="shared" si="25"/>
        <v>0</v>
      </c>
      <c r="S133">
        <f t="shared" si="18"/>
        <v>0</v>
      </c>
      <c r="T133" s="9">
        <f t="shared" si="19"/>
        <v>0</v>
      </c>
      <c r="V133" s="17" t="e">
        <f t="shared" si="15"/>
        <v>#REF!</v>
      </c>
      <c r="W133" s="58">
        <f t="shared" si="15"/>
        <v>0</v>
      </c>
      <c r="X133">
        <f t="shared" si="20"/>
        <v>0</v>
      </c>
      <c r="Y133" s="9">
        <f t="shared" si="21"/>
        <v>0</v>
      </c>
    </row>
    <row r="134" spans="1:25">
      <c r="A134" t="str">
        <f>'rockfish harvests'!A133</f>
        <v>SC</v>
      </c>
      <c r="B134">
        <f>'rockfish harvests'!B133</f>
        <v>2019</v>
      </c>
      <c r="C134" t="str">
        <f>'rockfish harvests'!C133</f>
        <v>NG</v>
      </c>
      <c r="D134">
        <f>'rockfish harvests'!D133</f>
        <v>64565</v>
      </c>
      <c r="E134">
        <f>'YE harvest'!E134</f>
        <v>9526</v>
      </c>
      <c r="F134" s="12"/>
      <c r="G134" s="12"/>
      <c r="K134" s="9"/>
      <c r="M134" s="2"/>
      <c r="O134" s="12"/>
      <c r="P134" s="12"/>
      <c r="R134" s="59"/>
      <c r="S134"/>
      <c r="T134" s="9"/>
      <c r="W134" s="58"/>
      <c r="Y134" s="9"/>
    </row>
    <row r="135" spans="1:25">
      <c r="A135" t="str">
        <f>'rockfish harvests'!A134</f>
        <v>SC</v>
      </c>
      <c r="B135">
        <f>'rockfish harvests'!B134</f>
        <v>1998</v>
      </c>
      <c r="C135" t="str">
        <f>'rockfish harvests'!C134</f>
        <v>NORTHEAS</v>
      </c>
      <c r="D135">
        <f>'rockfish harvests'!D134</f>
        <v>1488</v>
      </c>
      <c r="E135">
        <f>'YE harvest'!E135</f>
        <v>511</v>
      </c>
      <c r="F135" s="49"/>
      <c r="G135" s="50"/>
      <c r="H135" s="17">
        <f t="shared" ref="H135:H142" si="26">E135*F135</f>
        <v>0</v>
      </c>
      <c r="I135" s="8">
        <f t="shared" si="14"/>
        <v>0</v>
      </c>
      <c r="J135">
        <f t="shared" si="16"/>
        <v>0</v>
      </c>
      <c r="K135" s="9">
        <f t="shared" si="17"/>
        <v>0</v>
      </c>
      <c r="M135" s="2">
        <f>'rockfish harvests'!O134</f>
        <v>1158.751507803267</v>
      </c>
      <c r="N135">
        <f>'rockfish harvests'!P134</f>
        <v>130721.74657888399</v>
      </c>
      <c r="O135" s="12"/>
      <c r="P135" s="12"/>
      <c r="Q135" s="17">
        <f t="shared" si="24"/>
        <v>0</v>
      </c>
      <c r="R135" s="59">
        <f t="shared" si="25"/>
        <v>0</v>
      </c>
      <c r="S135">
        <f t="shared" si="18"/>
        <v>0</v>
      </c>
      <c r="T135" s="9">
        <f t="shared" si="19"/>
        <v>0</v>
      </c>
      <c r="V135" s="17">
        <f t="shared" si="15"/>
        <v>0</v>
      </c>
      <c r="W135" s="58">
        <f t="shared" si="15"/>
        <v>0</v>
      </c>
      <c r="X135">
        <f t="shared" si="20"/>
        <v>0</v>
      </c>
      <c r="Y135" s="9">
        <f t="shared" si="21"/>
        <v>0</v>
      </c>
    </row>
    <row r="136" spans="1:25">
      <c r="A136" t="str">
        <f>'rockfish harvests'!A135</f>
        <v>SC</v>
      </c>
      <c r="B136">
        <f>'rockfish harvests'!B135</f>
        <v>1999</v>
      </c>
      <c r="C136" t="str">
        <f>'rockfish harvests'!C135</f>
        <v>NORTHEAS</v>
      </c>
      <c r="D136">
        <f>'rockfish harvests'!D135</f>
        <v>1866</v>
      </c>
      <c r="E136">
        <f>'YE harvest'!E136</f>
        <v>177</v>
      </c>
      <c r="F136" s="49"/>
      <c r="G136" s="50"/>
      <c r="H136" s="17">
        <f t="shared" si="26"/>
        <v>0</v>
      </c>
      <c r="I136" s="8">
        <f t="shared" si="14"/>
        <v>0</v>
      </c>
      <c r="J136">
        <f t="shared" si="16"/>
        <v>0</v>
      </c>
      <c r="K136" s="9">
        <f t="shared" si="17"/>
        <v>0</v>
      </c>
      <c r="M136" s="2">
        <f>'rockfish harvests'!O135</f>
        <v>1453.1117698661938</v>
      </c>
      <c r="N136">
        <f>'rockfish harvests'!P135</f>
        <v>205572.61399024838</v>
      </c>
      <c r="O136" s="12"/>
      <c r="P136" s="12"/>
      <c r="Q136" s="17">
        <f t="shared" si="24"/>
        <v>0</v>
      </c>
      <c r="R136" s="59">
        <f t="shared" si="25"/>
        <v>0</v>
      </c>
      <c r="S136">
        <f t="shared" si="18"/>
        <v>0</v>
      </c>
      <c r="T136" s="9">
        <f t="shared" si="19"/>
        <v>0</v>
      </c>
      <c r="V136" s="17">
        <f t="shared" si="15"/>
        <v>0</v>
      </c>
      <c r="W136" s="58">
        <f t="shared" si="15"/>
        <v>0</v>
      </c>
      <c r="X136">
        <f t="shared" si="20"/>
        <v>0</v>
      </c>
      <c r="Y136" s="9">
        <f t="shared" si="21"/>
        <v>0</v>
      </c>
    </row>
    <row r="137" spans="1:25">
      <c r="A137" t="str">
        <f>'rockfish harvests'!A136</f>
        <v>SC</v>
      </c>
      <c r="B137">
        <f>'rockfish harvests'!B136</f>
        <v>2000</v>
      </c>
      <c r="C137" t="str">
        <f>'rockfish harvests'!C136</f>
        <v>NORTHEAS</v>
      </c>
      <c r="D137">
        <f>'rockfish harvests'!D136</f>
        <v>2115</v>
      </c>
      <c r="E137">
        <f>'YE harvest'!E137</f>
        <v>250</v>
      </c>
      <c r="F137" s="49"/>
      <c r="G137" s="50"/>
      <c r="H137" s="17">
        <f t="shared" si="26"/>
        <v>0</v>
      </c>
      <c r="I137" s="8">
        <f t="shared" ref="I137:I203" si="27">(E137^2)*G137</f>
        <v>0</v>
      </c>
      <c r="J137">
        <f t="shared" si="16"/>
        <v>0</v>
      </c>
      <c r="K137" s="9">
        <f t="shared" si="17"/>
        <v>0</v>
      </c>
      <c r="M137" s="2">
        <f>'rockfish harvests'!O136</f>
        <v>1647.0157520187568</v>
      </c>
      <c r="N137">
        <f>'rockfish harvests'!P136</f>
        <v>264096.54694560438</v>
      </c>
      <c r="O137" s="12"/>
      <c r="P137" s="12"/>
      <c r="Q137" s="17">
        <f t="shared" si="24"/>
        <v>0</v>
      </c>
      <c r="R137" s="59">
        <f t="shared" si="25"/>
        <v>0</v>
      </c>
      <c r="S137">
        <f t="shared" si="18"/>
        <v>0</v>
      </c>
      <c r="T137" s="9">
        <f t="shared" si="19"/>
        <v>0</v>
      </c>
      <c r="V137" s="17">
        <f t="shared" ref="V137:W203" si="28">Q137+H137</f>
        <v>0</v>
      </c>
      <c r="W137" s="58">
        <f t="shared" si="28"/>
        <v>0</v>
      </c>
      <c r="X137">
        <f t="shared" si="20"/>
        <v>0</v>
      </c>
      <c r="Y137" s="9">
        <f t="shared" si="21"/>
        <v>0</v>
      </c>
    </row>
    <row r="138" spans="1:25">
      <c r="A138" t="str">
        <f>'rockfish harvests'!A137</f>
        <v>SC</v>
      </c>
      <c r="B138">
        <f>'rockfish harvests'!B137</f>
        <v>2001</v>
      </c>
      <c r="C138" t="str">
        <f>'rockfish harvests'!C137</f>
        <v>NORTHEAS</v>
      </c>
      <c r="D138">
        <f>'rockfish harvests'!D137</f>
        <v>2081</v>
      </c>
      <c r="E138">
        <f>'YE harvest'!E138</f>
        <v>227</v>
      </c>
      <c r="F138" s="49"/>
      <c r="G138" s="50"/>
      <c r="H138" s="17">
        <f t="shared" si="26"/>
        <v>0</v>
      </c>
      <c r="I138" s="8">
        <f t="shared" si="27"/>
        <v>0</v>
      </c>
      <c r="J138">
        <f t="shared" ref="J138:J204" si="29">SQRT(I138)</f>
        <v>0</v>
      </c>
      <c r="K138" s="9">
        <f t="shared" ref="K138:K204" si="30">(1.96*J138)</f>
        <v>0</v>
      </c>
      <c r="M138" s="2">
        <f>'rockfish harvests'!O137</f>
        <v>1620.5389030501337</v>
      </c>
      <c r="N138">
        <f>'rockfish harvests'!P137</f>
        <v>255673.74912670467</v>
      </c>
      <c r="O138" s="12"/>
      <c r="P138" s="12"/>
      <c r="Q138" s="17">
        <f t="shared" si="24"/>
        <v>0</v>
      </c>
      <c r="R138" s="59">
        <f t="shared" si="25"/>
        <v>0</v>
      </c>
      <c r="S138">
        <f t="shared" ref="S138:S204" si="31">SQRT(R138)</f>
        <v>0</v>
      </c>
      <c r="T138" s="9">
        <f t="shared" ref="T138:T204" si="32">(1.96*S138)</f>
        <v>0</v>
      </c>
      <c r="V138" s="17">
        <f t="shared" si="28"/>
        <v>0</v>
      </c>
      <c r="W138" s="58">
        <f t="shared" si="28"/>
        <v>0</v>
      </c>
      <c r="X138">
        <f t="shared" ref="X138:X204" si="33">SQRT(W138)</f>
        <v>0</v>
      </c>
      <c r="Y138" s="9">
        <f t="shared" ref="Y138:Y204" si="34">(1.96*X138)</f>
        <v>0</v>
      </c>
    </row>
    <row r="139" spans="1:25">
      <c r="A139" t="str">
        <f>'rockfish harvests'!A138</f>
        <v>SC</v>
      </c>
      <c r="B139">
        <f>'rockfish harvests'!B138</f>
        <v>2002</v>
      </c>
      <c r="C139" t="str">
        <f>'rockfish harvests'!C138</f>
        <v>NORTHEAS</v>
      </c>
      <c r="D139">
        <f>'rockfish harvests'!D138</f>
        <v>2262</v>
      </c>
      <c r="E139">
        <f>'YE harvest'!E139</f>
        <v>210</v>
      </c>
      <c r="F139" s="49"/>
      <c r="G139" s="50"/>
      <c r="H139" s="17">
        <f t="shared" si="26"/>
        <v>0</v>
      </c>
      <c r="I139" s="8">
        <f t="shared" si="27"/>
        <v>0</v>
      </c>
      <c r="J139">
        <f t="shared" si="29"/>
        <v>0</v>
      </c>
      <c r="K139" s="9">
        <f t="shared" si="30"/>
        <v>0</v>
      </c>
      <c r="M139" s="2">
        <f>'rockfish harvests'!O138</f>
        <v>1761.4891872654503</v>
      </c>
      <c r="N139">
        <f>'rockfish harvests'!P138</f>
        <v>302083.62252065231</v>
      </c>
      <c r="O139" s="12"/>
      <c r="P139" s="12"/>
      <c r="Q139" s="17">
        <f t="shared" si="24"/>
        <v>0</v>
      </c>
      <c r="R139" s="59">
        <f t="shared" si="25"/>
        <v>0</v>
      </c>
      <c r="S139">
        <f t="shared" si="31"/>
        <v>0</v>
      </c>
      <c r="T139" s="9">
        <f t="shared" si="32"/>
        <v>0</v>
      </c>
      <c r="V139" s="17">
        <f t="shared" si="28"/>
        <v>0</v>
      </c>
      <c r="W139" s="58">
        <f t="shared" si="28"/>
        <v>0</v>
      </c>
      <c r="X139">
        <f t="shared" si="33"/>
        <v>0</v>
      </c>
      <c r="Y139" s="9">
        <f t="shared" si="34"/>
        <v>0</v>
      </c>
    </row>
    <row r="140" spans="1:25">
      <c r="A140" t="str">
        <f>'rockfish harvests'!A139</f>
        <v>SC</v>
      </c>
      <c r="B140">
        <f>'rockfish harvests'!B139</f>
        <v>2003</v>
      </c>
      <c r="C140" t="str">
        <f>'rockfish harvests'!C139</f>
        <v>NORTHEAS</v>
      </c>
      <c r="D140">
        <f>'rockfish harvests'!D139</f>
        <v>2743</v>
      </c>
      <c r="E140">
        <f>'YE harvest'!E140</f>
        <v>266</v>
      </c>
      <c r="F140" s="49"/>
      <c r="G140" s="50"/>
      <c r="H140" s="17">
        <f t="shared" si="26"/>
        <v>0</v>
      </c>
      <c r="I140" s="8">
        <f t="shared" si="27"/>
        <v>0</v>
      </c>
      <c r="J140">
        <f t="shared" si="29"/>
        <v>0</v>
      </c>
      <c r="K140" s="9">
        <f t="shared" si="30"/>
        <v>0</v>
      </c>
      <c r="M140" s="2">
        <f>'rockfish harvests'!O139</f>
        <v>2136.0587270862643</v>
      </c>
      <c r="N140">
        <f>'rockfish harvests'!P139</f>
        <v>444215.38374428463</v>
      </c>
      <c r="O140" s="12"/>
      <c r="P140" s="12"/>
      <c r="Q140" s="17">
        <f t="shared" si="24"/>
        <v>0</v>
      </c>
      <c r="R140" s="59">
        <f t="shared" si="25"/>
        <v>0</v>
      </c>
      <c r="S140">
        <f t="shared" si="31"/>
        <v>0</v>
      </c>
      <c r="T140" s="9">
        <f t="shared" si="32"/>
        <v>0</v>
      </c>
      <c r="V140" s="17">
        <f t="shared" si="28"/>
        <v>0</v>
      </c>
      <c r="W140" s="58">
        <f t="shared" si="28"/>
        <v>0</v>
      </c>
      <c r="X140">
        <f t="shared" si="33"/>
        <v>0</v>
      </c>
      <c r="Y140" s="9">
        <f t="shared" si="34"/>
        <v>0</v>
      </c>
    </row>
    <row r="141" spans="1:25">
      <c r="A141" t="str">
        <f>'rockfish harvests'!A140</f>
        <v>SC</v>
      </c>
      <c r="B141">
        <f>'rockfish harvests'!B140</f>
        <v>2004</v>
      </c>
      <c r="C141" t="str">
        <f>'rockfish harvests'!C140</f>
        <v>NORTHEAS</v>
      </c>
      <c r="D141">
        <f>'rockfish harvests'!D140</f>
        <v>3291</v>
      </c>
      <c r="E141">
        <f>'YE harvest'!E141</f>
        <v>223</v>
      </c>
      <c r="F141" s="49"/>
      <c r="G141" s="50"/>
      <c r="H141" s="17">
        <f t="shared" si="26"/>
        <v>0</v>
      </c>
      <c r="I141" s="8">
        <f t="shared" si="27"/>
        <v>0</v>
      </c>
      <c r="J141">
        <f t="shared" si="29"/>
        <v>0</v>
      </c>
      <c r="K141" s="9">
        <f t="shared" si="30"/>
        <v>0</v>
      </c>
      <c r="M141" s="2">
        <f>'rockfish harvests'!O140</f>
        <v>2562.8032339923066</v>
      </c>
      <c r="N141">
        <f>'rockfish harvests'!P140</f>
        <v>639436.97291537211</v>
      </c>
      <c r="O141" s="12"/>
      <c r="P141" s="12"/>
      <c r="Q141" s="17">
        <f t="shared" si="24"/>
        <v>0</v>
      </c>
      <c r="R141" s="59">
        <f t="shared" si="25"/>
        <v>0</v>
      </c>
      <c r="S141">
        <f t="shared" si="31"/>
        <v>0</v>
      </c>
      <c r="T141" s="9">
        <f t="shared" si="32"/>
        <v>0</v>
      </c>
      <c r="V141" s="17">
        <f t="shared" si="28"/>
        <v>0</v>
      </c>
      <c r="W141" s="58">
        <f t="shared" si="28"/>
        <v>0</v>
      </c>
      <c r="X141">
        <f t="shared" si="33"/>
        <v>0</v>
      </c>
      <c r="Y141" s="9">
        <f t="shared" si="34"/>
        <v>0</v>
      </c>
    </row>
    <row r="142" spans="1:25">
      <c r="A142" t="str">
        <f>'rockfish harvests'!A141</f>
        <v>SC</v>
      </c>
      <c r="B142">
        <f>'rockfish harvests'!B141</f>
        <v>2005</v>
      </c>
      <c r="C142" t="str">
        <f>'rockfish harvests'!C141</f>
        <v>NORTHEAS</v>
      </c>
      <c r="D142">
        <f>'rockfish harvests'!D141</f>
        <v>4641</v>
      </c>
      <c r="E142">
        <f>'YE harvest'!E142</f>
        <v>316</v>
      </c>
      <c r="F142" s="49"/>
      <c r="G142" s="50"/>
      <c r="H142" s="17">
        <f t="shared" si="26"/>
        <v>0</v>
      </c>
      <c r="I142" s="8">
        <f t="shared" si="27"/>
        <v>0</v>
      </c>
      <c r="J142">
        <f t="shared" si="29"/>
        <v>0</v>
      </c>
      <c r="K142" s="9">
        <f t="shared" si="30"/>
        <v>0</v>
      </c>
      <c r="M142" s="2">
        <f>'rockfish harvests'!O141</f>
        <v>3614.0898842170445</v>
      </c>
      <c r="N142">
        <f>'rockfish harvests'!P141</f>
        <v>1271642.7403433286</v>
      </c>
      <c r="O142" s="12"/>
      <c r="P142" s="12"/>
      <c r="Q142" s="17">
        <f t="shared" si="24"/>
        <v>0</v>
      </c>
      <c r="R142" s="59">
        <f t="shared" si="25"/>
        <v>0</v>
      </c>
      <c r="S142">
        <f t="shared" si="31"/>
        <v>0</v>
      </c>
      <c r="T142" s="9">
        <f t="shared" si="32"/>
        <v>0</v>
      </c>
      <c r="V142" s="17">
        <f t="shared" si="28"/>
        <v>0</v>
      </c>
      <c r="W142" s="58">
        <f t="shared" si="28"/>
        <v>0</v>
      </c>
      <c r="X142">
        <f t="shared" si="33"/>
        <v>0</v>
      </c>
      <c r="Y142" s="9">
        <f t="shared" si="34"/>
        <v>0</v>
      </c>
    </row>
    <row r="143" spans="1:25">
      <c r="A143" t="str">
        <f>'rockfish harvests'!A142</f>
        <v>SC</v>
      </c>
      <c r="B143">
        <f>'rockfish harvests'!B142</f>
        <v>2006</v>
      </c>
      <c r="C143" t="str">
        <f>'rockfish harvests'!C142</f>
        <v>NORTHEAS</v>
      </c>
      <c r="D143">
        <f>'rockfish harvests'!D142</f>
        <v>3693</v>
      </c>
      <c r="E143">
        <f>'YE harvest'!E143</f>
        <v>174</v>
      </c>
      <c r="F143" s="12"/>
      <c r="G143" s="12"/>
      <c r="H143" s="17" t="e">
        <f>#REF!</f>
        <v>#REF!</v>
      </c>
      <c r="I143" s="8">
        <f t="shared" si="27"/>
        <v>0</v>
      </c>
      <c r="J143">
        <f t="shared" si="29"/>
        <v>0</v>
      </c>
      <c r="K143" s="9">
        <f t="shared" si="30"/>
        <v>0</v>
      </c>
      <c r="M143" s="2">
        <f>'rockfish harvests'!O142</f>
        <v>2875.8530365036731</v>
      </c>
      <c r="N143">
        <f>'rockfish harvests'!P142</f>
        <v>805194.11996587296</v>
      </c>
      <c r="O143" s="12"/>
      <c r="P143" s="12"/>
      <c r="Q143" s="17">
        <f t="shared" si="24"/>
        <v>0</v>
      </c>
      <c r="R143" s="59">
        <f t="shared" si="25"/>
        <v>0</v>
      </c>
      <c r="S143">
        <f t="shared" si="31"/>
        <v>0</v>
      </c>
      <c r="T143" s="9">
        <f t="shared" si="32"/>
        <v>0</v>
      </c>
      <c r="V143" s="17" t="e">
        <f t="shared" si="28"/>
        <v>#REF!</v>
      </c>
      <c r="W143" s="58">
        <f t="shared" si="28"/>
        <v>0</v>
      </c>
      <c r="X143">
        <f t="shared" si="33"/>
        <v>0</v>
      </c>
      <c r="Y143" s="9">
        <f t="shared" si="34"/>
        <v>0</v>
      </c>
    </row>
    <row r="144" spans="1:25">
      <c r="A144" t="str">
        <f>'rockfish harvests'!A143</f>
        <v>SC</v>
      </c>
      <c r="B144">
        <f>'rockfish harvests'!B143</f>
        <v>2007</v>
      </c>
      <c r="C144" t="str">
        <f>'rockfish harvests'!C143</f>
        <v>NORTHEAS</v>
      </c>
      <c r="D144">
        <f>'rockfish harvests'!D143</f>
        <v>5080</v>
      </c>
      <c r="E144">
        <f>'YE harvest'!E144</f>
        <v>428</v>
      </c>
      <c r="F144" s="12"/>
      <c r="G144" s="12"/>
      <c r="H144" s="17" t="e">
        <f>#REF!</f>
        <v>#REF!</v>
      </c>
      <c r="I144" s="8">
        <f t="shared" si="27"/>
        <v>0</v>
      </c>
      <c r="J144">
        <f t="shared" si="29"/>
        <v>0</v>
      </c>
      <c r="K144" s="9">
        <f t="shared" si="30"/>
        <v>0</v>
      </c>
      <c r="M144" s="2">
        <f>'rockfish harvests'!O143</f>
        <v>3955.9527282530889</v>
      </c>
      <c r="N144">
        <f>'rockfish harvests'!P143</f>
        <v>1523594.5272363999</v>
      </c>
      <c r="O144" s="12"/>
      <c r="P144" s="12"/>
      <c r="Q144" s="17">
        <f t="shared" si="24"/>
        <v>0</v>
      </c>
      <c r="R144" s="59">
        <f t="shared" si="25"/>
        <v>0</v>
      </c>
      <c r="S144">
        <f t="shared" si="31"/>
        <v>0</v>
      </c>
      <c r="T144" s="9">
        <f t="shared" si="32"/>
        <v>0</v>
      </c>
      <c r="V144" s="17" t="e">
        <f t="shared" si="28"/>
        <v>#REF!</v>
      </c>
      <c r="W144" s="58">
        <f t="shared" si="28"/>
        <v>0</v>
      </c>
      <c r="X144">
        <f t="shared" si="33"/>
        <v>0</v>
      </c>
      <c r="Y144" s="9">
        <f t="shared" si="34"/>
        <v>0</v>
      </c>
    </row>
    <row r="145" spans="1:25">
      <c r="A145" t="str">
        <f>'rockfish harvests'!A144</f>
        <v>SC</v>
      </c>
      <c r="B145">
        <f>'rockfish harvests'!B144</f>
        <v>2008</v>
      </c>
      <c r="C145" t="str">
        <f>'rockfish harvests'!C144</f>
        <v>NORTHEAS</v>
      </c>
      <c r="D145">
        <f>'rockfish harvests'!D144</f>
        <v>6260</v>
      </c>
      <c r="E145">
        <f>'YE harvest'!E145</f>
        <v>407</v>
      </c>
      <c r="F145" s="12"/>
      <c r="G145" s="12"/>
      <c r="H145" s="17" t="e">
        <f>#REF!</f>
        <v>#REF!</v>
      </c>
      <c r="I145" s="8">
        <f t="shared" si="27"/>
        <v>0</v>
      </c>
      <c r="J145">
        <f t="shared" si="29"/>
        <v>0</v>
      </c>
      <c r="K145" s="9">
        <f t="shared" si="30"/>
        <v>0</v>
      </c>
      <c r="M145" s="2">
        <f>'rockfish harvests'!O144</f>
        <v>4874.8551336347118</v>
      </c>
      <c r="N145">
        <f>'rockfish harvests'!P144</f>
        <v>2313612.6269270084</v>
      </c>
      <c r="O145" s="12"/>
      <c r="P145" s="12"/>
      <c r="Q145" s="17">
        <f t="shared" si="24"/>
        <v>0</v>
      </c>
      <c r="R145" s="59">
        <f t="shared" si="25"/>
        <v>0</v>
      </c>
      <c r="S145">
        <f t="shared" si="31"/>
        <v>0</v>
      </c>
      <c r="T145" s="9">
        <f t="shared" si="32"/>
        <v>0</v>
      </c>
      <c r="V145" s="17" t="e">
        <f t="shared" si="28"/>
        <v>#REF!</v>
      </c>
      <c r="W145" s="58">
        <f t="shared" si="28"/>
        <v>0</v>
      </c>
      <c r="X145">
        <f t="shared" si="33"/>
        <v>0</v>
      </c>
      <c r="Y145" s="9">
        <f t="shared" si="34"/>
        <v>0</v>
      </c>
    </row>
    <row r="146" spans="1:25">
      <c r="A146" t="str">
        <f>'rockfish harvests'!A145</f>
        <v>SC</v>
      </c>
      <c r="B146">
        <f>'rockfish harvests'!B145</f>
        <v>2009</v>
      </c>
      <c r="C146" t="str">
        <f>'rockfish harvests'!C145</f>
        <v>NORTHEAS</v>
      </c>
      <c r="D146">
        <f>'rockfish harvests'!D145</f>
        <v>6369</v>
      </c>
      <c r="E146">
        <f>'YE harvest'!E146</f>
        <v>282</v>
      </c>
      <c r="F146" s="12"/>
      <c r="G146" s="12"/>
      <c r="H146" s="17" t="e">
        <f>#REF!</f>
        <v>#REF!</v>
      </c>
      <c r="I146" s="8">
        <f t="shared" si="27"/>
        <v>0</v>
      </c>
      <c r="J146">
        <f t="shared" si="29"/>
        <v>0</v>
      </c>
      <c r="K146" s="9">
        <f t="shared" si="30"/>
        <v>0</v>
      </c>
      <c r="M146" s="2">
        <f>'rockfish harvests'!O145</f>
        <v>4959.7367965047106</v>
      </c>
      <c r="N146">
        <f>'rockfish harvests'!P145</f>
        <v>2394883.9707024693</v>
      </c>
      <c r="O146" s="12"/>
      <c r="P146" s="12"/>
      <c r="Q146" s="17">
        <f t="shared" si="24"/>
        <v>0</v>
      </c>
      <c r="R146" s="59">
        <f t="shared" si="25"/>
        <v>0</v>
      </c>
      <c r="S146">
        <f t="shared" si="31"/>
        <v>0</v>
      </c>
      <c r="T146" s="9">
        <f t="shared" si="32"/>
        <v>0</v>
      </c>
      <c r="V146" s="17" t="e">
        <f t="shared" si="28"/>
        <v>#REF!</v>
      </c>
      <c r="W146" s="58">
        <f t="shared" si="28"/>
        <v>0</v>
      </c>
      <c r="X146">
        <f t="shared" si="33"/>
        <v>0</v>
      </c>
      <c r="Y146" s="9">
        <f t="shared" si="34"/>
        <v>0</v>
      </c>
    </row>
    <row r="147" spans="1:25">
      <c r="A147" t="str">
        <f>'rockfish harvests'!A146</f>
        <v>SC</v>
      </c>
      <c r="B147">
        <f>'rockfish harvests'!B146</f>
        <v>2010</v>
      </c>
      <c r="C147" t="str">
        <f>'rockfish harvests'!C146</f>
        <v>NORTHEAS</v>
      </c>
      <c r="D147">
        <f>'rockfish harvests'!D146</f>
        <v>8141</v>
      </c>
      <c r="E147">
        <f>'YE harvest'!E147</f>
        <v>1433</v>
      </c>
      <c r="F147" s="12"/>
      <c r="G147" s="12"/>
      <c r="H147" s="17" t="e">
        <f>#REF!</f>
        <v>#REF!</v>
      </c>
      <c r="I147" s="8">
        <f t="shared" si="27"/>
        <v>0</v>
      </c>
      <c r="J147">
        <f t="shared" si="29"/>
        <v>0</v>
      </c>
      <c r="K147" s="9">
        <f t="shared" si="30"/>
        <v>0</v>
      </c>
      <c r="M147" s="2">
        <f>'rockfish harvests'!O146</f>
        <v>6339.6478662811805</v>
      </c>
      <c r="N147">
        <f>'rockfish harvests'!P146</f>
        <v>3912888.6469779164</v>
      </c>
      <c r="O147" s="25"/>
      <c r="P147" s="25"/>
      <c r="Q147" s="17">
        <f t="shared" si="24"/>
        <v>0</v>
      </c>
      <c r="R147" s="59">
        <f t="shared" si="25"/>
        <v>0</v>
      </c>
      <c r="S147">
        <f t="shared" si="31"/>
        <v>0</v>
      </c>
      <c r="T147" s="9">
        <f t="shared" si="32"/>
        <v>0</v>
      </c>
      <c r="V147" s="17" t="e">
        <f t="shared" si="28"/>
        <v>#REF!</v>
      </c>
      <c r="W147" s="58">
        <f t="shared" si="28"/>
        <v>0</v>
      </c>
      <c r="X147">
        <f t="shared" si="33"/>
        <v>0</v>
      </c>
      <c r="Y147" s="9">
        <f t="shared" si="34"/>
        <v>0</v>
      </c>
    </row>
    <row r="148" spans="1:25">
      <c r="A148" t="str">
        <f>'rockfish harvests'!A147</f>
        <v>SC</v>
      </c>
      <c r="B148">
        <f>'rockfish harvests'!B147</f>
        <v>2011</v>
      </c>
      <c r="C148" t="str">
        <f>'rockfish harvests'!C147</f>
        <v>NORTHEAS</v>
      </c>
      <c r="D148">
        <f>'rockfish harvests'!D147</f>
        <v>6904</v>
      </c>
      <c r="E148">
        <f>'YE harvest'!E148</f>
        <v>293</v>
      </c>
      <c r="F148" s="12"/>
      <c r="G148" s="12"/>
      <c r="H148" s="17" t="e">
        <f>#REF!</f>
        <v>#REF!</v>
      </c>
      <c r="I148" s="8">
        <f t="shared" si="27"/>
        <v>0</v>
      </c>
      <c r="J148">
        <f t="shared" si="29"/>
        <v>0</v>
      </c>
      <c r="K148" s="9">
        <f t="shared" si="30"/>
        <v>0</v>
      </c>
      <c r="M148" s="2">
        <f>'rockfish harvests'!O147</f>
        <v>6000.5227354099534</v>
      </c>
      <c r="N148">
        <f>'rockfish harvests'!P147</f>
        <v>2122890.1028359062</v>
      </c>
      <c r="O148" s="12"/>
      <c r="P148" s="12"/>
      <c r="Q148" s="17">
        <f t="shared" si="24"/>
        <v>0</v>
      </c>
      <c r="R148" s="59">
        <f t="shared" si="25"/>
        <v>0</v>
      </c>
      <c r="S148">
        <f t="shared" si="31"/>
        <v>0</v>
      </c>
      <c r="T148" s="9">
        <f t="shared" si="32"/>
        <v>0</v>
      </c>
      <c r="V148" s="17" t="e">
        <f t="shared" si="28"/>
        <v>#REF!</v>
      </c>
      <c r="W148" s="58">
        <f t="shared" si="28"/>
        <v>0</v>
      </c>
      <c r="X148">
        <f t="shared" si="33"/>
        <v>0</v>
      </c>
      <c r="Y148" s="9">
        <f t="shared" si="34"/>
        <v>0</v>
      </c>
    </row>
    <row r="149" spans="1:25">
      <c r="A149" t="str">
        <f>'rockfish harvests'!A148</f>
        <v>SC</v>
      </c>
      <c r="B149">
        <f>'rockfish harvests'!B148</f>
        <v>2012</v>
      </c>
      <c r="C149" t="str">
        <f>'rockfish harvests'!C148</f>
        <v>NORTHEAS</v>
      </c>
      <c r="D149">
        <f>'rockfish harvests'!D148</f>
        <v>6813</v>
      </c>
      <c r="E149">
        <f>'YE harvest'!E149</f>
        <v>556</v>
      </c>
      <c r="F149" s="12"/>
      <c r="G149" s="12"/>
      <c r="H149" s="17" t="e">
        <f>#REF!</f>
        <v>#REF!</v>
      </c>
      <c r="I149" s="8">
        <f t="shared" si="27"/>
        <v>0</v>
      </c>
      <c r="J149">
        <f t="shared" si="29"/>
        <v>0</v>
      </c>
      <c r="K149" s="9">
        <f t="shared" si="30"/>
        <v>0</v>
      </c>
      <c r="M149" s="2">
        <f>'rockfish harvests'!O148</f>
        <v>4938.4793337446008</v>
      </c>
      <c r="N149">
        <f>'rockfish harvests'!P148</f>
        <v>2023168.1052428612</v>
      </c>
      <c r="O149" s="12"/>
      <c r="P149" s="12"/>
      <c r="Q149" s="17">
        <f t="shared" si="24"/>
        <v>0</v>
      </c>
      <c r="R149" s="59">
        <f t="shared" si="25"/>
        <v>0</v>
      </c>
      <c r="S149">
        <f t="shared" si="31"/>
        <v>0</v>
      </c>
      <c r="T149" s="9">
        <f t="shared" si="32"/>
        <v>0</v>
      </c>
      <c r="V149" s="17" t="e">
        <f t="shared" si="28"/>
        <v>#REF!</v>
      </c>
      <c r="W149" s="58">
        <f t="shared" si="28"/>
        <v>0</v>
      </c>
      <c r="X149">
        <f t="shared" si="33"/>
        <v>0</v>
      </c>
      <c r="Y149" s="9">
        <f t="shared" si="34"/>
        <v>0</v>
      </c>
    </row>
    <row r="150" spans="1:25">
      <c r="A150" t="str">
        <f>'rockfish harvests'!A149</f>
        <v>SC</v>
      </c>
      <c r="B150">
        <f>'rockfish harvests'!B149</f>
        <v>2013</v>
      </c>
      <c r="C150" t="str">
        <f>'rockfish harvests'!C149</f>
        <v>NORTHEAS</v>
      </c>
      <c r="D150">
        <f>'rockfish harvests'!D149</f>
        <v>9965</v>
      </c>
      <c r="E150">
        <f>'YE harvest'!E150</f>
        <v>638</v>
      </c>
      <c r="F150" s="12"/>
      <c r="G150" s="12"/>
      <c r="H150" s="17" t="e">
        <f>#REF!</f>
        <v>#REF!</v>
      </c>
      <c r="I150" s="8">
        <f t="shared" si="27"/>
        <v>0</v>
      </c>
      <c r="J150">
        <f t="shared" si="29"/>
        <v>0</v>
      </c>
      <c r="K150" s="9">
        <f t="shared" si="30"/>
        <v>0</v>
      </c>
      <c r="M150" s="2">
        <f>'rockfish harvests'!O149</f>
        <v>8625.830039525692</v>
      </c>
      <c r="N150">
        <f>'rockfish harvests'!P149</f>
        <v>4761147.9363994701</v>
      </c>
      <c r="O150" s="12"/>
      <c r="P150" s="12"/>
      <c r="Q150" s="17">
        <f t="shared" si="24"/>
        <v>0</v>
      </c>
      <c r="R150" s="59">
        <f t="shared" si="25"/>
        <v>0</v>
      </c>
      <c r="S150">
        <f t="shared" si="31"/>
        <v>0</v>
      </c>
      <c r="T150" s="9">
        <f t="shared" si="32"/>
        <v>0</v>
      </c>
      <c r="V150" s="17" t="e">
        <f t="shared" si="28"/>
        <v>#REF!</v>
      </c>
      <c r="W150" s="58">
        <f t="shared" si="28"/>
        <v>0</v>
      </c>
      <c r="X150">
        <f t="shared" si="33"/>
        <v>0</v>
      </c>
      <c r="Y150" s="9">
        <f t="shared" si="34"/>
        <v>0</v>
      </c>
    </row>
    <row r="151" spans="1:25">
      <c r="A151" t="str">
        <f>'rockfish harvests'!A150</f>
        <v>SC</v>
      </c>
      <c r="B151">
        <f>'rockfish harvests'!B150</f>
        <v>2014</v>
      </c>
      <c r="C151" t="str">
        <f>'rockfish harvests'!C150</f>
        <v>NORTHEAS</v>
      </c>
      <c r="D151">
        <f>'rockfish harvests'!D150</f>
        <v>11896</v>
      </c>
      <c r="E151">
        <f>'YE harvest'!E151</f>
        <v>1536</v>
      </c>
      <c r="F151" s="12"/>
      <c r="G151" s="12"/>
      <c r="H151" s="17" t="e">
        <f>#REF!</f>
        <v>#REF!</v>
      </c>
      <c r="I151" s="8">
        <f t="shared" si="27"/>
        <v>0</v>
      </c>
      <c r="J151">
        <f t="shared" si="29"/>
        <v>0</v>
      </c>
      <c r="K151" s="9">
        <f t="shared" si="30"/>
        <v>0</v>
      </c>
      <c r="M151" s="2">
        <f>'rockfish harvests'!O150</f>
        <v>5411.0074000986679</v>
      </c>
      <c r="N151">
        <f>'rockfish harvests'!P150</f>
        <v>1633143.8585763292</v>
      </c>
      <c r="O151" s="12"/>
      <c r="P151" s="12"/>
      <c r="Q151" s="17">
        <f t="shared" si="24"/>
        <v>0</v>
      </c>
      <c r="R151" s="59">
        <f t="shared" si="25"/>
        <v>0</v>
      </c>
      <c r="S151">
        <f t="shared" si="31"/>
        <v>0</v>
      </c>
      <c r="T151" s="9">
        <f t="shared" si="32"/>
        <v>0</v>
      </c>
      <c r="V151" s="17" t="e">
        <f t="shared" si="28"/>
        <v>#REF!</v>
      </c>
      <c r="W151" s="58">
        <f t="shared" si="28"/>
        <v>0</v>
      </c>
      <c r="X151">
        <f t="shared" si="33"/>
        <v>0</v>
      </c>
      <c r="Y151" s="9">
        <f t="shared" si="34"/>
        <v>0</v>
      </c>
    </row>
    <row r="152" spans="1:25">
      <c r="A152" t="str">
        <f>'rockfish harvests'!A151</f>
        <v>SC</v>
      </c>
      <c r="B152">
        <f>'rockfish harvests'!B151</f>
        <v>2015</v>
      </c>
      <c r="C152" t="str">
        <f>'rockfish harvests'!C151</f>
        <v>NORTHEAS</v>
      </c>
      <c r="D152">
        <f>'rockfish harvests'!D151</f>
        <v>12377</v>
      </c>
      <c r="E152">
        <f>'YE harvest'!E152</f>
        <v>578</v>
      </c>
      <c r="F152" s="12"/>
      <c r="G152" s="12"/>
      <c r="H152" s="17" t="e">
        <f>#REF!</f>
        <v>#REF!</v>
      </c>
      <c r="I152" s="8">
        <f t="shared" si="27"/>
        <v>0</v>
      </c>
      <c r="J152">
        <f t="shared" si="29"/>
        <v>0</v>
      </c>
      <c r="K152" s="9">
        <f t="shared" si="30"/>
        <v>0</v>
      </c>
      <c r="M152" s="2">
        <f>'rockfish harvests'!O151</f>
        <v>10776.477406902814</v>
      </c>
      <c r="N152">
        <f>'rockfish harvests'!P151</f>
        <v>10110394.020791385</v>
      </c>
      <c r="O152" s="12"/>
      <c r="P152" s="12"/>
      <c r="Q152" s="17">
        <f t="shared" si="24"/>
        <v>0</v>
      </c>
      <c r="R152" s="59">
        <f t="shared" si="25"/>
        <v>0</v>
      </c>
      <c r="S152">
        <f t="shared" si="31"/>
        <v>0</v>
      </c>
      <c r="T152" s="9">
        <f t="shared" si="32"/>
        <v>0</v>
      </c>
      <c r="V152" s="17" t="e">
        <f t="shared" si="28"/>
        <v>#REF!</v>
      </c>
      <c r="W152" s="58">
        <f t="shared" si="28"/>
        <v>0</v>
      </c>
      <c r="X152">
        <f t="shared" si="33"/>
        <v>0</v>
      </c>
      <c r="Y152" s="9">
        <f t="shared" si="34"/>
        <v>0</v>
      </c>
    </row>
    <row r="153" spans="1:25">
      <c r="A153" t="str">
        <f>'rockfish harvests'!A152</f>
        <v>SC</v>
      </c>
      <c r="B153">
        <f>'rockfish harvests'!B152</f>
        <v>2016</v>
      </c>
      <c r="C153" t="str">
        <f>'rockfish harvests'!C152</f>
        <v>NORTHEAS</v>
      </c>
      <c r="D153">
        <f>'rockfish harvests'!D152</f>
        <v>13580</v>
      </c>
      <c r="E153">
        <f>'YE harvest'!E153</f>
        <v>719</v>
      </c>
      <c r="F153" s="12"/>
      <c r="G153" s="12"/>
      <c r="H153" s="17" t="e">
        <f>#REF!</f>
        <v>#REF!</v>
      </c>
      <c r="I153" s="8">
        <f t="shared" si="27"/>
        <v>0</v>
      </c>
      <c r="J153">
        <f t="shared" si="29"/>
        <v>0</v>
      </c>
      <c r="K153" s="9">
        <f t="shared" si="30"/>
        <v>0</v>
      </c>
      <c r="M153" s="2">
        <f>'rockfish harvests'!O152</f>
        <v>14147.366319691999</v>
      </c>
      <c r="N153">
        <f>'rockfish harvests'!P152</f>
        <v>22590691.391820997</v>
      </c>
      <c r="O153" s="12"/>
      <c r="P153" s="12"/>
      <c r="Q153" s="17">
        <f t="shared" si="24"/>
        <v>0</v>
      </c>
      <c r="R153" s="59">
        <f t="shared" si="25"/>
        <v>0</v>
      </c>
      <c r="S153">
        <f t="shared" si="31"/>
        <v>0</v>
      </c>
      <c r="T153" s="9">
        <f t="shared" si="32"/>
        <v>0</v>
      </c>
      <c r="V153" s="17" t="e">
        <f t="shared" si="28"/>
        <v>#REF!</v>
      </c>
      <c r="W153" s="58">
        <f t="shared" si="28"/>
        <v>0</v>
      </c>
      <c r="X153">
        <f t="shared" si="33"/>
        <v>0</v>
      </c>
      <c r="Y153" s="9">
        <f t="shared" si="34"/>
        <v>0</v>
      </c>
    </row>
    <row r="154" spans="1:25">
      <c r="A154" t="str">
        <f>'rockfish harvests'!A153</f>
        <v>SC</v>
      </c>
      <c r="B154">
        <f>'rockfish harvests'!B153</f>
        <v>2017</v>
      </c>
      <c r="C154" t="str">
        <f>'rockfish harvests'!C153</f>
        <v>NORTHEAS</v>
      </c>
      <c r="D154">
        <f>'rockfish harvests'!D153</f>
        <v>6719</v>
      </c>
      <c r="E154">
        <f>'YE harvest'!E154</f>
        <v>241</v>
      </c>
      <c r="F154" s="12"/>
      <c r="G154" s="12"/>
      <c r="H154" s="17" t="e">
        <f>#REF!</f>
        <v>#REF!</v>
      </c>
      <c r="I154" s="8">
        <f t="shared" si="27"/>
        <v>0</v>
      </c>
      <c r="J154">
        <f t="shared" si="29"/>
        <v>0</v>
      </c>
      <c r="K154" s="9">
        <f t="shared" si="30"/>
        <v>0</v>
      </c>
      <c r="M154" s="2">
        <f>'rockfish harvests'!O153</f>
        <v>3758.2825709322533</v>
      </c>
      <c r="N154">
        <f>'rockfish harvests'!P153</f>
        <v>1035822.3149322054</v>
      </c>
      <c r="O154" s="12"/>
      <c r="P154" s="12"/>
      <c r="Q154" s="17">
        <f t="shared" si="24"/>
        <v>0</v>
      </c>
      <c r="R154" s="59">
        <f t="shared" si="25"/>
        <v>0</v>
      </c>
      <c r="S154">
        <f t="shared" si="31"/>
        <v>0</v>
      </c>
      <c r="T154" s="9">
        <f t="shared" si="32"/>
        <v>0</v>
      </c>
      <c r="V154" s="17" t="e">
        <f t="shared" si="28"/>
        <v>#REF!</v>
      </c>
      <c r="W154" s="58">
        <f t="shared" si="28"/>
        <v>0</v>
      </c>
      <c r="X154">
        <f t="shared" si="33"/>
        <v>0</v>
      </c>
      <c r="Y154" s="9">
        <f t="shared" si="34"/>
        <v>0</v>
      </c>
    </row>
    <row r="155" spans="1:25">
      <c r="A155" t="str">
        <f>'rockfish harvests'!A154</f>
        <v>SC</v>
      </c>
      <c r="B155">
        <f>'rockfish harvests'!B154</f>
        <v>2018</v>
      </c>
      <c r="C155" t="str">
        <f>'rockfish harvests'!C154</f>
        <v>NORTHEAS</v>
      </c>
      <c r="D155">
        <f>'rockfish harvests'!D154</f>
        <v>8479</v>
      </c>
      <c r="E155">
        <f>'YE harvest'!E155</f>
        <v>316</v>
      </c>
      <c r="F155" s="12"/>
      <c r="G155" s="12"/>
      <c r="H155" s="17" t="e">
        <f>#REF!</f>
        <v>#REF!</v>
      </c>
      <c r="I155" s="8">
        <f t="shared" si="27"/>
        <v>0</v>
      </c>
      <c r="J155">
        <f t="shared" si="29"/>
        <v>0</v>
      </c>
      <c r="K155" s="9">
        <f t="shared" si="30"/>
        <v>0</v>
      </c>
      <c r="M155" s="2">
        <f>'rockfish harvests'!O154</f>
        <v>8690.7789084181313</v>
      </c>
      <c r="N155">
        <f>'rockfish harvests'!P154</f>
        <v>6090869.3085533688</v>
      </c>
      <c r="O155" s="12"/>
      <c r="P155" s="12"/>
      <c r="Q155" s="17">
        <f t="shared" si="24"/>
        <v>0</v>
      </c>
      <c r="R155" s="59">
        <f t="shared" si="25"/>
        <v>0</v>
      </c>
      <c r="S155">
        <f t="shared" si="31"/>
        <v>0</v>
      </c>
      <c r="T155" s="9">
        <f t="shared" si="32"/>
        <v>0</v>
      </c>
      <c r="V155" s="17" t="e">
        <f t="shared" si="28"/>
        <v>#REF!</v>
      </c>
      <c r="W155" s="58">
        <f t="shared" si="28"/>
        <v>0</v>
      </c>
      <c r="X155">
        <f t="shared" si="33"/>
        <v>0</v>
      </c>
      <c r="Y155" s="9">
        <f t="shared" si="34"/>
        <v>0</v>
      </c>
    </row>
    <row r="156" spans="1:25">
      <c r="A156" t="str">
        <f>'rockfish harvests'!A155</f>
        <v>SC</v>
      </c>
      <c r="B156">
        <f>'rockfish harvests'!B155</f>
        <v>2019</v>
      </c>
      <c r="C156" t="str">
        <f>'rockfish harvests'!C155</f>
        <v>NORTHEAS</v>
      </c>
      <c r="D156">
        <f>'rockfish harvests'!D155</f>
        <v>9881</v>
      </c>
      <c r="E156">
        <f>'YE harvest'!E156</f>
        <v>435</v>
      </c>
      <c r="F156" s="12"/>
      <c r="G156" s="12"/>
      <c r="K156" s="9"/>
      <c r="M156" s="2"/>
      <c r="O156" s="12"/>
      <c r="P156" s="12"/>
      <c r="R156" s="59"/>
      <c r="S156"/>
      <c r="T156" s="9"/>
      <c r="W156" s="58"/>
      <c r="Y156" s="9"/>
    </row>
    <row r="157" spans="1:25">
      <c r="A157" t="str">
        <f>'rockfish harvests'!A156</f>
        <v>SC</v>
      </c>
      <c r="B157">
        <f>'rockfish harvests'!B156</f>
        <v>1998</v>
      </c>
      <c r="C157" t="str">
        <f>'rockfish harvests'!C156</f>
        <v>PWSI</v>
      </c>
      <c r="D157">
        <f>'rockfish harvests'!D156</f>
        <v>3821</v>
      </c>
      <c r="E157">
        <f>'YE harvest'!E157</f>
        <v>1723</v>
      </c>
      <c r="F157" s="12"/>
      <c r="G157" s="12"/>
      <c r="H157" s="17">
        <f t="shared" ref="H157:H164" si="35">E157*F157</f>
        <v>0</v>
      </c>
      <c r="I157" s="8">
        <f t="shared" si="27"/>
        <v>0</v>
      </c>
      <c r="J157">
        <f t="shared" si="29"/>
        <v>0</v>
      </c>
      <c r="K157" s="9">
        <f t="shared" si="30"/>
        <v>0</v>
      </c>
      <c r="M157" s="2">
        <f>'rockfish harvests'!O156</f>
        <v>9768.3550806147941</v>
      </c>
      <c r="N157">
        <f>'rockfish harvests'!P156</f>
        <v>8755809.3695013113</v>
      </c>
      <c r="O157" s="42"/>
      <c r="P157" s="42"/>
      <c r="Q157" s="17">
        <f t="shared" si="24"/>
        <v>0</v>
      </c>
      <c r="R157" s="59">
        <f t="shared" si="25"/>
        <v>0</v>
      </c>
      <c r="S157">
        <f t="shared" si="31"/>
        <v>0</v>
      </c>
      <c r="T157" s="9">
        <f t="shared" si="32"/>
        <v>0</v>
      </c>
      <c r="V157" s="17">
        <f t="shared" si="28"/>
        <v>0</v>
      </c>
      <c r="W157" s="58">
        <f t="shared" si="28"/>
        <v>0</v>
      </c>
      <c r="X157">
        <f t="shared" si="33"/>
        <v>0</v>
      </c>
      <c r="Y157" s="9">
        <f t="shared" si="34"/>
        <v>0</v>
      </c>
    </row>
    <row r="158" spans="1:25">
      <c r="A158" t="str">
        <f>'rockfish harvests'!A157</f>
        <v>SC</v>
      </c>
      <c r="B158">
        <f>'rockfish harvests'!B157</f>
        <v>1999</v>
      </c>
      <c r="C158" t="str">
        <f>'rockfish harvests'!C157</f>
        <v>PWSI</v>
      </c>
      <c r="D158">
        <f>'rockfish harvests'!D157</f>
        <v>4514</v>
      </c>
      <c r="E158">
        <f>'YE harvest'!E158</f>
        <v>1905</v>
      </c>
      <c r="F158" s="12"/>
      <c r="G158" s="12"/>
      <c r="H158" s="17">
        <f t="shared" si="35"/>
        <v>0</v>
      </c>
      <c r="I158" s="8">
        <f t="shared" si="27"/>
        <v>0</v>
      </c>
      <c r="J158">
        <f t="shared" si="29"/>
        <v>0</v>
      </c>
      <c r="K158" s="9">
        <f t="shared" si="30"/>
        <v>0</v>
      </c>
      <c r="M158" s="2">
        <f>'rockfish harvests'!O157</f>
        <v>11540.003882202349</v>
      </c>
      <c r="N158">
        <f>'rockfish harvests'!P157</f>
        <v>12219834.714956973</v>
      </c>
      <c r="O158" s="12"/>
      <c r="P158" s="12"/>
      <c r="Q158" s="17">
        <f t="shared" si="24"/>
        <v>0</v>
      </c>
      <c r="R158" s="59">
        <f t="shared" si="25"/>
        <v>0</v>
      </c>
      <c r="S158">
        <f t="shared" si="31"/>
        <v>0</v>
      </c>
      <c r="T158" s="9">
        <f t="shared" si="32"/>
        <v>0</v>
      </c>
      <c r="V158" s="17">
        <f t="shared" si="28"/>
        <v>0</v>
      </c>
      <c r="W158" s="58">
        <f t="shared" si="28"/>
        <v>0</v>
      </c>
      <c r="X158">
        <f t="shared" si="33"/>
        <v>0</v>
      </c>
      <c r="Y158" s="9">
        <f t="shared" si="34"/>
        <v>0</v>
      </c>
    </row>
    <row r="159" spans="1:25">
      <c r="A159" t="str">
        <f>'rockfish harvests'!A158</f>
        <v>SC</v>
      </c>
      <c r="B159">
        <f>'rockfish harvests'!B158</f>
        <v>2000</v>
      </c>
      <c r="C159" t="str">
        <f>'rockfish harvests'!C158</f>
        <v>PWSI</v>
      </c>
      <c r="D159">
        <f>'rockfish harvests'!D158</f>
        <v>6011</v>
      </c>
      <c r="E159">
        <f>'YE harvest'!E159</f>
        <v>2620</v>
      </c>
      <c r="F159" s="12"/>
      <c r="G159" s="12"/>
      <c r="H159" s="17">
        <f t="shared" si="35"/>
        <v>0</v>
      </c>
      <c r="I159" s="8">
        <f t="shared" si="27"/>
        <v>0</v>
      </c>
      <c r="J159">
        <f t="shared" si="29"/>
        <v>0</v>
      </c>
      <c r="K159" s="9">
        <f t="shared" si="30"/>
        <v>0</v>
      </c>
      <c r="M159" s="2">
        <f>'rockfish harvests'!O158</f>
        <v>15367.072072644733</v>
      </c>
      <c r="N159">
        <f>'rockfish harvests'!P158</f>
        <v>21668840.765019432</v>
      </c>
      <c r="O159" s="12"/>
      <c r="P159" s="12"/>
      <c r="Q159" s="17">
        <f t="shared" si="24"/>
        <v>0</v>
      </c>
      <c r="R159" s="59">
        <f t="shared" si="25"/>
        <v>0</v>
      </c>
      <c r="S159">
        <f t="shared" si="31"/>
        <v>0</v>
      </c>
      <c r="T159" s="9">
        <f t="shared" si="32"/>
        <v>0</v>
      </c>
      <c r="V159" s="17">
        <f t="shared" si="28"/>
        <v>0</v>
      </c>
      <c r="W159" s="58">
        <f t="shared" si="28"/>
        <v>0</v>
      </c>
      <c r="X159">
        <f t="shared" si="33"/>
        <v>0</v>
      </c>
      <c r="Y159" s="9">
        <f t="shared" si="34"/>
        <v>0</v>
      </c>
    </row>
    <row r="160" spans="1:25">
      <c r="A160" t="str">
        <f>'rockfish harvests'!A159</f>
        <v>SC</v>
      </c>
      <c r="B160">
        <f>'rockfish harvests'!B159</f>
        <v>2001</v>
      </c>
      <c r="C160" t="str">
        <f>'rockfish harvests'!C159</f>
        <v>PWSI</v>
      </c>
      <c r="D160">
        <f>'rockfish harvests'!D159</f>
        <v>7036</v>
      </c>
      <c r="E160">
        <f>'YE harvest'!E160</f>
        <v>2827</v>
      </c>
      <c r="F160" s="12"/>
      <c r="G160" s="12"/>
      <c r="H160" s="17">
        <f t="shared" si="35"/>
        <v>0</v>
      </c>
      <c r="I160" s="8">
        <f t="shared" si="27"/>
        <v>0</v>
      </c>
      <c r="J160">
        <f t="shared" si="29"/>
        <v>0</v>
      </c>
      <c r="K160" s="9">
        <f t="shared" si="30"/>
        <v>0</v>
      </c>
      <c r="M160" s="2">
        <f>'rockfish harvests'!O159</f>
        <v>17987.476144256918</v>
      </c>
      <c r="N160">
        <f>'rockfish harvests'!P159</f>
        <v>29688884.747428846</v>
      </c>
      <c r="O160" s="12"/>
      <c r="P160" s="12"/>
      <c r="Q160" s="17">
        <f t="shared" si="24"/>
        <v>0</v>
      </c>
      <c r="R160" s="59">
        <f t="shared" si="25"/>
        <v>0</v>
      </c>
      <c r="S160">
        <f t="shared" si="31"/>
        <v>0</v>
      </c>
      <c r="T160" s="9">
        <f t="shared" si="32"/>
        <v>0</v>
      </c>
      <c r="V160" s="17">
        <f t="shared" si="28"/>
        <v>0</v>
      </c>
      <c r="W160" s="58">
        <f t="shared" si="28"/>
        <v>0</v>
      </c>
      <c r="X160">
        <f t="shared" si="33"/>
        <v>0</v>
      </c>
      <c r="Y160" s="9">
        <f t="shared" si="34"/>
        <v>0</v>
      </c>
    </row>
    <row r="161" spans="1:25">
      <c r="A161" t="str">
        <f>'rockfish harvests'!A160</f>
        <v>SC</v>
      </c>
      <c r="B161">
        <f>'rockfish harvests'!B160</f>
        <v>2002</v>
      </c>
      <c r="C161" t="str">
        <f>'rockfish harvests'!C160</f>
        <v>PWSI</v>
      </c>
      <c r="D161">
        <f>'rockfish harvests'!D160</f>
        <v>7398</v>
      </c>
      <c r="E161">
        <f>'YE harvest'!E161</f>
        <v>2518</v>
      </c>
      <c r="F161" s="12"/>
      <c r="G161" s="12"/>
      <c r="H161" s="17">
        <f t="shared" si="35"/>
        <v>0</v>
      </c>
      <c r="I161" s="8">
        <f t="shared" si="27"/>
        <v>0</v>
      </c>
      <c r="J161">
        <f t="shared" si="29"/>
        <v>0</v>
      </c>
      <c r="K161" s="9">
        <f t="shared" si="30"/>
        <v>0</v>
      </c>
      <c r="M161" s="2">
        <f>'rockfish harvests'!O160</f>
        <v>18912.926167597027</v>
      </c>
      <c r="N161">
        <f>'rockfish harvests'!P160</f>
        <v>32822440.987651471</v>
      </c>
      <c r="O161" s="12"/>
      <c r="P161" s="12"/>
      <c r="Q161" s="17">
        <f t="shared" si="24"/>
        <v>0</v>
      </c>
      <c r="R161" s="59">
        <f t="shared" si="25"/>
        <v>0</v>
      </c>
      <c r="S161">
        <f t="shared" si="31"/>
        <v>0</v>
      </c>
      <c r="T161" s="9">
        <f t="shared" si="32"/>
        <v>0</v>
      </c>
      <c r="V161" s="17">
        <f t="shared" si="28"/>
        <v>0</v>
      </c>
      <c r="W161" s="58">
        <f t="shared" si="28"/>
        <v>0</v>
      </c>
      <c r="X161">
        <f t="shared" si="33"/>
        <v>0</v>
      </c>
      <c r="Y161" s="9">
        <f t="shared" si="34"/>
        <v>0</v>
      </c>
    </row>
    <row r="162" spans="1:25">
      <c r="A162" t="str">
        <f>'rockfish harvests'!A161</f>
        <v>SC</v>
      </c>
      <c r="B162">
        <f>'rockfish harvests'!B161</f>
        <v>2003</v>
      </c>
      <c r="C162" t="str">
        <f>'rockfish harvests'!C161</f>
        <v>PWSI</v>
      </c>
      <c r="D162">
        <f>'rockfish harvests'!D161</f>
        <v>11932</v>
      </c>
      <c r="E162">
        <f>'YE harvest'!E162</f>
        <v>3187</v>
      </c>
      <c r="F162" s="12"/>
      <c r="G162" s="12"/>
      <c r="H162" s="17">
        <f t="shared" si="35"/>
        <v>0</v>
      </c>
      <c r="I162" s="8">
        <f t="shared" si="27"/>
        <v>0</v>
      </c>
      <c r="J162">
        <f t="shared" si="29"/>
        <v>0</v>
      </c>
      <c r="K162" s="9">
        <f t="shared" si="30"/>
        <v>0</v>
      </c>
      <c r="M162" s="2">
        <f>'rockfish harvests'!O161</f>
        <v>30504.059885343027</v>
      </c>
      <c r="N162">
        <f>'rockfish harvests'!P161</f>
        <v>85382469.486194402</v>
      </c>
      <c r="O162" s="12"/>
      <c r="P162" s="12"/>
      <c r="Q162" s="17">
        <f t="shared" si="24"/>
        <v>0</v>
      </c>
      <c r="R162" s="59">
        <f t="shared" si="25"/>
        <v>0</v>
      </c>
      <c r="S162">
        <f t="shared" si="31"/>
        <v>0</v>
      </c>
      <c r="T162" s="9">
        <f t="shared" si="32"/>
        <v>0</v>
      </c>
      <c r="V162" s="17">
        <f t="shared" si="28"/>
        <v>0</v>
      </c>
      <c r="W162" s="58">
        <f t="shared" si="28"/>
        <v>0</v>
      </c>
      <c r="X162">
        <f t="shared" si="33"/>
        <v>0</v>
      </c>
      <c r="Y162" s="9">
        <f t="shared" si="34"/>
        <v>0</v>
      </c>
    </row>
    <row r="163" spans="1:25">
      <c r="A163" t="str">
        <f>'rockfish harvests'!A162</f>
        <v>SC</v>
      </c>
      <c r="B163">
        <f>'rockfish harvests'!B162</f>
        <v>2004</v>
      </c>
      <c r="C163" t="str">
        <f>'rockfish harvests'!C162</f>
        <v>PWSI</v>
      </c>
      <c r="D163">
        <f>'rockfish harvests'!D162</f>
        <v>10310</v>
      </c>
      <c r="E163">
        <f>'YE harvest'!E163</f>
        <v>2872</v>
      </c>
      <c r="F163" s="12"/>
      <c r="G163" s="12"/>
      <c r="H163" s="17">
        <f t="shared" si="35"/>
        <v>0</v>
      </c>
      <c r="I163" s="8">
        <f t="shared" si="27"/>
        <v>0</v>
      </c>
      <c r="J163">
        <f t="shared" si="29"/>
        <v>0</v>
      </c>
      <c r="K163" s="9">
        <f t="shared" si="30"/>
        <v>0</v>
      </c>
      <c r="M163" s="2">
        <f>'rockfish harvests'!O162</f>
        <v>26357.430222752817</v>
      </c>
      <c r="N163">
        <f>'rockfish harvests'!P162</f>
        <v>63746970.869564563</v>
      </c>
      <c r="O163" s="12"/>
      <c r="P163" s="12"/>
      <c r="Q163" s="17">
        <f t="shared" si="24"/>
        <v>0</v>
      </c>
      <c r="R163" s="59">
        <f t="shared" si="25"/>
        <v>0</v>
      </c>
      <c r="S163">
        <f t="shared" si="31"/>
        <v>0</v>
      </c>
      <c r="T163" s="9">
        <f t="shared" si="32"/>
        <v>0</v>
      </c>
      <c r="V163" s="17">
        <f t="shared" si="28"/>
        <v>0</v>
      </c>
      <c r="W163" s="58">
        <f t="shared" si="28"/>
        <v>0</v>
      </c>
      <c r="X163">
        <f t="shared" si="33"/>
        <v>0</v>
      </c>
      <c r="Y163" s="9">
        <f t="shared" si="34"/>
        <v>0</v>
      </c>
    </row>
    <row r="164" spans="1:25">
      <c r="A164" t="str">
        <f>'rockfish harvests'!A163</f>
        <v>SC</v>
      </c>
      <c r="B164">
        <f>'rockfish harvests'!B163</f>
        <v>2005</v>
      </c>
      <c r="C164" t="str">
        <f>'rockfish harvests'!C163</f>
        <v>PWSI</v>
      </c>
      <c r="D164">
        <f>'rockfish harvests'!D163</f>
        <v>10930</v>
      </c>
      <c r="E164">
        <f>'YE harvest'!E164</f>
        <v>2754</v>
      </c>
      <c r="F164" s="12"/>
      <c r="G164" s="12"/>
      <c r="H164" s="17">
        <f t="shared" si="35"/>
        <v>0</v>
      </c>
      <c r="I164" s="8">
        <f t="shared" si="27"/>
        <v>0</v>
      </c>
      <c r="J164">
        <f t="shared" si="29"/>
        <v>0</v>
      </c>
      <c r="K164" s="9">
        <f t="shared" si="30"/>
        <v>0</v>
      </c>
      <c r="M164" s="2">
        <f>'rockfish harvests'!O163</f>
        <v>27942.455124606044</v>
      </c>
      <c r="N164">
        <f>'rockfish harvests'!P163</f>
        <v>71644448.857817397</v>
      </c>
      <c r="O164" s="12"/>
      <c r="P164" s="12"/>
      <c r="Q164" s="17">
        <f t="shared" si="24"/>
        <v>0</v>
      </c>
      <c r="R164" s="59">
        <f t="shared" si="25"/>
        <v>0</v>
      </c>
      <c r="S164">
        <f t="shared" si="31"/>
        <v>0</v>
      </c>
      <c r="T164" s="9">
        <f t="shared" si="32"/>
        <v>0</v>
      </c>
      <c r="V164" s="17">
        <f t="shared" si="28"/>
        <v>0</v>
      </c>
      <c r="W164" s="58">
        <f t="shared" si="28"/>
        <v>0</v>
      </c>
      <c r="X164">
        <f t="shared" si="33"/>
        <v>0</v>
      </c>
      <c r="Y164" s="9">
        <f t="shared" si="34"/>
        <v>0</v>
      </c>
    </row>
    <row r="165" spans="1:25">
      <c r="A165" t="str">
        <f>'rockfish harvests'!A164</f>
        <v>SC</v>
      </c>
      <c r="B165">
        <f>'rockfish harvests'!B164</f>
        <v>2006</v>
      </c>
      <c r="C165" t="str">
        <f>'rockfish harvests'!C164</f>
        <v>PWSI</v>
      </c>
      <c r="D165">
        <f>'rockfish harvests'!D164</f>
        <v>7578</v>
      </c>
      <c r="E165">
        <f>'YE harvest'!E165</f>
        <v>2985</v>
      </c>
      <c r="F165" s="12"/>
      <c r="G165" s="12"/>
      <c r="H165" s="17" t="e">
        <f>#REF!</f>
        <v>#REF!</v>
      </c>
      <c r="I165" s="8">
        <f t="shared" si="27"/>
        <v>0</v>
      </c>
      <c r="J165">
        <f t="shared" si="29"/>
        <v>0</v>
      </c>
      <c r="K165" s="9">
        <f t="shared" si="30"/>
        <v>0</v>
      </c>
      <c r="M165" s="2">
        <f>'rockfish harvests'!O164</f>
        <v>19373.094687489898</v>
      </c>
      <c r="N165">
        <f>'rockfish harvests'!P164</f>
        <v>34439070.708155498</v>
      </c>
      <c r="O165" s="12"/>
      <c r="P165" s="12"/>
      <c r="Q165" s="17">
        <f t="shared" si="24"/>
        <v>0</v>
      </c>
      <c r="R165" s="59">
        <f t="shared" si="25"/>
        <v>0</v>
      </c>
      <c r="S165">
        <f t="shared" si="31"/>
        <v>0</v>
      </c>
      <c r="T165" s="9">
        <f t="shared" si="32"/>
        <v>0</v>
      </c>
      <c r="V165" s="17" t="e">
        <f t="shared" si="28"/>
        <v>#REF!</v>
      </c>
      <c r="W165" s="58">
        <f t="shared" si="28"/>
        <v>0</v>
      </c>
      <c r="X165">
        <f t="shared" si="33"/>
        <v>0</v>
      </c>
      <c r="Y165" s="9">
        <f t="shared" si="34"/>
        <v>0</v>
      </c>
    </row>
    <row r="166" spans="1:25">
      <c r="A166" t="str">
        <f>'rockfish harvests'!A165</f>
        <v>SC</v>
      </c>
      <c r="B166">
        <f>'rockfish harvests'!B165</f>
        <v>2007</v>
      </c>
      <c r="C166" t="str">
        <f>'rockfish harvests'!C165</f>
        <v>PWSI</v>
      </c>
      <c r="D166">
        <f>'rockfish harvests'!D165</f>
        <v>12404</v>
      </c>
      <c r="E166">
        <f>'YE harvest'!E166</f>
        <v>3115</v>
      </c>
      <c r="F166" s="12"/>
      <c r="G166" s="12"/>
      <c r="H166" s="17" t="e">
        <f>#REF!</f>
        <v>#REF!</v>
      </c>
      <c r="I166" s="8">
        <f t="shared" si="27"/>
        <v>0</v>
      </c>
      <c r="J166">
        <f t="shared" si="29"/>
        <v>0</v>
      </c>
      <c r="K166" s="9">
        <f t="shared" si="30"/>
        <v>0</v>
      </c>
      <c r="M166" s="2">
        <f>'rockfish harvests'!O165</f>
        <v>31710.724004173229</v>
      </c>
      <c r="N166">
        <f>'rockfish harvests'!P165</f>
        <v>92271108.350786552</v>
      </c>
      <c r="O166" s="12"/>
      <c r="P166" s="12"/>
      <c r="Q166" s="17">
        <f t="shared" si="24"/>
        <v>0</v>
      </c>
      <c r="R166" s="59">
        <f t="shared" si="25"/>
        <v>0</v>
      </c>
      <c r="S166">
        <f t="shared" si="31"/>
        <v>0</v>
      </c>
      <c r="T166" s="9">
        <f t="shared" si="32"/>
        <v>0</v>
      </c>
      <c r="V166" s="17" t="e">
        <f t="shared" si="28"/>
        <v>#REF!</v>
      </c>
      <c r="W166" s="58">
        <f t="shared" si="28"/>
        <v>0</v>
      </c>
      <c r="X166">
        <f t="shared" si="33"/>
        <v>0</v>
      </c>
      <c r="Y166" s="9">
        <f t="shared" si="34"/>
        <v>0</v>
      </c>
    </row>
    <row r="167" spans="1:25">
      <c r="A167" t="str">
        <f>'rockfish harvests'!A166</f>
        <v>SC</v>
      </c>
      <c r="B167">
        <f>'rockfish harvests'!B166</f>
        <v>2008</v>
      </c>
      <c r="C167" t="str">
        <f>'rockfish harvests'!C166</f>
        <v>PWSI</v>
      </c>
      <c r="D167">
        <f>'rockfish harvests'!D166</f>
        <v>9522</v>
      </c>
      <c r="E167">
        <f>'YE harvest'!E167</f>
        <v>2623</v>
      </c>
      <c r="F167" s="12"/>
      <c r="G167" s="12"/>
      <c r="H167" s="17" t="e">
        <f>#REF!</f>
        <v>#REF!</v>
      </c>
      <c r="I167" s="8">
        <f t="shared" si="27"/>
        <v>0</v>
      </c>
      <c r="J167">
        <f t="shared" si="29"/>
        <v>0</v>
      </c>
      <c r="K167" s="9">
        <f t="shared" si="30"/>
        <v>0</v>
      </c>
      <c r="M167" s="2">
        <f>'rockfish harvests'!O166</f>
        <v>24342.914702332913</v>
      </c>
      <c r="N167">
        <f>'rockfish harvests'!P166</f>
        <v>54374913.17494791</v>
      </c>
      <c r="O167" s="12"/>
      <c r="P167" s="12"/>
      <c r="Q167" s="17">
        <f t="shared" si="24"/>
        <v>0</v>
      </c>
      <c r="R167" s="59">
        <f t="shared" si="25"/>
        <v>0</v>
      </c>
      <c r="S167">
        <f t="shared" si="31"/>
        <v>0</v>
      </c>
      <c r="T167" s="9">
        <f t="shared" si="32"/>
        <v>0</v>
      </c>
      <c r="V167" s="17" t="e">
        <f t="shared" si="28"/>
        <v>#REF!</v>
      </c>
      <c r="W167" s="58">
        <f t="shared" si="28"/>
        <v>0</v>
      </c>
      <c r="X167">
        <f t="shared" si="33"/>
        <v>0</v>
      </c>
      <c r="Y167" s="9">
        <f t="shared" si="34"/>
        <v>0</v>
      </c>
    </row>
    <row r="168" spans="1:25">
      <c r="A168" t="str">
        <f>'rockfish harvests'!A167</f>
        <v>SC</v>
      </c>
      <c r="B168">
        <f>'rockfish harvests'!B167</f>
        <v>2009</v>
      </c>
      <c r="C168" t="str">
        <f>'rockfish harvests'!C167</f>
        <v>PWSI</v>
      </c>
      <c r="D168">
        <f>'rockfish harvests'!D167</f>
        <v>8197</v>
      </c>
      <c r="E168">
        <f>'YE harvest'!E168</f>
        <v>2224</v>
      </c>
      <c r="F168" s="12"/>
      <c r="G168" s="12"/>
      <c r="H168" s="17" t="e">
        <f>#REF!</f>
        <v>#REF!</v>
      </c>
      <c r="I168" s="8">
        <f t="shared" si="27"/>
        <v>0</v>
      </c>
      <c r="J168">
        <f t="shared" si="29"/>
        <v>0</v>
      </c>
      <c r="K168" s="9">
        <f t="shared" si="30"/>
        <v>0</v>
      </c>
      <c r="M168" s="2">
        <f>'rockfish harvests'!O167</f>
        <v>20955.563097565941</v>
      </c>
      <c r="N168">
        <f>'rockfish harvests'!P167</f>
        <v>40295086.4991799</v>
      </c>
      <c r="O168" s="12"/>
      <c r="P168" s="12"/>
      <c r="Q168" s="17">
        <f t="shared" si="24"/>
        <v>0</v>
      </c>
      <c r="R168" s="59">
        <f t="shared" si="25"/>
        <v>0</v>
      </c>
      <c r="S168">
        <f t="shared" si="31"/>
        <v>0</v>
      </c>
      <c r="T168" s="9">
        <f t="shared" si="32"/>
        <v>0</v>
      </c>
      <c r="V168" s="17" t="e">
        <f t="shared" si="28"/>
        <v>#REF!</v>
      </c>
      <c r="W168" s="58">
        <f t="shared" si="28"/>
        <v>0</v>
      </c>
      <c r="X168">
        <f t="shared" si="33"/>
        <v>0</v>
      </c>
      <c r="Y168" s="9">
        <f t="shared" si="34"/>
        <v>0</v>
      </c>
    </row>
    <row r="169" spans="1:25">
      <c r="A169" t="str">
        <f>'rockfish harvests'!A168</f>
        <v>SC</v>
      </c>
      <c r="B169">
        <f>'rockfish harvests'!B168</f>
        <v>2010</v>
      </c>
      <c r="C169" t="str">
        <f>'rockfish harvests'!C168</f>
        <v>PWSI</v>
      </c>
      <c r="D169">
        <f>'rockfish harvests'!D168</f>
        <v>11909</v>
      </c>
      <c r="E169">
        <f>'YE harvest'!E169</f>
        <v>3828</v>
      </c>
      <c r="F169" s="12"/>
      <c r="G169" s="12"/>
      <c r="H169" s="17" t="e">
        <f>#REF!</f>
        <v>#REF!</v>
      </c>
      <c r="I169" s="8">
        <f t="shared" si="27"/>
        <v>0</v>
      </c>
      <c r="J169">
        <f t="shared" si="29"/>
        <v>0</v>
      </c>
      <c r="K169" s="9">
        <f t="shared" si="30"/>
        <v>0</v>
      </c>
      <c r="M169" s="2">
        <f>'rockfish harvests'!O168</f>
        <v>30445.260574467829</v>
      </c>
      <c r="N169">
        <f>'rockfish harvests'!P168</f>
        <v>85053622.000279784</v>
      </c>
      <c r="O169" s="12"/>
      <c r="P169" s="12"/>
      <c r="Q169" s="17">
        <f t="shared" si="24"/>
        <v>0</v>
      </c>
      <c r="R169" s="59">
        <f t="shared" si="25"/>
        <v>0</v>
      </c>
      <c r="S169">
        <f t="shared" si="31"/>
        <v>0</v>
      </c>
      <c r="T169" s="9">
        <f t="shared" si="32"/>
        <v>0</v>
      </c>
      <c r="V169" s="17" t="e">
        <f t="shared" si="28"/>
        <v>#REF!</v>
      </c>
      <c r="W169" s="58">
        <f t="shared" si="28"/>
        <v>0</v>
      </c>
      <c r="X169">
        <f t="shared" si="33"/>
        <v>0</v>
      </c>
      <c r="Y169" s="9">
        <f t="shared" si="34"/>
        <v>0</v>
      </c>
    </row>
    <row r="170" spans="1:25">
      <c r="A170" t="str">
        <f>'rockfish harvests'!A169</f>
        <v>SC</v>
      </c>
      <c r="B170">
        <f>'rockfish harvests'!B169</f>
        <v>2011</v>
      </c>
      <c r="C170" t="str">
        <f>'rockfish harvests'!C169</f>
        <v>PWSI</v>
      </c>
      <c r="D170">
        <f>'rockfish harvests'!D169</f>
        <v>11367</v>
      </c>
      <c r="E170">
        <f>'YE harvest'!E170</f>
        <v>3175</v>
      </c>
      <c r="F170" s="12"/>
      <c r="G170" s="12"/>
      <c r="H170" s="17" t="e">
        <f>#REF!</f>
        <v>#REF!</v>
      </c>
      <c r="I170" s="8">
        <f t="shared" si="27"/>
        <v>0</v>
      </c>
      <c r="J170">
        <f t="shared" si="29"/>
        <v>0</v>
      </c>
      <c r="K170" s="9">
        <f t="shared" si="30"/>
        <v>0</v>
      </c>
      <c r="M170" s="2">
        <f>'rockfish harvests'!O169</f>
        <v>58599.987281399051</v>
      </c>
      <c r="N170">
        <f>'rockfish harvests'!P169</f>
        <v>100066036.13433234</v>
      </c>
      <c r="O170" s="12"/>
      <c r="P170" s="12"/>
      <c r="Q170" s="17">
        <f t="shared" si="24"/>
        <v>0</v>
      </c>
      <c r="R170" s="59">
        <f t="shared" si="25"/>
        <v>0</v>
      </c>
      <c r="S170">
        <f t="shared" si="31"/>
        <v>0</v>
      </c>
      <c r="T170" s="9">
        <f t="shared" si="32"/>
        <v>0</v>
      </c>
      <c r="V170" s="17" t="e">
        <f t="shared" si="28"/>
        <v>#REF!</v>
      </c>
      <c r="W170" s="58">
        <f t="shared" si="28"/>
        <v>0</v>
      </c>
      <c r="X170">
        <f t="shared" si="33"/>
        <v>0</v>
      </c>
      <c r="Y170" s="9">
        <f t="shared" si="34"/>
        <v>0</v>
      </c>
    </row>
    <row r="171" spans="1:25">
      <c r="A171" t="str">
        <f>'rockfish harvests'!A170</f>
        <v>SC</v>
      </c>
      <c r="B171">
        <f>'rockfish harvests'!B170</f>
        <v>2012</v>
      </c>
      <c r="C171" t="str">
        <f>'rockfish harvests'!C170</f>
        <v>PWSI</v>
      </c>
      <c r="D171">
        <f>'rockfish harvests'!D170</f>
        <v>13580</v>
      </c>
      <c r="E171">
        <f>'YE harvest'!E171</f>
        <v>4267</v>
      </c>
      <c r="F171" s="12"/>
      <c r="G171" s="12"/>
      <c r="H171" s="17" t="e">
        <f>#REF!</f>
        <v>#REF!</v>
      </c>
      <c r="I171" s="8">
        <f t="shared" si="27"/>
        <v>0</v>
      </c>
      <c r="J171">
        <f t="shared" si="29"/>
        <v>0</v>
      </c>
      <c r="K171" s="9">
        <f t="shared" si="30"/>
        <v>0</v>
      </c>
      <c r="M171" s="2">
        <f>'rockfish harvests'!O170</f>
        <v>31117.154090427939</v>
      </c>
      <c r="N171">
        <f>'rockfish harvests'!P170</f>
        <v>29413124.019685954</v>
      </c>
      <c r="O171" s="12"/>
      <c r="P171" s="12"/>
      <c r="Q171" s="17">
        <f t="shared" si="24"/>
        <v>0</v>
      </c>
      <c r="R171" s="59">
        <f t="shared" si="25"/>
        <v>0</v>
      </c>
      <c r="S171">
        <f t="shared" si="31"/>
        <v>0</v>
      </c>
      <c r="T171" s="9">
        <f t="shared" si="32"/>
        <v>0</v>
      </c>
      <c r="V171" s="17" t="e">
        <f t="shared" si="28"/>
        <v>#REF!</v>
      </c>
      <c r="W171" s="58">
        <f t="shared" si="28"/>
        <v>0</v>
      </c>
      <c r="X171">
        <f t="shared" si="33"/>
        <v>0</v>
      </c>
      <c r="Y171" s="9">
        <f t="shared" si="34"/>
        <v>0</v>
      </c>
    </row>
    <row r="172" spans="1:25">
      <c r="A172" t="str">
        <f>'rockfish harvests'!A171</f>
        <v>SC</v>
      </c>
      <c r="B172">
        <f>'rockfish harvests'!B171</f>
        <v>2013</v>
      </c>
      <c r="C172" t="str">
        <f>'rockfish harvests'!C171</f>
        <v>PWSI</v>
      </c>
      <c r="D172">
        <f>'rockfish harvests'!D171</f>
        <v>14209</v>
      </c>
      <c r="E172">
        <f>'YE harvest'!E172</f>
        <v>3334</v>
      </c>
      <c r="F172" s="12"/>
      <c r="G172" s="12"/>
      <c r="H172" s="17" t="e">
        <f>#REF!</f>
        <v>#REF!</v>
      </c>
      <c r="I172" s="8">
        <f t="shared" si="27"/>
        <v>0</v>
      </c>
      <c r="J172">
        <f t="shared" si="29"/>
        <v>0</v>
      </c>
      <c r="K172" s="9">
        <f t="shared" si="30"/>
        <v>0</v>
      </c>
      <c r="M172" s="2">
        <f>'rockfish harvests'!O171</f>
        <v>46247.943133398883</v>
      </c>
      <c r="N172">
        <f>'rockfish harvests'!P171</f>
        <v>49601334.787597425</v>
      </c>
      <c r="O172" s="12"/>
      <c r="P172" s="12"/>
      <c r="Q172" s="17">
        <f t="shared" si="24"/>
        <v>0</v>
      </c>
      <c r="R172" s="59">
        <f t="shared" si="25"/>
        <v>0</v>
      </c>
      <c r="S172">
        <f t="shared" si="31"/>
        <v>0</v>
      </c>
      <c r="T172" s="9">
        <f t="shared" si="32"/>
        <v>0</v>
      </c>
      <c r="V172" s="17" t="e">
        <f t="shared" si="28"/>
        <v>#REF!</v>
      </c>
      <c r="W172" s="58">
        <f t="shared" si="28"/>
        <v>0</v>
      </c>
      <c r="X172">
        <f t="shared" si="33"/>
        <v>0</v>
      </c>
      <c r="Y172" s="9">
        <f t="shared" si="34"/>
        <v>0</v>
      </c>
    </row>
    <row r="173" spans="1:25">
      <c r="A173" t="str">
        <f>'rockfish harvests'!A172</f>
        <v>SC</v>
      </c>
      <c r="B173">
        <f>'rockfish harvests'!B172</f>
        <v>2014</v>
      </c>
      <c r="C173" t="str">
        <f>'rockfish harvests'!C172</f>
        <v>PWSI</v>
      </c>
      <c r="D173">
        <f>'rockfish harvests'!D172</f>
        <v>14913</v>
      </c>
      <c r="E173">
        <f>'YE harvest'!E173</f>
        <v>4184</v>
      </c>
      <c r="F173" s="12"/>
      <c r="G173" s="12"/>
      <c r="H173" s="17" t="e">
        <f>#REF!</f>
        <v>#REF!</v>
      </c>
      <c r="I173" s="8">
        <f t="shared" si="27"/>
        <v>0</v>
      </c>
      <c r="J173">
        <f t="shared" si="29"/>
        <v>0</v>
      </c>
      <c r="K173" s="9">
        <f t="shared" si="30"/>
        <v>0</v>
      </c>
      <c r="M173" s="2">
        <f>'rockfish harvests'!O172</f>
        <v>37953.469599823133</v>
      </c>
      <c r="N173">
        <f>'rockfish harvests'!P172</f>
        <v>47097436.38695576</v>
      </c>
      <c r="O173" s="12"/>
      <c r="P173" s="12"/>
      <c r="Q173" s="17">
        <f t="shared" si="24"/>
        <v>0</v>
      </c>
      <c r="R173" s="59">
        <f t="shared" si="25"/>
        <v>0</v>
      </c>
      <c r="S173">
        <f t="shared" si="31"/>
        <v>0</v>
      </c>
      <c r="T173" s="9">
        <f t="shared" si="32"/>
        <v>0</v>
      </c>
      <c r="V173" s="17" t="e">
        <f t="shared" si="28"/>
        <v>#REF!</v>
      </c>
      <c r="W173" s="58">
        <f t="shared" si="28"/>
        <v>0</v>
      </c>
      <c r="X173">
        <f t="shared" si="33"/>
        <v>0</v>
      </c>
      <c r="Y173" s="9">
        <f t="shared" si="34"/>
        <v>0</v>
      </c>
    </row>
    <row r="174" spans="1:25">
      <c r="A174" t="str">
        <f>'rockfish harvests'!A173</f>
        <v>SC</v>
      </c>
      <c r="B174">
        <f>'rockfish harvests'!B173</f>
        <v>2015</v>
      </c>
      <c r="C174" t="str">
        <f>'rockfish harvests'!C173</f>
        <v>PWSI</v>
      </c>
      <c r="D174">
        <f>'rockfish harvests'!D173</f>
        <v>20073</v>
      </c>
      <c r="E174">
        <f>'YE harvest'!E174</f>
        <v>5220</v>
      </c>
      <c r="F174" s="12"/>
      <c r="G174" s="12"/>
      <c r="H174" s="17" t="e">
        <f>#REF!</f>
        <v>#REF!</v>
      </c>
      <c r="I174" s="8">
        <f t="shared" si="27"/>
        <v>0</v>
      </c>
      <c r="J174">
        <f t="shared" si="29"/>
        <v>0</v>
      </c>
      <c r="K174" s="9">
        <f t="shared" si="30"/>
        <v>0</v>
      </c>
      <c r="M174" s="2">
        <f>'rockfish harvests'!O173</f>
        <v>52130.446754112942</v>
      </c>
      <c r="N174">
        <f>'rockfish harvests'!P173</f>
        <v>59819505.590102598</v>
      </c>
      <c r="O174" s="12"/>
      <c r="P174" s="12"/>
      <c r="Q174" s="17">
        <f t="shared" si="24"/>
        <v>0</v>
      </c>
      <c r="R174" s="59">
        <f t="shared" si="25"/>
        <v>0</v>
      </c>
      <c r="S174">
        <f t="shared" si="31"/>
        <v>0</v>
      </c>
      <c r="T174" s="9">
        <f t="shared" si="32"/>
        <v>0</v>
      </c>
      <c r="V174" s="17" t="e">
        <f t="shared" si="28"/>
        <v>#REF!</v>
      </c>
      <c r="W174" s="58">
        <f t="shared" si="28"/>
        <v>0</v>
      </c>
      <c r="X174">
        <f t="shared" si="33"/>
        <v>0</v>
      </c>
      <c r="Y174" s="9">
        <f t="shared" si="34"/>
        <v>0</v>
      </c>
    </row>
    <row r="175" spans="1:25">
      <c r="A175" t="str">
        <f>'rockfish harvests'!A174</f>
        <v>SC</v>
      </c>
      <c r="B175">
        <f>'rockfish harvests'!B174</f>
        <v>2016</v>
      </c>
      <c r="C175" t="str">
        <f>'rockfish harvests'!C174</f>
        <v>PWSI</v>
      </c>
      <c r="D175">
        <f>'rockfish harvests'!D174</f>
        <v>28893</v>
      </c>
      <c r="E175">
        <f>'YE harvest'!E175</f>
        <v>6695</v>
      </c>
      <c r="F175" s="12"/>
      <c r="G175" s="12"/>
      <c r="H175" s="17" t="e">
        <f>#REF!</f>
        <v>#REF!</v>
      </c>
      <c r="I175" s="8">
        <f t="shared" si="27"/>
        <v>0</v>
      </c>
      <c r="J175">
        <f t="shared" si="29"/>
        <v>0</v>
      </c>
      <c r="K175" s="9">
        <f t="shared" si="30"/>
        <v>0</v>
      </c>
      <c r="M175" s="2">
        <f>'rockfish harvests'!O174</f>
        <v>64825.548631333717</v>
      </c>
      <c r="N175">
        <f>'rockfish harvests'!P174</f>
        <v>114245520.83381788</v>
      </c>
      <c r="O175" s="12"/>
      <c r="P175" s="12"/>
      <c r="Q175" s="17">
        <f t="shared" si="24"/>
        <v>0</v>
      </c>
      <c r="R175" s="59">
        <f t="shared" si="25"/>
        <v>0</v>
      </c>
      <c r="S175">
        <f t="shared" si="31"/>
        <v>0</v>
      </c>
      <c r="T175" s="9">
        <f t="shared" si="32"/>
        <v>0</v>
      </c>
      <c r="V175" s="17" t="e">
        <f t="shared" si="28"/>
        <v>#REF!</v>
      </c>
      <c r="W175" s="58">
        <f t="shared" si="28"/>
        <v>0</v>
      </c>
      <c r="X175">
        <f t="shared" si="33"/>
        <v>0</v>
      </c>
      <c r="Y175" s="9">
        <f t="shared" si="34"/>
        <v>0</v>
      </c>
    </row>
    <row r="176" spans="1:25">
      <c r="A176" t="str">
        <f>'rockfish harvests'!A175</f>
        <v>SC</v>
      </c>
      <c r="B176">
        <f>'rockfish harvests'!B175</f>
        <v>2017</v>
      </c>
      <c r="C176" t="str">
        <f>'rockfish harvests'!C175</f>
        <v>PWSI</v>
      </c>
      <c r="D176">
        <f>'rockfish harvests'!D175</f>
        <v>16300</v>
      </c>
      <c r="E176">
        <f>'YE harvest'!E176</f>
        <v>4734</v>
      </c>
      <c r="F176" s="12"/>
      <c r="G176" s="12"/>
      <c r="H176" s="17" t="e">
        <f>#REF!</f>
        <v>#REF!</v>
      </c>
      <c r="I176" s="8">
        <f t="shared" si="27"/>
        <v>0</v>
      </c>
      <c r="J176">
        <f t="shared" si="29"/>
        <v>0</v>
      </c>
      <c r="K176" s="9">
        <f t="shared" si="30"/>
        <v>0</v>
      </c>
      <c r="M176" s="2">
        <f>'rockfish harvests'!O175</f>
        <v>33515.774784613517</v>
      </c>
      <c r="N176">
        <f>'rockfish harvests'!P175</f>
        <v>29331655.3806163</v>
      </c>
      <c r="O176" s="12"/>
      <c r="P176" s="12"/>
      <c r="Q176" s="17">
        <f t="shared" si="24"/>
        <v>0</v>
      </c>
      <c r="R176" s="59">
        <f t="shared" si="25"/>
        <v>0</v>
      </c>
      <c r="S176">
        <f t="shared" si="31"/>
        <v>0</v>
      </c>
      <c r="T176" s="9">
        <f t="shared" si="32"/>
        <v>0</v>
      </c>
      <c r="V176" s="17" t="e">
        <f t="shared" si="28"/>
        <v>#REF!</v>
      </c>
      <c r="W176" s="58">
        <f t="shared" si="28"/>
        <v>0</v>
      </c>
      <c r="X176">
        <f t="shared" si="33"/>
        <v>0</v>
      </c>
      <c r="Y176" s="9">
        <f t="shared" si="34"/>
        <v>0</v>
      </c>
    </row>
    <row r="177" spans="1:25">
      <c r="A177" t="str">
        <f>'rockfish harvests'!A176</f>
        <v>SC</v>
      </c>
      <c r="B177">
        <f>'rockfish harvests'!B176</f>
        <v>2018</v>
      </c>
      <c r="C177" t="str">
        <f>'rockfish harvests'!C176</f>
        <v>PWSI</v>
      </c>
      <c r="D177">
        <f>'rockfish harvests'!D176</f>
        <v>12107</v>
      </c>
      <c r="E177">
        <f>'YE harvest'!E177</f>
        <v>3366</v>
      </c>
      <c r="F177" s="12"/>
      <c r="G177" s="12"/>
      <c r="H177" s="17" t="e">
        <f>#REF!</f>
        <v>#REF!</v>
      </c>
      <c r="I177" s="8">
        <f t="shared" si="27"/>
        <v>0</v>
      </c>
      <c r="J177">
        <f t="shared" si="29"/>
        <v>0</v>
      </c>
      <c r="K177" s="9">
        <f t="shared" si="30"/>
        <v>0</v>
      </c>
      <c r="M177" s="2">
        <f>'rockfish harvests'!O176</f>
        <v>22239.009039310491</v>
      </c>
      <c r="N177">
        <f>'rockfish harvests'!P176</f>
        <v>18423976.825865198</v>
      </c>
      <c r="O177" s="12"/>
      <c r="P177" s="12"/>
      <c r="Q177" s="17">
        <f t="shared" si="24"/>
        <v>0</v>
      </c>
      <c r="R177" s="59">
        <f t="shared" si="25"/>
        <v>0</v>
      </c>
      <c r="S177">
        <f t="shared" si="31"/>
        <v>0</v>
      </c>
      <c r="T177" s="9">
        <f t="shared" si="32"/>
        <v>0</v>
      </c>
      <c r="V177" s="17" t="e">
        <f t="shared" si="28"/>
        <v>#REF!</v>
      </c>
      <c r="W177" s="58">
        <f t="shared" si="28"/>
        <v>0</v>
      </c>
      <c r="X177">
        <f t="shared" si="33"/>
        <v>0</v>
      </c>
      <c r="Y177" s="9">
        <f t="shared" si="34"/>
        <v>0</v>
      </c>
    </row>
    <row r="178" spans="1:25">
      <c r="A178" t="str">
        <f>'rockfish harvests'!A177</f>
        <v>SC</v>
      </c>
      <c r="B178">
        <f>'rockfish harvests'!B177</f>
        <v>2019</v>
      </c>
      <c r="C178" t="str">
        <f>'rockfish harvests'!C177</f>
        <v>PWSI</v>
      </c>
      <c r="D178">
        <f>'rockfish harvests'!D177</f>
        <v>15083</v>
      </c>
      <c r="E178">
        <f>'YE harvest'!E178</f>
        <v>3663</v>
      </c>
      <c r="F178" s="12"/>
      <c r="G178" s="12"/>
      <c r="K178" s="9"/>
      <c r="M178" s="2"/>
      <c r="O178" s="12"/>
      <c r="P178" s="12"/>
      <c r="R178" s="59"/>
      <c r="S178"/>
      <c r="T178" s="9"/>
      <c r="W178" s="58"/>
      <c r="Y178" s="9"/>
    </row>
    <row r="179" spans="1:25">
      <c r="A179" t="str">
        <f>'rockfish harvests'!A178</f>
        <v>SC</v>
      </c>
      <c r="B179">
        <f>'rockfish harvests'!B178</f>
        <v>1998</v>
      </c>
      <c r="C179" t="str">
        <f>'rockfish harvests'!C178</f>
        <v>PWSO</v>
      </c>
      <c r="D179">
        <f>'rockfish harvests'!D178</f>
        <v>7091</v>
      </c>
      <c r="E179">
        <f>'YE harvest'!E179</f>
        <v>1652</v>
      </c>
      <c r="F179" s="12"/>
      <c r="G179" s="12"/>
      <c r="H179" s="17">
        <f t="shared" ref="H179:H186" si="36">E179*F179</f>
        <v>0</v>
      </c>
      <c r="I179" s="8">
        <f t="shared" si="27"/>
        <v>0</v>
      </c>
      <c r="J179">
        <f t="shared" si="29"/>
        <v>0</v>
      </c>
      <c r="K179" s="9">
        <f t="shared" si="30"/>
        <v>0</v>
      </c>
      <c r="M179" s="2">
        <f>'rockfish harvests'!O178</f>
        <v>1471.2039985303945</v>
      </c>
      <c r="N179">
        <f>'rockfish harvests'!P178</f>
        <v>494154.9077878145</v>
      </c>
      <c r="O179" s="42"/>
      <c r="P179" s="42"/>
      <c r="Q179" s="17">
        <f t="shared" si="24"/>
        <v>0</v>
      </c>
      <c r="R179" s="59">
        <f t="shared" si="25"/>
        <v>0</v>
      </c>
      <c r="S179">
        <f t="shared" si="31"/>
        <v>0</v>
      </c>
      <c r="T179" s="9">
        <f t="shared" si="32"/>
        <v>0</v>
      </c>
      <c r="V179" s="17">
        <f t="shared" si="28"/>
        <v>0</v>
      </c>
      <c r="W179" s="58">
        <f t="shared" si="28"/>
        <v>0</v>
      </c>
      <c r="X179">
        <f t="shared" si="33"/>
        <v>0</v>
      </c>
      <c r="Y179" s="9">
        <f t="shared" si="34"/>
        <v>0</v>
      </c>
    </row>
    <row r="180" spans="1:25">
      <c r="A180" t="str">
        <f>'rockfish harvests'!A179</f>
        <v>SC</v>
      </c>
      <c r="B180">
        <f>'rockfish harvests'!B179</f>
        <v>1999</v>
      </c>
      <c r="C180" t="str">
        <f>'rockfish harvests'!C179</f>
        <v>PWSO</v>
      </c>
      <c r="D180">
        <f>'rockfish harvests'!D179</f>
        <v>4594</v>
      </c>
      <c r="E180">
        <f>'YE harvest'!E180</f>
        <v>1341</v>
      </c>
      <c r="F180" s="12"/>
      <c r="G180" s="12"/>
      <c r="H180" s="17">
        <f t="shared" si="36"/>
        <v>0</v>
      </c>
      <c r="I180" s="8">
        <f t="shared" si="27"/>
        <v>0</v>
      </c>
      <c r="J180">
        <f t="shared" si="29"/>
        <v>0</v>
      </c>
      <c r="K180" s="9">
        <f t="shared" si="30"/>
        <v>0</v>
      </c>
      <c r="M180" s="2">
        <f>'rockfish harvests'!O179</f>
        <v>953.13935541512274</v>
      </c>
      <c r="N180">
        <f>'rockfish harvests'!P179</f>
        <v>207410.20653889881</v>
      </c>
      <c r="O180" s="42"/>
      <c r="P180" s="42"/>
      <c r="Q180" s="17">
        <f t="shared" ref="Q180:Q246" si="37">M180*O180</f>
        <v>0</v>
      </c>
      <c r="R180" s="59">
        <f t="shared" ref="R180:R246" si="38">(M180^2)*P180+(O180^2)*N180-(P180*N180)</f>
        <v>0</v>
      </c>
      <c r="S180">
        <f t="shared" si="31"/>
        <v>0</v>
      </c>
      <c r="T180" s="9">
        <f t="shared" si="32"/>
        <v>0</v>
      </c>
      <c r="V180" s="17">
        <f t="shared" si="28"/>
        <v>0</v>
      </c>
      <c r="W180" s="58">
        <f t="shared" si="28"/>
        <v>0</v>
      </c>
      <c r="X180">
        <f t="shared" si="33"/>
        <v>0</v>
      </c>
      <c r="Y180" s="9">
        <f t="shared" si="34"/>
        <v>0</v>
      </c>
    </row>
    <row r="181" spans="1:25">
      <c r="A181" t="str">
        <f>'rockfish harvests'!A180</f>
        <v>SC</v>
      </c>
      <c r="B181">
        <f>'rockfish harvests'!B180</f>
        <v>2000</v>
      </c>
      <c r="C181" t="str">
        <f>'rockfish harvests'!C180</f>
        <v>PWSO</v>
      </c>
      <c r="D181">
        <f>'rockfish harvests'!D180</f>
        <v>9244</v>
      </c>
      <c r="E181">
        <f>'YE harvest'!E181</f>
        <v>2206</v>
      </c>
      <c r="F181" s="12"/>
      <c r="G181" s="12"/>
      <c r="H181" s="17">
        <f t="shared" si="36"/>
        <v>0</v>
      </c>
      <c r="I181" s="8">
        <f t="shared" si="27"/>
        <v>0</v>
      </c>
      <c r="J181">
        <f t="shared" si="29"/>
        <v>0</v>
      </c>
      <c r="K181" s="9">
        <f t="shared" si="30"/>
        <v>0</v>
      </c>
      <c r="M181" s="2">
        <f>'rockfish harvests'!O180</f>
        <v>1917.897301144405</v>
      </c>
      <c r="N181">
        <f>'rockfish harvests'!P180</f>
        <v>839784.81191828009</v>
      </c>
      <c r="O181" s="42"/>
      <c r="P181" s="42"/>
      <c r="Q181" s="17">
        <f t="shared" si="37"/>
        <v>0</v>
      </c>
      <c r="R181" s="59">
        <f t="shared" si="38"/>
        <v>0</v>
      </c>
      <c r="S181">
        <f t="shared" si="31"/>
        <v>0</v>
      </c>
      <c r="T181" s="9">
        <f t="shared" si="32"/>
        <v>0</v>
      </c>
      <c r="V181" s="17">
        <f t="shared" si="28"/>
        <v>0</v>
      </c>
      <c r="W181" s="58">
        <f t="shared" si="28"/>
        <v>0</v>
      </c>
      <c r="X181">
        <f t="shared" si="33"/>
        <v>0</v>
      </c>
      <c r="Y181" s="9">
        <f t="shared" si="34"/>
        <v>0</v>
      </c>
    </row>
    <row r="182" spans="1:25">
      <c r="A182" t="str">
        <f>'rockfish harvests'!A181</f>
        <v>SC</v>
      </c>
      <c r="B182">
        <f>'rockfish harvests'!B181</f>
        <v>2001</v>
      </c>
      <c r="C182" t="str">
        <f>'rockfish harvests'!C181</f>
        <v>PWSO</v>
      </c>
      <c r="D182">
        <f>'rockfish harvests'!D181</f>
        <v>11235</v>
      </c>
      <c r="E182">
        <f>'YE harvest'!E182</f>
        <v>3024</v>
      </c>
      <c r="F182" s="12"/>
      <c r="G182" s="12"/>
      <c r="H182" s="17">
        <f t="shared" si="36"/>
        <v>0</v>
      </c>
      <c r="I182" s="8">
        <f t="shared" si="27"/>
        <v>0</v>
      </c>
      <c r="J182">
        <f t="shared" si="29"/>
        <v>0</v>
      </c>
      <c r="K182" s="9">
        <f t="shared" si="30"/>
        <v>0</v>
      </c>
      <c r="M182" s="2">
        <f>'rockfish harvests'!O181</f>
        <v>2330.979681778168</v>
      </c>
      <c r="N182">
        <f>'rockfish harvests'!P181</f>
        <v>1240492.9366742759</v>
      </c>
      <c r="O182" s="12"/>
      <c r="P182" s="12"/>
      <c r="Q182" s="17">
        <f t="shared" si="37"/>
        <v>0</v>
      </c>
      <c r="R182" s="59">
        <f t="shared" si="38"/>
        <v>0</v>
      </c>
      <c r="S182">
        <f t="shared" si="31"/>
        <v>0</v>
      </c>
      <c r="T182" s="9">
        <f t="shared" si="32"/>
        <v>0</v>
      </c>
      <c r="V182" s="17">
        <f t="shared" si="28"/>
        <v>0</v>
      </c>
      <c r="W182" s="58">
        <f t="shared" si="28"/>
        <v>0</v>
      </c>
      <c r="X182">
        <f t="shared" si="33"/>
        <v>0</v>
      </c>
      <c r="Y182" s="9">
        <f t="shared" si="34"/>
        <v>0</v>
      </c>
    </row>
    <row r="183" spans="1:25">
      <c r="A183" t="str">
        <f>'rockfish harvests'!A182</f>
        <v>SC</v>
      </c>
      <c r="B183">
        <f>'rockfish harvests'!B182</f>
        <v>2002</v>
      </c>
      <c r="C183" t="str">
        <f>'rockfish harvests'!C182</f>
        <v>PWSO</v>
      </c>
      <c r="D183">
        <f>'rockfish harvests'!D182</f>
        <v>9018</v>
      </c>
      <c r="E183">
        <f>'YE harvest'!E183</f>
        <v>2386</v>
      </c>
      <c r="F183" s="12"/>
      <c r="G183" s="12"/>
      <c r="H183" s="17">
        <f t="shared" si="36"/>
        <v>0</v>
      </c>
      <c r="I183" s="8">
        <f t="shared" si="27"/>
        <v>0</v>
      </c>
      <c r="J183">
        <f t="shared" si="29"/>
        <v>0</v>
      </c>
      <c r="K183" s="9">
        <f t="shared" si="30"/>
        <v>0</v>
      </c>
      <c r="M183" s="2">
        <f>'rockfish harvests'!O182</f>
        <v>1871.0079902336911</v>
      </c>
      <c r="N183">
        <f>'rockfish harvests'!P182</f>
        <v>799224.16063675296</v>
      </c>
      <c r="O183" s="42"/>
      <c r="P183" s="42"/>
      <c r="Q183" s="17">
        <f t="shared" si="37"/>
        <v>0</v>
      </c>
      <c r="R183" s="59">
        <f t="shared" si="38"/>
        <v>0</v>
      </c>
      <c r="S183">
        <f t="shared" si="31"/>
        <v>0</v>
      </c>
      <c r="T183" s="9">
        <f t="shared" si="32"/>
        <v>0</v>
      </c>
      <c r="V183" s="17">
        <f t="shared" si="28"/>
        <v>0</v>
      </c>
      <c r="W183" s="58">
        <f t="shared" si="28"/>
        <v>0</v>
      </c>
      <c r="X183">
        <f t="shared" si="33"/>
        <v>0</v>
      </c>
      <c r="Y183" s="9">
        <f t="shared" si="34"/>
        <v>0</v>
      </c>
    </row>
    <row r="184" spans="1:25">
      <c r="A184" t="str">
        <f>'rockfish harvests'!A183</f>
        <v>SC</v>
      </c>
      <c r="B184">
        <f>'rockfish harvests'!B183</f>
        <v>2003</v>
      </c>
      <c r="C184" t="str">
        <f>'rockfish harvests'!C183</f>
        <v>PWSO</v>
      </c>
      <c r="D184">
        <f>'rockfish harvests'!D183</f>
        <v>9696</v>
      </c>
      <c r="E184">
        <f>'YE harvest'!E184</f>
        <v>2448</v>
      </c>
      <c r="F184" s="12"/>
      <c r="G184" s="12"/>
      <c r="H184" s="17">
        <f t="shared" si="36"/>
        <v>0</v>
      </c>
      <c r="I184" s="8">
        <f t="shared" si="27"/>
        <v>0</v>
      </c>
      <c r="J184">
        <f t="shared" si="29"/>
        <v>0</v>
      </c>
      <c r="K184" s="9">
        <f t="shared" si="30"/>
        <v>0</v>
      </c>
      <c r="M184" s="2">
        <f>'rockfish harvests'!O183</f>
        <v>2011.675922965831</v>
      </c>
      <c r="N184">
        <f>'rockfish harvests'!P183</f>
        <v>923917.84611739591</v>
      </c>
      <c r="O184" s="12"/>
      <c r="P184" s="12"/>
      <c r="Q184" s="17">
        <f t="shared" si="37"/>
        <v>0</v>
      </c>
      <c r="R184" s="59">
        <f t="shared" si="38"/>
        <v>0</v>
      </c>
      <c r="S184">
        <f t="shared" si="31"/>
        <v>0</v>
      </c>
      <c r="T184" s="9">
        <f t="shared" si="32"/>
        <v>0</v>
      </c>
      <c r="V184" s="17">
        <f t="shared" si="28"/>
        <v>0</v>
      </c>
      <c r="W184" s="58">
        <f t="shared" si="28"/>
        <v>0</v>
      </c>
      <c r="X184">
        <f t="shared" si="33"/>
        <v>0</v>
      </c>
      <c r="Y184" s="9">
        <f t="shared" si="34"/>
        <v>0</v>
      </c>
    </row>
    <row r="185" spans="1:25">
      <c r="A185" t="str">
        <f>'rockfish harvests'!A184</f>
        <v>SC</v>
      </c>
      <c r="B185">
        <f>'rockfish harvests'!B184</f>
        <v>2004</v>
      </c>
      <c r="C185" t="str">
        <f>'rockfish harvests'!C184</f>
        <v>PWSO</v>
      </c>
      <c r="D185">
        <f>'rockfish harvests'!D184</f>
        <v>12216</v>
      </c>
      <c r="E185">
        <f>'YE harvest'!E185</f>
        <v>2976</v>
      </c>
      <c r="F185" s="12"/>
      <c r="G185" s="12"/>
      <c r="H185" s="17">
        <f t="shared" si="36"/>
        <v>0</v>
      </c>
      <c r="I185" s="8">
        <f t="shared" si="27"/>
        <v>0</v>
      </c>
      <c r="J185">
        <f t="shared" si="29"/>
        <v>0</v>
      </c>
      <c r="K185" s="9">
        <f t="shared" si="30"/>
        <v>0</v>
      </c>
      <c r="M185" s="2">
        <f>'rockfish harvests'!O184</f>
        <v>2534.5124871029911</v>
      </c>
      <c r="N185">
        <f>'rockfish harvests'!P184</f>
        <v>1466581.4594766509</v>
      </c>
      <c r="O185" s="12"/>
      <c r="P185" s="12"/>
      <c r="Q185" s="17">
        <f t="shared" si="37"/>
        <v>0</v>
      </c>
      <c r="R185" s="59">
        <f t="shared" si="38"/>
        <v>0</v>
      </c>
      <c r="S185">
        <f t="shared" si="31"/>
        <v>0</v>
      </c>
      <c r="T185" s="9">
        <f t="shared" si="32"/>
        <v>0</v>
      </c>
      <c r="V185" s="17">
        <f t="shared" si="28"/>
        <v>0</v>
      </c>
      <c r="W185" s="58">
        <f t="shared" si="28"/>
        <v>0</v>
      </c>
      <c r="X185">
        <f t="shared" si="33"/>
        <v>0</v>
      </c>
      <c r="Y185" s="9">
        <f t="shared" si="34"/>
        <v>0</v>
      </c>
    </row>
    <row r="186" spans="1:25">
      <c r="A186" t="str">
        <f>'rockfish harvests'!A185</f>
        <v>SC</v>
      </c>
      <c r="B186">
        <f>'rockfish harvests'!B185</f>
        <v>2005</v>
      </c>
      <c r="C186" t="str">
        <f>'rockfish harvests'!C185</f>
        <v>PWSO</v>
      </c>
      <c r="D186">
        <f>'rockfish harvests'!D185</f>
        <v>9664</v>
      </c>
      <c r="E186">
        <f>'YE harvest'!E186</f>
        <v>2177</v>
      </c>
      <c r="F186" s="12"/>
      <c r="G186" s="12"/>
      <c r="H186" s="17">
        <f t="shared" si="36"/>
        <v>0</v>
      </c>
      <c r="I186" s="8">
        <f t="shared" si="27"/>
        <v>0</v>
      </c>
      <c r="J186">
        <f t="shared" si="29"/>
        <v>0</v>
      </c>
      <c r="K186" s="9">
        <f t="shared" si="30"/>
        <v>0</v>
      </c>
      <c r="M186" s="2">
        <f>'rockfish harvests'!O185</f>
        <v>2005.0367285005977</v>
      </c>
      <c r="N186">
        <f>'rockfish harvests'!P185</f>
        <v>917829.44196419709</v>
      </c>
      <c r="O186" s="12"/>
      <c r="P186" s="12"/>
      <c r="Q186" s="17">
        <f t="shared" si="37"/>
        <v>0</v>
      </c>
      <c r="R186" s="59">
        <f t="shared" si="38"/>
        <v>0</v>
      </c>
      <c r="S186">
        <f t="shared" si="31"/>
        <v>0</v>
      </c>
      <c r="T186" s="9">
        <f t="shared" si="32"/>
        <v>0</v>
      </c>
      <c r="V186" s="17">
        <f t="shared" si="28"/>
        <v>0</v>
      </c>
      <c r="W186" s="58">
        <f t="shared" si="28"/>
        <v>0</v>
      </c>
      <c r="X186">
        <f t="shared" si="33"/>
        <v>0</v>
      </c>
      <c r="Y186" s="9">
        <f t="shared" si="34"/>
        <v>0</v>
      </c>
    </row>
    <row r="187" spans="1:25">
      <c r="A187" t="str">
        <f>'rockfish harvests'!A186</f>
        <v>SC</v>
      </c>
      <c r="B187">
        <f>'rockfish harvests'!B186</f>
        <v>2006</v>
      </c>
      <c r="C187" t="str">
        <f>'rockfish harvests'!C186</f>
        <v>PWSO</v>
      </c>
      <c r="D187">
        <f>'rockfish harvests'!D186</f>
        <v>9129</v>
      </c>
      <c r="E187">
        <f>'YE harvest'!E187</f>
        <v>2934</v>
      </c>
      <c r="F187" s="12"/>
      <c r="G187" s="12"/>
      <c r="H187" s="17" t="e">
        <f>#REF!</f>
        <v>#REF!</v>
      </c>
      <c r="I187" s="8">
        <f t="shared" si="27"/>
        <v>0</v>
      </c>
      <c r="J187">
        <f t="shared" si="29"/>
        <v>0</v>
      </c>
      <c r="K187" s="9">
        <f t="shared" si="30"/>
        <v>0</v>
      </c>
      <c r="M187" s="2">
        <f>'rockfish harvests'!O186</f>
        <v>1894.0376960349713</v>
      </c>
      <c r="N187">
        <f>'rockfish harvests'!P186</f>
        <v>819020.09295315738</v>
      </c>
      <c r="O187" s="42"/>
      <c r="P187" s="42"/>
      <c r="Q187" s="17">
        <f t="shared" si="37"/>
        <v>0</v>
      </c>
      <c r="R187" s="59">
        <f t="shared" si="38"/>
        <v>0</v>
      </c>
      <c r="S187">
        <f t="shared" si="31"/>
        <v>0</v>
      </c>
      <c r="T187" s="9">
        <f t="shared" si="32"/>
        <v>0</v>
      </c>
      <c r="V187" s="17" t="e">
        <f t="shared" si="28"/>
        <v>#REF!</v>
      </c>
      <c r="W187" s="58">
        <f t="shared" si="28"/>
        <v>0</v>
      </c>
      <c r="X187">
        <f t="shared" si="33"/>
        <v>0</v>
      </c>
      <c r="Y187" s="9">
        <f t="shared" si="34"/>
        <v>0</v>
      </c>
    </row>
    <row r="188" spans="1:25">
      <c r="A188" t="str">
        <f>'rockfish harvests'!A187</f>
        <v>SC</v>
      </c>
      <c r="B188">
        <f>'rockfish harvests'!B187</f>
        <v>2007</v>
      </c>
      <c r="C188" t="str">
        <f>'rockfish harvests'!C187</f>
        <v>PWSO</v>
      </c>
      <c r="D188">
        <f>'rockfish harvests'!D187</f>
        <v>12198</v>
      </c>
      <c r="E188">
        <f>'YE harvest'!E188</f>
        <v>3859</v>
      </c>
      <c r="F188" s="12"/>
      <c r="G188" s="12"/>
      <c r="H188" s="17" t="e">
        <f>#REF!</f>
        <v>#REF!</v>
      </c>
      <c r="I188" s="8">
        <f t="shared" si="27"/>
        <v>0</v>
      </c>
      <c r="J188">
        <f t="shared" si="29"/>
        <v>0</v>
      </c>
      <c r="K188" s="9">
        <f t="shared" si="30"/>
        <v>0</v>
      </c>
      <c r="M188" s="2">
        <f>'rockfish harvests'!O187</f>
        <v>2530.7779402162978</v>
      </c>
      <c r="N188">
        <f>'rockfish harvests'!P187</f>
        <v>1462262.6943327789</v>
      </c>
      <c r="O188" s="42"/>
      <c r="P188" s="42"/>
      <c r="Q188" s="17">
        <f t="shared" si="37"/>
        <v>0</v>
      </c>
      <c r="R188" s="59">
        <f t="shared" si="38"/>
        <v>0</v>
      </c>
      <c r="S188">
        <f t="shared" si="31"/>
        <v>0</v>
      </c>
      <c r="T188" s="9">
        <f t="shared" si="32"/>
        <v>0</v>
      </c>
      <c r="V188" s="17" t="e">
        <f t="shared" si="28"/>
        <v>#REF!</v>
      </c>
      <c r="W188" s="58">
        <f t="shared" si="28"/>
        <v>0</v>
      </c>
      <c r="X188">
        <f t="shared" si="33"/>
        <v>0</v>
      </c>
      <c r="Y188" s="9">
        <f t="shared" si="34"/>
        <v>0</v>
      </c>
    </row>
    <row r="189" spans="1:25">
      <c r="A189" t="str">
        <f>'rockfish harvests'!A188</f>
        <v>SC</v>
      </c>
      <c r="B189">
        <f>'rockfish harvests'!B188</f>
        <v>2008</v>
      </c>
      <c r="C189" t="str">
        <f>'rockfish harvests'!C188</f>
        <v>PWSO</v>
      </c>
      <c r="D189">
        <f>'rockfish harvests'!D188</f>
        <v>13387</v>
      </c>
      <c r="E189">
        <f>'YE harvest'!E189</f>
        <v>3569</v>
      </c>
      <c r="F189" s="12"/>
      <c r="G189" s="12"/>
      <c r="H189" s="17" t="e">
        <f>#REF!</f>
        <v>#REF!</v>
      </c>
      <c r="I189" s="8">
        <f t="shared" si="27"/>
        <v>0</v>
      </c>
      <c r="J189">
        <f t="shared" si="29"/>
        <v>0</v>
      </c>
      <c r="K189" s="9">
        <f t="shared" si="30"/>
        <v>0</v>
      </c>
      <c r="M189" s="2">
        <f>'rockfish harvests'!O188</f>
        <v>2777.4655095651397</v>
      </c>
      <c r="N189">
        <f>'rockfish harvests'!P188</f>
        <v>1761224.3005580062</v>
      </c>
      <c r="O189" s="42"/>
      <c r="P189" s="42"/>
      <c r="Q189" s="17">
        <f t="shared" si="37"/>
        <v>0</v>
      </c>
      <c r="R189" s="59">
        <f t="shared" si="38"/>
        <v>0</v>
      </c>
      <c r="S189">
        <f t="shared" si="31"/>
        <v>0</v>
      </c>
      <c r="T189" s="9">
        <f t="shared" si="32"/>
        <v>0</v>
      </c>
      <c r="V189" s="17" t="e">
        <f t="shared" si="28"/>
        <v>#REF!</v>
      </c>
      <c r="W189" s="58">
        <f t="shared" si="28"/>
        <v>0</v>
      </c>
      <c r="X189">
        <f t="shared" si="33"/>
        <v>0</v>
      </c>
      <c r="Y189" s="9">
        <f t="shared" si="34"/>
        <v>0</v>
      </c>
    </row>
    <row r="190" spans="1:25">
      <c r="A190" t="str">
        <f>'rockfish harvests'!A189</f>
        <v>SC</v>
      </c>
      <c r="B190">
        <f>'rockfish harvests'!B189</f>
        <v>2009</v>
      </c>
      <c r="C190" t="str">
        <f>'rockfish harvests'!C189</f>
        <v>PWSO</v>
      </c>
      <c r="D190">
        <f>'rockfish harvests'!D189</f>
        <v>13724</v>
      </c>
      <c r="E190">
        <f>'YE harvest'!E190</f>
        <v>3376</v>
      </c>
      <c r="F190" s="12"/>
      <c r="G190" s="12"/>
      <c r="H190" s="17" t="e">
        <f>#REF!</f>
        <v>#REF!</v>
      </c>
      <c r="I190" s="8">
        <f t="shared" si="27"/>
        <v>0</v>
      </c>
      <c r="J190">
        <f t="shared" si="29"/>
        <v>0</v>
      </c>
      <c r="K190" s="9">
        <f t="shared" si="30"/>
        <v>0</v>
      </c>
      <c r="M190" s="2">
        <f>'rockfish harvests'!O189</f>
        <v>2847.384526277132</v>
      </c>
      <c r="N190">
        <f>'rockfish harvests'!P189</f>
        <v>1851013.392635928</v>
      </c>
      <c r="O190" s="12"/>
      <c r="P190" s="12"/>
      <c r="Q190" s="17">
        <f t="shared" si="37"/>
        <v>0</v>
      </c>
      <c r="R190" s="59">
        <f t="shared" si="38"/>
        <v>0</v>
      </c>
      <c r="S190">
        <f t="shared" si="31"/>
        <v>0</v>
      </c>
      <c r="T190" s="9">
        <f t="shared" si="32"/>
        <v>0</v>
      </c>
      <c r="V190" s="17" t="e">
        <f t="shared" si="28"/>
        <v>#REF!</v>
      </c>
      <c r="W190" s="58">
        <f t="shared" si="28"/>
        <v>0</v>
      </c>
      <c r="X190">
        <f t="shared" si="33"/>
        <v>0</v>
      </c>
      <c r="Y190" s="9">
        <f t="shared" si="34"/>
        <v>0</v>
      </c>
    </row>
    <row r="191" spans="1:25">
      <c r="A191" t="str">
        <f>'rockfish harvests'!A190</f>
        <v>SC</v>
      </c>
      <c r="B191">
        <f>'rockfish harvests'!B190</f>
        <v>2010</v>
      </c>
      <c r="C191" t="str">
        <f>'rockfish harvests'!C190</f>
        <v>PWSO</v>
      </c>
      <c r="D191">
        <f>'rockfish harvests'!D190</f>
        <v>13038</v>
      </c>
      <c r="E191">
        <f>'YE harvest'!E191</f>
        <v>4523</v>
      </c>
      <c r="F191" s="12"/>
      <c r="G191" s="12"/>
      <c r="H191" s="17" t="e">
        <f>#REF!</f>
        <v>#REF!</v>
      </c>
      <c r="I191" s="8">
        <f t="shared" si="27"/>
        <v>0</v>
      </c>
      <c r="J191">
        <f t="shared" si="29"/>
        <v>0</v>
      </c>
      <c r="K191" s="9">
        <f t="shared" si="30"/>
        <v>0</v>
      </c>
      <c r="M191" s="2">
        <f>'rockfish harvests'!O190</f>
        <v>2705.0567949286833</v>
      </c>
      <c r="N191">
        <f>'rockfish harvests'!P190</f>
        <v>1670590.8394394808</v>
      </c>
      <c r="O191" s="12"/>
      <c r="P191" s="12"/>
      <c r="Q191" s="17">
        <f t="shared" si="37"/>
        <v>0</v>
      </c>
      <c r="R191" s="59">
        <f t="shared" si="38"/>
        <v>0</v>
      </c>
      <c r="S191">
        <f t="shared" si="31"/>
        <v>0</v>
      </c>
      <c r="T191" s="9">
        <f t="shared" si="32"/>
        <v>0</v>
      </c>
      <c r="V191" s="17" t="e">
        <f t="shared" si="28"/>
        <v>#REF!</v>
      </c>
      <c r="W191" s="58">
        <f t="shared" si="28"/>
        <v>0</v>
      </c>
      <c r="X191">
        <f t="shared" si="33"/>
        <v>0</v>
      </c>
      <c r="Y191" s="9">
        <f t="shared" si="34"/>
        <v>0</v>
      </c>
    </row>
    <row r="192" spans="1:25">
      <c r="A192" t="str">
        <f>'rockfish harvests'!A191</f>
        <v>SC</v>
      </c>
      <c r="B192">
        <f>'rockfish harvests'!B191</f>
        <v>2011</v>
      </c>
      <c r="C192" t="str">
        <f>'rockfish harvests'!C191</f>
        <v>PWSO</v>
      </c>
      <c r="D192">
        <f>'rockfish harvests'!D191</f>
        <v>15590</v>
      </c>
      <c r="E192">
        <f>'YE harvest'!E192</f>
        <v>4260</v>
      </c>
      <c r="F192" s="12"/>
      <c r="G192" s="12"/>
      <c r="H192" s="17" t="e">
        <f>#REF!</f>
        <v>#REF!</v>
      </c>
      <c r="I192" s="8">
        <f t="shared" si="27"/>
        <v>0</v>
      </c>
      <c r="J192">
        <f t="shared" si="29"/>
        <v>0</v>
      </c>
      <c r="K192" s="9">
        <f t="shared" si="30"/>
        <v>0</v>
      </c>
      <c r="M192" s="2">
        <f>'rockfish harvests'!O191</f>
        <v>3693.2731282159002</v>
      </c>
      <c r="N192">
        <f>'rockfish harvests'!P191</f>
        <v>1342172.6209808656</v>
      </c>
      <c r="O192" s="12"/>
      <c r="P192" s="12"/>
      <c r="Q192" s="17">
        <f t="shared" si="37"/>
        <v>0</v>
      </c>
      <c r="R192" s="59">
        <f t="shared" si="38"/>
        <v>0</v>
      </c>
      <c r="S192">
        <f t="shared" si="31"/>
        <v>0</v>
      </c>
      <c r="T192" s="9">
        <f t="shared" si="32"/>
        <v>0</v>
      </c>
      <c r="V192" s="17" t="e">
        <f t="shared" si="28"/>
        <v>#REF!</v>
      </c>
      <c r="W192" s="58">
        <f t="shared" si="28"/>
        <v>0</v>
      </c>
      <c r="X192">
        <f t="shared" si="33"/>
        <v>0</v>
      </c>
      <c r="Y192" s="9">
        <f t="shared" si="34"/>
        <v>0</v>
      </c>
    </row>
    <row r="193" spans="1:26">
      <c r="A193" t="str">
        <f>'rockfish harvests'!A192</f>
        <v>SC</v>
      </c>
      <c r="B193">
        <f>'rockfish harvests'!B192</f>
        <v>2012</v>
      </c>
      <c r="C193" t="str">
        <f>'rockfish harvests'!C192</f>
        <v>PWSO</v>
      </c>
      <c r="D193">
        <f>'rockfish harvests'!D192</f>
        <v>16566</v>
      </c>
      <c r="E193">
        <f>'YE harvest'!E193</f>
        <v>5165</v>
      </c>
      <c r="F193" s="12"/>
      <c r="G193" s="12"/>
      <c r="H193" s="17" t="e">
        <f>#REF!</f>
        <v>#REF!</v>
      </c>
      <c r="I193" s="8">
        <f t="shared" si="27"/>
        <v>0</v>
      </c>
      <c r="J193">
        <f t="shared" si="29"/>
        <v>0</v>
      </c>
      <c r="K193" s="9">
        <f t="shared" si="30"/>
        <v>0</v>
      </c>
      <c r="M193" s="2">
        <f>'rockfish harvests'!O192</f>
        <v>2004.0431802604508</v>
      </c>
      <c r="N193">
        <f>'rockfish harvests'!P192</f>
        <v>375586.44375818601</v>
      </c>
      <c r="O193" s="12"/>
      <c r="P193" s="12"/>
      <c r="Q193" s="17">
        <f t="shared" si="37"/>
        <v>0</v>
      </c>
      <c r="R193" s="59">
        <f t="shared" si="38"/>
        <v>0</v>
      </c>
      <c r="S193">
        <f t="shared" si="31"/>
        <v>0</v>
      </c>
      <c r="T193" s="9">
        <f t="shared" si="32"/>
        <v>0</v>
      </c>
      <c r="V193" s="17" t="e">
        <f t="shared" si="28"/>
        <v>#REF!</v>
      </c>
      <c r="W193" s="58">
        <f t="shared" si="28"/>
        <v>0</v>
      </c>
      <c r="X193">
        <f t="shared" si="33"/>
        <v>0</v>
      </c>
      <c r="Y193" s="9">
        <f t="shared" si="34"/>
        <v>0</v>
      </c>
    </row>
    <row r="194" spans="1:26">
      <c r="A194" t="str">
        <f>'rockfish harvests'!A193</f>
        <v>SC</v>
      </c>
      <c r="B194">
        <f>'rockfish harvests'!B193</f>
        <v>2013</v>
      </c>
      <c r="C194" t="str">
        <f>'rockfish harvests'!C193</f>
        <v>PWSO</v>
      </c>
      <c r="D194">
        <f>'rockfish harvests'!D193</f>
        <v>19818</v>
      </c>
      <c r="E194">
        <f>'YE harvest'!E194</f>
        <v>5595</v>
      </c>
      <c r="F194" s="12"/>
      <c r="G194" s="12"/>
      <c r="H194" s="17" t="e">
        <f>#REF!</f>
        <v>#REF!</v>
      </c>
      <c r="I194" s="8">
        <f t="shared" si="27"/>
        <v>0</v>
      </c>
      <c r="J194">
        <f t="shared" si="29"/>
        <v>0</v>
      </c>
      <c r="K194" s="9">
        <f t="shared" si="30"/>
        <v>0</v>
      </c>
      <c r="M194" s="2">
        <f>'rockfish harvests'!O193</f>
        <v>6885.7645042839649</v>
      </c>
      <c r="N194">
        <f>'rockfish harvests'!P193</f>
        <v>4343369.567205376</v>
      </c>
      <c r="O194" s="12"/>
      <c r="P194" s="12"/>
      <c r="Q194" s="17">
        <f t="shared" si="37"/>
        <v>0</v>
      </c>
      <c r="R194" s="59">
        <f t="shared" si="38"/>
        <v>0</v>
      </c>
      <c r="S194">
        <f t="shared" si="31"/>
        <v>0</v>
      </c>
      <c r="T194" s="9">
        <f t="shared" si="32"/>
        <v>0</v>
      </c>
      <c r="V194" s="17" t="e">
        <f t="shared" si="28"/>
        <v>#REF!</v>
      </c>
      <c r="W194" s="58">
        <f t="shared" si="28"/>
        <v>0</v>
      </c>
      <c r="X194">
        <f t="shared" si="33"/>
        <v>0</v>
      </c>
      <c r="Y194" s="9">
        <f t="shared" si="34"/>
        <v>0</v>
      </c>
    </row>
    <row r="195" spans="1:26">
      <c r="A195" t="str">
        <f>'rockfish harvests'!A194</f>
        <v>SC</v>
      </c>
      <c r="B195">
        <f>'rockfish harvests'!B194</f>
        <v>2014</v>
      </c>
      <c r="C195" t="str">
        <f>'rockfish harvests'!C194</f>
        <v>PWSO</v>
      </c>
      <c r="D195">
        <f>'rockfish harvests'!D194</f>
        <v>21309</v>
      </c>
      <c r="E195">
        <f>'YE harvest'!E195</f>
        <v>5557</v>
      </c>
      <c r="F195" s="12"/>
      <c r="G195" s="12"/>
      <c r="H195" s="17" t="e">
        <f>#REF!</f>
        <v>#REF!</v>
      </c>
      <c r="I195" s="8">
        <f t="shared" si="27"/>
        <v>0</v>
      </c>
      <c r="J195">
        <f t="shared" si="29"/>
        <v>0</v>
      </c>
      <c r="K195" s="9">
        <f t="shared" si="30"/>
        <v>0</v>
      </c>
      <c r="M195" s="2">
        <f>'rockfish harvests'!O194</f>
        <v>7356.7256448320622</v>
      </c>
      <c r="N195">
        <f>'rockfish harvests'!P194</f>
        <v>3862984.9469756186</v>
      </c>
      <c r="O195" s="12"/>
      <c r="P195" s="12"/>
      <c r="Q195" s="17">
        <f t="shared" si="37"/>
        <v>0</v>
      </c>
      <c r="R195" s="59">
        <f t="shared" si="38"/>
        <v>0</v>
      </c>
      <c r="S195">
        <f t="shared" si="31"/>
        <v>0</v>
      </c>
      <c r="T195" s="9">
        <f t="shared" si="32"/>
        <v>0</v>
      </c>
      <c r="V195" s="17" t="e">
        <f t="shared" si="28"/>
        <v>#REF!</v>
      </c>
      <c r="W195" s="58">
        <f t="shared" si="28"/>
        <v>0</v>
      </c>
      <c r="X195">
        <f t="shared" si="33"/>
        <v>0</v>
      </c>
      <c r="Y195" s="9">
        <f t="shared" si="34"/>
        <v>0</v>
      </c>
    </row>
    <row r="196" spans="1:26">
      <c r="A196" t="str">
        <f>'rockfish harvests'!A195</f>
        <v>SC</v>
      </c>
      <c r="B196">
        <f>'rockfish harvests'!B195</f>
        <v>2015</v>
      </c>
      <c r="C196" t="str">
        <f>'rockfish harvests'!C195</f>
        <v>PWSO</v>
      </c>
      <c r="D196">
        <f>'rockfish harvests'!D195</f>
        <v>24516</v>
      </c>
      <c r="E196">
        <f>'YE harvest'!E196</f>
        <v>6130</v>
      </c>
      <c r="F196" s="12"/>
      <c r="G196" s="12"/>
      <c r="H196" s="17" t="e">
        <f>#REF!</f>
        <v>#REF!</v>
      </c>
      <c r="I196" s="8">
        <f t="shared" si="27"/>
        <v>0</v>
      </c>
      <c r="J196">
        <f t="shared" si="29"/>
        <v>0</v>
      </c>
      <c r="K196" s="9">
        <f t="shared" si="30"/>
        <v>0</v>
      </c>
      <c r="M196" s="2">
        <f>'rockfish harvests'!O195</f>
        <v>2612.963774691143</v>
      </c>
      <c r="N196">
        <f>'rockfish harvests'!P195</f>
        <v>501421.42786728247</v>
      </c>
      <c r="O196" s="12"/>
      <c r="P196" s="12"/>
      <c r="Q196" s="17">
        <f t="shared" si="37"/>
        <v>0</v>
      </c>
      <c r="R196" s="59">
        <f t="shared" si="38"/>
        <v>0</v>
      </c>
      <c r="S196">
        <f t="shared" si="31"/>
        <v>0</v>
      </c>
      <c r="T196" s="9">
        <f t="shared" si="32"/>
        <v>0</v>
      </c>
      <c r="V196" s="17" t="e">
        <f t="shared" si="28"/>
        <v>#REF!</v>
      </c>
      <c r="W196" s="58">
        <f t="shared" si="28"/>
        <v>0</v>
      </c>
      <c r="X196">
        <f t="shared" si="33"/>
        <v>0</v>
      </c>
      <c r="Y196" s="9">
        <f t="shared" si="34"/>
        <v>0</v>
      </c>
    </row>
    <row r="197" spans="1:26">
      <c r="A197" t="str">
        <f>'rockfish harvests'!A196</f>
        <v>SC</v>
      </c>
      <c r="B197">
        <f>'rockfish harvests'!B196</f>
        <v>2016</v>
      </c>
      <c r="C197" t="str">
        <f>'rockfish harvests'!C196</f>
        <v>PWSO</v>
      </c>
      <c r="D197">
        <f>'rockfish harvests'!D196</f>
        <v>29349</v>
      </c>
      <c r="E197">
        <f>'YE harvest'!E197</f>
        <v>7689</v>
      </c>
      <c r="F197" s="12"/>
      <c r="G197" s="12"/>
      <c r="H197" s="17" t="e">
        <f>#REF!</f>
        <v>#REF!</v>
      </c>
      <c r="I197" s="8">
        <f t="shared" si="27"/>
        <v>0</v>
      </c>
      <c r="J197">
        <f t="shared" si="29"/>
        <v>0</v>
      </c>
      <c r="K197" s="9">
        <f t="shared" si="30"/>
        <v>0</v>
      </c>
      <c r="M197" s="2">
        <f>'rockfish harvests'!O196</f>
        <v>3728.736072598942</v>
      </c>
      <c r="N197">
        <f>'rockfish harvests'!P196</f>
        <v>690520.60458105023</v>
      </c>
      <c r="O197" s="12"/>
      <c r="P197" s="12"/>
      <c r="Q197" s="17">
        <f t="shared" si="37"/>
        <v>0</v>
      </c>
      <c r="R197" s="59">
        <f t="shared" si="38"/>
        <v>0</v>
      </c>
      <c r="S197">
        <f t="shared" si="31"/>
        <v>0</v>
      </c>
      <c r="T197" s="9">
        <f t="shared" si="32"/>
        <v>0</v>
      </c>
      <c r="V197" s="17" t="e">
        <f t="shared" si="28"/>
        <v>#REF!</v>
      </c>
      <c r="W197" s="58">
        <f t="shared" si="28"/>
        <v>0</v>
      </c>
      <c r="X197">
        <f t="shared" si="33"/>
        <v>0</v>
      </c>
      <c r="Y197" s="9">
        <f t="shared" si="34"/>
        <v>0</v>
      </c>
    </row>
    <row r="198" spans="1:26">
      <c r="A198" t="str">
        <f>'rockfish harvests'!A197</f>
        <v>SC</v>
      </c>
      <c r="B198">
        <f>'rockfish harvests'!B197</f>
        <v>2017</v>
      </c>
      <c r="C198" t="str">
        <f>'rockfish harvests'!C197</f>
        <v>PWSO</v>
      </c>
      <c r="D198">
        <f>'rockfish harvests'!D197</f>
        <v>28647</v>
      </c>
      <c r="E198">
        <f>'YE harvest'!E198</f>
        <v>7729</v>
      </c>
      <c r="F198" s="12"/>
      <c r="G198" s="12"/>
      <c r="H198" s="17" t="e">
        <f>#REF!</f>
        <v>#REF!</v>
      </c>
      <c r="I198" s="8">
        <f t="shared" si="27"/>
        <v>0</v>
      </c>
      <c r="J198">
        <f t="shared" si="29"/>
        <v>0</v>
      </c>
      <c r="K198" s="9">
        <f t="shared" si="30"/>
        <v>0</v>
      </c>
      <c r="M198" s="2">
        <f>'rockfish harvests'!O197</f>
        <v>7308.8621616433084</v>
      </c>
      <c r="N198">
        <f>'rockfish harvests'!P197</f>
        <v>5936209.9806912215</v>
      </c>
      <c r="O198" s="12"/>
      <c r="P198" s="12"/>
      <c r="Q198" s="17">
        <f t="shared" si="37"/>
        <v>0</v>
      </c>
      <c r="R198" s="59">
        <f t="shared" si="38"/>
        <v>0</v>
      </c>
      <c r="S198">
        <f t="shared" si="31"/>
        <v>0</v>
      </c>
      <c r="T198" s="9">
        <f t="shared" si="32"/>
        <v>0</v>
      </c>
      <c r="V198" s="17" t="e">
        <f t="shared" si="28"/>
        <v>#REF!</v>
      </c>
      <c r="W198" s="58">
        <f t="shared" si="28"/>
        <v>0</v>
      </c>
      <c r="X198">
        <f t="shared" si="33"/>
        <v>0</v>
      </c>
      <c r="Y198" s="9">
        <f t="shared" si="34"/>
        <v>0</v>
      </c>
    </row>
    <row r="199" spans="1:26">
      <c r="A199" t="str">
        <f>'rockfish harvests'!A198</f>
        <v>SC</v>
      </c>
      <c r="B199">
        <f>'rockfish harvests'!B198</f>
        <v>2018</v>
      </c>
      <c r="C199" t="str">
        <f>'rockfish harvests'!C198</f>
        <v>PWSO</v>
      </c>
      <c r="D199">
        <f>'rockfish harvests'!D198</f>
        <v>27142</v>
      </c>
      <c r="E199">
        <f>'YE harvest'!E199</f>
        <v>5333</v>
      </c>
      <c r="F199" s="12"/>
      <c r="G199" s="12"/>
      <c r="H199" s="17" t="e">
        <f>#REF!</f>
        <v>#REF!</v>
      </c>
      <c r="I199" s="8">
        <f t="shared" si="27"/>
        <v>0</v>
      </c>
      <c r="J199">
        <f t="shared" si="29"/>
        <v>0</v>
      </c>
      <c r="K199" s="9">
        <f t="shared" si="30"/>
        <v>0</v>
      </c>
      <c r="M199" s="2">
        <f>'rockfish harvests'!O198</f>
        <v>4727.7448574203227</v>
      </c>
      <c r="N199">
        <f>'rockfish harvests'!P198</f>
        <v>2237274.0611776323</v>
      </c>
      <c r="O199" s="12"/>
      <c r="P199" s="12"/>
      <c r="Q199" s="17">
        <f t="shared" si="37"/>
        <v>0</v>
      </c>
      <c r="R199" s="59">
        <f t="shared" si="38"/>
        <v>0</v>
      </c>
      <c r="S199">
        <f t="shared" si="31"/>
        <v>0</v>
      </c>
      <c r="T199" s="9">
        <f t="shared" si="32"/>
        <v>0</v>
      </c>
      <c r="V199" s="17" t="e">
        <f t="shared" si="28"/>
        <v>#REF!</v>
      </c>
      <c r="W199" s="58">
        <f t="shared" si="28"/>
        <v>0</v>
      </c>
      <c r="X199">
        <f t="shared" si="33"/>
        <v>0</v>
      </c>
      <c r="Y199" s="9">
        <f t="shared" si="34"/>
        <v>0</v>
      </c>
    </row>
    <row r="200" spans="1:26">
      <c r="A200" t="str">
        <f>'rockfish harvests'!A199</f>
        <v>SC</v>
      </c>
      <c r="B200">
        <f>'rockfish harvests'!B199</f>
        <v>2019</v>
      </c>
      <c r="C200" t="str">
        <f>'rockfish harvests'!C199</f>
        <v>PWSO</v>
      </c>
      <c r="D200">
        <f>'rockfish harvests'!D199</f>
        <v>33682</v>
      </c>
      <c r="E200">
        <f>'YE harvest'!E200</f>
        <v>7623</v>
      </c>
      <c r="F200" s="12"/>
      <c r="G200" s="12"/>
      <c r="K200" s="9"/>
      <c r="M200" s="2"/>
      <c r="O200" s="12"/>
      <c r="P200" s="12"/>
      <c r="R200" s="59"/>
      <c r="S200"/>
      <c r="T200" s="9"/>
      <c r="W200" s="58"/>
      <c r="Y200" s="9"/>
    </row>
    <row r="201" spans="1:26">
      <c r="A201" t="str">
        <f>'rockfish harvests'!A200</f>
        <v>SE</v>
      </c>
      <c r="B201">
        <f>'rockfish harvests'!B200</f>
        <v>1998</v>
      </c>
      <c r="C201" t="str">
        <f>'rockfish harvests'!C200</f>
        <v>CSEO</v>
      </c>
      <c r="D201">
        <f>'rockfish harvests'!D200</f>
        <v>9366</v>
      </c>
      <c r="E201">
        <f>'YE harvest'!E201</f>
        <v>4902</v>
      </c>
      <c r="F201" s="42">
        <v>0.12033498300000001</v>
      </c>
      <c r="G201" s="66">
        <v>4.2679450000000004E-3</v>
      </c>
      <c r="H201" s="17">
        <f t="shared" ref="H201:H267" si="39">E201*F201</f>
        <v>589.88208666600008</v>
      </c>
      <c r="I201" s="8">
        <f t="shared" si="27"/>
        <v>102557.02824378001</v>
      </c>
      <c r="J201">
        <f t="shared" si="29"/>
        <v>320.24526264065173</v>
      </c>
      <c r="K201" s="9">
        <f t="shared" si="30"/>
        <v>627.68071477567742</v>
      </c>
      <c r="M201" s="2">
        <f>'rockfish harvests'!O200</f>
        <v>1419.5566561478372</v>
      </c>
      <c r="N201">
        <f>'rockfish harvests'!P200</f>
        <v>224247.08472663842</v>
      </c>
      <c r="O201" s="42">
        <v>4.0472332999999999E-2</v>
      </c>
      <c r="P201" s="42">
        <v>4.72614E-4</v>
      </c>
      <c r="Q201" s="17">
        <f t="shared" si="37"/>
        <v>57.452769699981765</v>
      </c>
      <c r="R201" s="59">
        <f t="shared" si="38"/>
        <v>1213.720492744992</v>
      </c>
      <c r="S201">
        <f t="shared" si="31"/>
        <v>34.838491539459511</v>
      </c>
      <c r="T201" s="9">
        <f t="shared" si="32"/>
        <v>68.283443417340635</v>
      </c>
      <c r="V201" s="17">
        <f t="shared" si="28"/>
        <v>647.33485636598186</v>
      </c>
      <c r="W201" s="58">
        <f t="shared" si="28"/>
        <v>103770.748736525</v>
      </c>
      <c r="X201">
        <f t="shared" si="33"/>
        <v>322.13467484349616</v>
      </c>
      <c r="Y201" s="9">
        <f t="shared" si="34"/>
        <v>631.38396269325244</v>
      </c>
      <c r="Z201" s="18">
        <f t="shared" ref="Z201:Z264" si="40">X201/V201</f>
        <v>0.49763220947486225</v>
      </c>
    </row>
    <row r="202" spans="1:26">
      <c r="A202" t="str">
        <f>'rockfish harvests'!A201</f>
        <v>SE</v>
      </c>
      <c r="B202">
        <f>'rockfish harvests'!B201</f>
        <v>1999</v>
      </c>
      <c r="C202" t="str">
        <f>'rockfish harvests'!C201</f>
        <v>CSEO</v>
      </c>
      <c r="D202">
        <f>'rockfish harvests'!D201</f>
        <v>9636</v>
      </c>
      <c r="E202">
        <f>'YE harvest'!E202</f>
        <v>5800</v>
      </c>
      <c r="F202" s="42">
        <v>0.12033498300000001</v>
      </c>
      <c r="G202" s="66">
        <v>4.2679450000000004E-3</v>
      </c>
      <c r="H202" s="17">
        <f t="shared" si="39"/>
        <v>697.94290139999998</v>
      </c>
      <c r="I202" s="8">
        <f t="shared" si="27"/>
        <v>143573.6698</v>
      </c>
      <c r="J202">
        <f t="shared" si="29"/>
        <v>378.91116346711141</v>
      </c>
      <c r="K202" s="9">
        <f t="shared" si="30"/>
        <v>742.66588039553835</v>
      </c>
      <c r="M202" s="2">
        <f>'rockfish harvests'!O201</f>
        <v>1460.4791734615155</v>
      </c>
      <c r="N202">
        <f>'rockfish harvests'!P201</f>
        <v>237362.48582500662</v>
      </c>
      <c r="O202" s="42">
        <v>4.0472332999999999E-2</v>
      </c>
      <c r="P202" s="42">
        <v>4.72614E-4</v>
      </c>
      <c r="Q202" s="17">
        <f t="shared" si="37"/>
        <v>59.108999447899215</v>
      </c>
      <c r="R202" s="59">
        <f t="shared" si="38"/>
        <v>1284.7066154991155</v>
      </c>
      <c r="S202">
        <f t="shared" si="31"/>
        <v>35.842804235984602</v>
      </c>
      <c r="T202" s="9">
        <f t="shared" si="32"/>
        <v>70.251896302529815</v>
      </c>
      <c r="V202" s="17">
        <f t="shared" si="28"/>
        <v>757.05190084789922</v>
      </c>
      <c r="W202" s="58">
        <f t="shared" si="28"/>
        <v>144858.37641549911</v>
      </c>
      <c r="X202">
        <f t="shared" si="33"/>
        <v>380.60264898644505</v>
      </c>
      <c r="Y202" s="9">
        <f t="shared" si="34"/>
        <v>745.98119201343229</v>
      </c>
      <c r="Z202" s="18">
        <f t="shared" si="40"/>
        <v>0.50274313895806821</v>
      </c>
    </row>
    <row r="203" spans="1:26">
      <c r="A203" t="str">
        <f>'rockfish harvests'!A202</f>
        <v>SE</v>
      </c>
      <c r="B203">
        <f>'rockfish harvests'!B202</f>
        <v>2000</v>
      </c>
      <c r="C203" t="str">
        <f>'rockfish harvests'!C202</f>
        <v>CSEO</v>
      </c>
      <c r="D203">
        <f>'rockfish harvests'!D202</f>
        <v>16855</v>
      </c>
      <c r="E203">
        <f>'YE harvest'!E203</f>
        <v>11078</v>
      </c>
      <c r="F203" s="42">
        <v>0.12033498300000001</v>
      </c>
      <c r="G203" s="66">
        <v>4.2679450000000004E-3</v>
      </c>
      <c r="H203" s="17">
        <f t="shared" si="39"/>
        <v>1333.0709416740001</v>
      </c>
      <c r="I203" s="8">
        <f t="shared" si="27"/>
        <v>523771.10479738005</v>
      </c>
      <c r="J203">
        <f t="shared" si="29"/>
        <v>723.72032222218274</v>
      </c>
      <c r="K203" s="9">
        <f t="shared" si="30"/>
        <v>1418.4918315554783</v>
      </c>
      <c r="M203" s="2">
        <f>'rockfish harvests'!O202</f>
        <v>2554.6260345261362</v>
      </c>
      <c r="N203">
        <f>'rockfish harvests'!P202</f>
        <v>726233.05564746587</v>
      </c>
      <c r="O203" s="42">
        <v>4.0472332999999999E-2</v>
      </c>
      <c r="P203" s="42">
        <v>4.72614E-4</v>
      </c>
      <c r="Q203" s="17">
        <f t="shared" si="37"/>
        <v>103.39167555981128</v>
      </c>
      <c r="R203" s="59">
        <f t="shared" si="38"/>
        <v>3930.681833490235</v>
      </c>
      <c r="S203">
        <f t="shared" si="31"/>
        <v>62.695149999742682</v>
      </c>
      <c r="T203" s="9">
        <f t="shared" si="32"/>
        <v>122.88249399949565</v>
      </c>
      <c r="V203" s="17">
        <f t="shared" si="28"/>
        <v>1436.4626172338114</v>
      </c>
      <c r="W203" s="58">
        <f t="shared" si="28"/>
        <v>527701.78663087031</v>
      </c>
      <c r="X203">
        <f t="shared" si="33"/>
        <v>726.43085467983144</v>
      </c>
      <c r="Y203" s="9">
        <f t="shared" si="34"/>
        <v>1423.8044751724697</v>
      </c>
      <c r="Z203" s="18">
        <f t="shared" si="40"/>
        <v>0.50570815137446146</v>
      </c>
    </row>
    <row r="204" spans="1:26">
      <c r="A204" t="str">
        <f>'rockfish harvests'!A203</f>
        <v>SE</v>
      </c>
      <c r="B204">
        <f>'rockfish harvests'!B203</f>
        <v>2001</v>
      </c>
      <c r="C204" t="str">
        <f>'rockfish harvests'!C203</f>
        <v>CSEO</v>
      </c>
      <c r="D204">
        <f>'rockfish harvests'!D203</f>
        <v>15083</v>
      </c>
      <c r="E204">
        <f>'YE harvest'!E204</f>
        <v>11046</v>
      </c>
      <c r="F204" s="42">
        <v>0.12033498300000001</v>
      </c>
      <c r="G204" s="66">
        <v>4.2679450000000004E-3</v>
      </c>
      <c r="H204" s="17">
        <f t="shared" si="39"/>
        <v>1329.2202222180001</v>
      </c>
      <c r="I204" s="8">
        <f t="shared" ref="I204:I270" si="41">(E204^2)*G204</f>
        <v>520749.53631162003</v>
      </c>
      <c r="J204">
        <f t="shared" si="29"/>
        <v>721.62977787201942</v>
      </c>
      <c r="K204" s="9">
        <f t="shared" si="30"/>
        <v>1414.394364629158</v>
      </c>
      <c r="M204" s="2">
        <f>'rockfish harvests'!O203</f>
        <v>2286.0530690452506</v>
      </c>
      <c r="N204">
        <f>'rockfish harvests'!P203</f>
        <v>581559.24091147329</v>
      </c>
      <c r="O204" s="42">
        <v>4.0472332999999999E-2</v>
      </c>
      <c r="P204" s="42">
        <v>4.72614E-4</v>
      </c>
      <c r="Q204" s="17">
        <f t="shared" si="37"/>
        <v>92.521901066071379</v>
      </c>
      <c r="R204" s="59">
        <f t="shared" si="38"/>
        <v>3147.6456842233715</v>
      </c>
      <c r="S204">
        <f t="shared" si="31"/>
        <v>56.103882969214986</v>
      </c>
      <c r="T204" s="9">
        <f t="shared" si="32"/>
        <v>109.96361061966137</v>
      </c>
      <c r="V204" s="17">
        <f t="shared" ref="V204:W270" si="42">Q204+H204</f>
        <v>1421.7421232840716</v>
      </c>
      <c r="W204" s="58">
        <f t="shared" si="42"/>
        <v>523897.18199584342</v>
      </c>
      <c r="X204">
        <f t="shared" si="33"/>
        <v>723.80742051725565</v>
      </c>
      <c r="Y204" s="9">
        <f t="shared" si="34"/>
        <v>1418.6625442138211</v>
      </c>
      <c r="Z204" s="18">
        <f t="shared" si="40"/>
        <v>0.50909894886235652</v>
      </c>
    </row>
    <row r="205" spans="1:26">
      <c r="A205" t="str">
        <f>'rockfish harvests'!A204</f>
        <v>SE</v>
      </c>
      <c r="B205">
        <f>'rockfish harvests'!B204</f>
        <v>2002</v>
      </c>
      <c r="C205" t="str">
        <f>'rockfish harvests'!C204</f>
        <v>CSEO</v>
      </c>
      <c r="D205">
        <f>'rockfish harvests'!D204</f>
        <v>14004</v>
      </c>
      <c r="E205">
        <f>'YE harvest'!E205</f>
        <v>8798</v>
      </c>
      <c r="F205" s="42">
        <v>0.12033498300000001</v>
      </c>
      <c r="G205" s="66">
        <v>4.2679450000000004E-3</v>
      </c>
      <c r="H205" s="17">
        <f t="shared" si="39"/>
        <v>1058.7071804340001</v>
      </c>
      <c r="I205" s="8">
        <f t="shared" si="41"/>
        <v>330359.44620778004</v>
      </c>
      <c r="J205">
        <f t="shared" ref="J205:J271" si="43">SQRT(I205)</f>
        <v>574.76903727304239</v>
      </c>
      <c r="K205" s="9">
        <f t="shared" ref="K205:K271" si="44">(1.96*J205)</f>
        <v>1126.5473130551632</v>
      </c>
      <c r="M205" s="2">
        <f>'rockfish harvests'!O204</f>
        <v>2122.5145646694764</v>
      </c>
      <c r="N205">
        <f>'rockfish harvests'!P204</f>
        <v>501328.85623143055</v>
      </c>
      <c r="O205" s="42">
        <v>4.0472332999999999E-2</v>
      </c>
      <c r="P205" s="42">
        <v>4.72614E-4</v>
      </c>
      <c r="Q205" s="17">
        <f t="shared" si="37"/>
        <v>85.903116258653085</v>
      </c>
      <c r="R205" s="59">
        <f t="shared" si="38"/>
        <v>2713.40475687448</v>
      </c>
      <c r="S205">
        <f t="shared" ref="S205:S271" si="45">SQRT(R205)</f>
        <v>52.090351859768425</v>
      </c>
      <c r="T205" s="9">
        <f t="shared" ref="T205:T271" si="46">(1.96*S205)</f>
        <v>102.09708964514611</v>
      </c>
      <c r="V205" s="17">
        <f t="shared" si="42"/>
        <v>1144.6102966926533</v>
      </c>
      <c r="W205" s="58">
        <f t="shared" si="42"/>
        <v>333072.85096465453</v>
      </c>
      <c r="X205">
        <f t="shared" ref="X205:X271" si="47">SQRT(W205)</f>
        <v>577.12464075332502</v>
      </c>
      <c r="Y205" s="9">
        <f t="shared" ref="Y205:Y271" si="48">(1.96*X205)</f>
        <v>1131.1642958765169</v>
      </c>
      <c r="Z205" s="18">
        <f t="shared" si="40"/>
        <v>0.50421059676024604</v>
      </c>
    </row>
    <row r="206" spans="1:26">
      <c r="A206" t="str">
        <f>'rockfish harvests'!A205</f>
        <v>SE</v>
      </c>
      <c r="B206">
        <f>'rockfish harvests'!B205</f>
        <v>2003</v>
      </c>
      <c r="C206" t="str">
        <f>'rockfish harvests'!C205</f>
        <v>CSEO</v>
      </c>
      <c r="D206">
        <f>'rockfish harvests'!D205</f>
        <v>15272</v>
      </c>
      <c r="E206">
        <f>'YE harvest'!E206</f>
        <v>8561</v>
      </c>
      <c r="F206" s="42">
        <v>0.12033498300000001</v>
      </c>
      <c r="G206" s="66">
        <v>4.2679450000000004E-3</v>
      </c>
      <c r="H206" s="17">
        <f t="shared" si="39"/>
        <v>1030.1877894629999</v>
      </c>
      <c r="I206" s="8">
        <f t="shared" si="41"/>
        <v>312800.76623834501</v>
      </c>
      <c r="J206">
        <f t="shared" si="43"/>
        <v>559.28594317964496</v>
      </c>
      <c r="K206" s="9">
        <f t="shared" si="44"/>
        <v>1096.2004486321041</v>
      </c>
      <c r="M206" s="2">
        <f>'rockfish harvests'!O205</f>
        <v>2314.6988311648274</v>
      </c>
      <c r="N206">
        <f>'rockfish harvests'!P205</f>
        <v>596225.20240177307</v>
      </c>
      <c r="O206" s="42">
        <v>4.0472332999999999E-2</v>
      </c>
      <c r="P206" s="42">
        <v>4.72614E-4</v>
      </c>
      <c r="Q206" s="17">
        <f t="shared" si="37"/>
        <v>93.681261889613666</v>
      </c>
      <c r="R206" s="59">
        <f t="shared" si="38"/>
        <v>3227.0240985661294</v>
      </c>
      <c r="S206">
        <f t="shared" si="45"/>
        <v>56.806901856782588</v>
      </c>
      <c r="T206" s="9">
        <f t="shared" si="46"/>
        <v>111.34152763929387</v>
      </c>
      <c r="V206" s="17">
        <f t="shared" si="42"/>
        <v>1123.8690513526135</v>
      </c>
      <c r="W206" s="58">
        <f t="shared" si="42"/>
        <v>316027.79033691116</v>
      </c>
      <c r="X206">
        <f t="shared" si="47"/>
        <v>562.1634907541677</v>
      </c>
      <c r="Y206" s="9">
        <f t="shared" si="48"/>
        <v>1101.8404418781686</v>
      </c>
      <c r="Z206" s="18">
        <f t="shared" si="40"/>
        <v>0.50020372932023116</v>
      </c>
    </row>
    <row r="207" spans="1:26">
      <c r="A207" t="str">
        <f>'rockfish harvests'!A206</f>
        <v>SE</v>
      </c>
      <c r="B207">
        <f>'rockfish harvests'!B206</f>
        <v>2004</v>
      </c>
      <c r="C207" t="str">
        <f>'rockfish harvests'!C206</f>
        <v>CSEO</v>
      </c>
      <c r="D207">
        <f>'rockfish harvests'!D206</f>
        <v>21796</v>
      </c>
      <c r="E207">
        <f>'YE harvest'!E207</f>
        <v>12007</v>
      </c>
      <c r="F207" s="42">
        <v>0.12033498300000001</v>
      </c>
      <c r="G207" s="66">
        <v>4.2679450000000004E-3</v>
      </c>
      <c r="H207" s="17">
        <f t="shared" si="39"/>
        <v>1444.8621408810002</v>
      </c>
      <c r="I207" s="8">
        <f t="shared" si="41"/>
        <v>615301.3038893051</v>
      </c>
      <c r="J207">
        <f t="shared" si="43"/>
        <v>784.41143788786326</v>
      </c>
      <c r="K207" s="9">
        <f t="shared" si="44"/>
        <v>1537.4464182602119</v>
      </c>
      <c r="M207" s="2">
        <f>'rockfish harvests'!O206</f>
        <v>3303.5081013664603</v>
      </c>
      <c r="N207">
        <f>'rockfish harvests'!P206</f>
        <v>1214428.9103843591</v>
      </c>
      <c r="O207" s="42">
        <v>4.0472332999999999E-2</v>
      </c>
      <c r="P207" s="42">
        <v>4.72614E-4</v>
      </c>
      <c r="Q207" s="17">
        <f t="shared" si="37"/>
        <v>133.70067994670114</v>
      </c>
      <c r="R207" s="59">
        <f t="shared" si="38"/>
        <v>6573.0052067890892</v>
      </c>
      <c r="S207">
        <f t="shared" si="45"/>
        <v>81.074072346152008</v>
      </c>
      <c r="T207" s="9">
        <f t="shared" si="46"/>
        <v>158.90518179845793</v>
      </c>
      <c r="V207" s="17">
        <f t="shared" si="42"/>
        <v>1578.5628208277012</v>
      </c>
      <c r="W207" s="58">
        <f t="shared" si="42"/>
        <v>621874.30909609422</v>
      </c>
      <c r="X207">
        <f t="shared" si="47"/>
        <v>788.59007671672748</v>
      </c>
      <c r="Y207" s="9">
        <f t="shared" si="48"/>
        <v>1545.6365503647858</v>
      </c>
      <c r="Z207" s="18">
        <f t="shared" si="40"/>
        <v>0.49956204866350479</v>
      </c>
    </row>
    <row r="208" spans="1:26">
      <c r="A208" t="str">
        <f>'rockfish harvests'!A207</f>
        <v>SE</v>
      </c>
      <c r="B208">
        <f>'rockfish harvests'!B207</f>
        <v>2005</v>
      </c>
      <c r="C208" t="str">
        <f>'rockfish harvests'!C207</f>
        <v>CSEO</v>
      </c>
      <c r="D208">
        <f>'rockfish harvests'!D207</f>
        <v>27304</v>
      </c>
      <c r="E208">
        <f>'YE harvest'!E208</f>
        <v>14418</v>
      </c>
      <c r="F208" s="42">
        <v>0.12033498300000001</v>
      </c>
      <c r="G208" s="66">
        <v>4.2679450000000004E-3</v>
      </c>
      <c r="H208" s="17">
        <f t="shared" si="39"/>
        <v>1734.9897848940002</v>
      </c>
      <c r="I208" s="8">
        <f t="shared" si="41"/>
        <v>887214.96070218005</v>
      </c>
      <c r="J208">
        <f t="shared" si="43"/>
        <v>941.92088877048479</v>
      </c>
      <c r="K208" s="9">
        <f t="shared" si="44"/>
        <v>1846.1649419901501</v>
      </c>
      <c r="M208" s="2">
        <f>'rockfish harvests'!O207</f>
        <v>4138.3274545655077</v>
      </c>
      <c r="N208">
        <f>'rockfish harvests'!P207</f>
        <v>1905772.4719131205</v>
      </c>
      <c r="O208" s="42">
        <v>4.0472332999999999E-2</v>
      </c>
      <c r="P208" s="42">
        <v>4.72614E-4</v>
      </c>
      <c r="Q208" s="17">
        <f t="shared" si="37"/>
        <v>167.48776680421759</v>
      </c>
      <c r="R208" s="59">
        <f t="shared" si="38"/>
        <v>10314.850275489278</v>
      </c>
      <c r="S208">
        <f t="shared" si="45"/>
        <v>101.56205135526397</v>
      </c>
      <c r="T208" s="9">
        <f t="shared" si="46"/>
        <v>199.06162065631739</v>
      </c>
      <c r="V208" s="17">
        <f t="shared" si="42"/>
        <v>1902.4775516982177</v>
      </c>
      <c r="W208" s="58">
        <f t="shared" si="42"/>
        <v>897529.81097766932</v>
      </c>
      <c r="X208">
        <f t="shared" si="47"/>
        <v>947.38049957642113</v>
      </c>
      <c r="Y208" s="9">
        <f t="shared" si="48"/>
        <v>1856.8657791697854</v>
      </c>
      <c r="Z208" s="18">
        <f t="shared" si="40"/>
        <v>0.49797197277347965</v>
      </c>
    </row>
    <row r="209" spans="1:26">
      <c r="A209" t="str">
        <f>'rockfish harvests'!A208</f>
        <v>SE</v>
      </c>
      <c r="B209">
        <f>'rockfish harvests'!B208</f>
        <v>2006</v>
      </c>
      <c r="C209" t="str">
        <f>'rockfish harvests'!C208</f>
        <v>CSEO</v>
      </c>
      <c r="D209">
        <f>'rockfish harvests'!D208</f>
        <v>33748</v>
      </c>
      <c r="E209">
        <f>'YE harvest'!E209</f>
        <v>13609</v>
      </c>
      <c r="F209" s="12">
        <f>IF([3]species_comp_Region1_forR!$H10&gt;49,[3]species_comp_Region1_forR!$AV10,[3]species_comp_Region1_forR!$AX10)</f>
        <v>3.4948741999999998E-2</v>
      </c>
      <c r="G209" s="67">
        <f>IF([3]species_comp_Region1_forR!$H10&gt;49,[3]species_comp_Region1_forR!$AW10,[3]species_comp_Region1_forR!$AY10)</f>
        <v>1.57237E-5</v>
      </c>
      <c r="H209" s="17">
        <f t="shared" si="39"/>
        <v>475.617429878</v>
      </c>
      <c r="I209" s="8">
        <f t="shared" si="41"/>
        <v>2912.1059873796999</v>
      </c>
      <c r="J209">
        <f t="shared" si="43"/>
        <v>53.96393228240229</v>
      </c>
      <c r="K209" s="9">
        <f t="shared" si="44"/>
        <v>105.76930727350849</v>
      </c>
      <c r="M209" s="2">
        <f>'rockfish harvests'!O208</f>
        <v>5115.01153445198</v>
      </c>
      <c r="N209">
        <f>'rockfish harvests'!P208</f>
        <v>2911485.1530098896</v>
      </c>
      <c r="O209" s="12">
        <f>IF([3]species_comp_Region1_forR!$D32&gt;49,[3]species_comp_Region1_forR!$AR32,[3]species_comp_Region1_forR!$AT32)</f>
        <v>3.2818532999999997E-2</v>
      </c>
      <c r="P209" s="12">
        <f>IF([3]species_comp_Region1_forR!$D32&gt;49,[3]species_comp_Region1_forR!$AS32,[3]species_comp_Region1_forR!$AU32)</f>
        <v>6.1395499999999999E-5</v>
      </c>
      <c r="Q209" s="17">
        <f t="shared" si="37"/>
        <v>167.86717483879292</v>
      </c>
      <c r="R209" s="59">
        <f t="shared" si="38"/>
        <v>4563.3923064889059</v>
      </c>
      <c r="S209">
        <f t="shared" si="45"/>
        <v>67.552885256581789</v>
      </c>
      <c r="T209" s="9">
        <f t="shared" si="46"/>
        <v>132.4036551029003</v>
      </c>
      <c r="V209" s="17">
        <f t="shared" si="42"/>
        <v>643.48460471679289</v>
      </c>
      <c r="W209" s="58">
        <f t="shared" si="42"/>
        <v>7475.4982938686062</v>
      </c>
      <c r="X209">
        <f t="shared" si="47"/>
        <v>86.460963988777081</v>
      </c>
      <c r="Y209" s="9">
        <f t="shared" si="48"/>
        <v>169.46348941800306</v>
      </c>
      <c r="Z209" s="18">
        <f t="shared" si="40"/>
        <v>0.13436368695538542</v>
      </c>
    </row>
    <row r="210" spans="1:26">
      <c r="A210" t="str">
        <f>'rockfish harvests'!A209</f>
        <v>SE</v>
      </c>
      <c r="B210">
        <f>'rockfish harvests'!B209</f>
        <v>2007</v>
      </c>
      <c r="C210" t="str">
        <f>'rockfish harvests'!C209</f>
        <v>CSEO</v>
      </c>
      <c r="D210">
        <f>'rockfish harvests'!D209</f>
        <v>38443</v>
      </c>
      <c r="E210">
        <f>'YE harvest'!E210</f>
        <v>14388</v>
      </c>
      <c r="F210" s="12">
        <f>IF([3]species_comp_Region1_forR!$H11&gt;49,[3]species_comp_Region1_forR!$AV11,[3]species_comp_Region1_forR!$AX11)</f>
        <v>4.3135192000000003E-2</v>
      </c>
      <c r="G210" s="67">
        <f>IF([3]species_comp_Region1_forR!$H11&gt;49,[3]species_comp_Region1_forR!$AW11,[3]species_comp_Region1_forR!$AY11)</f>
        <v>2.1723399999999999E-5</v>
      </c>
      <c r="H210" s="17">
        <f t="shared" si="39"/>
        <v>620.62914249599999</v>
      </c>
      <c r="I210" s="8">
        <f t="shared" si="41"/>
        <v>4497.0597451295998</v>
      </c>
      <c r="J210">
        <f t="shared" si="43"/>
        <v>67.060120378132339</v>
      </c>
      <c r="K210" s="9">
        <f t="shared" si="44"/>
        <v>131.43783594113938</v>
      </c>
      <c r="M210" s="2">
        <f>'rockfish harvests'!O209</f>
        <v>5826.6086410731732</v>
      </c>
      <c r="N210">
        <f>'rockfish harvests'!P209</f>
        <v>3777922.4788372577</v>
      </c>
      <c r="O210" s="12">
        <f>IF([3]species_comp_Region1_forR!$D33&gt;49,[3]species_comp_Region1_forR!$AR33,[3]species_comp_Region1_forR!$AT33)</f>
        <v>1.4044944E-2</v>
      </c>
      <c r="P210" s="12">
        <f>IF([3]species_comp_Region1_forR!$D33&gt;49,[3]species_comp_Region1_forR!$AS33,[3]species_comp_Region1_forR!$AU33)</f>
        <v>3.9007600000000002E-5</v>
      </c>
      <c r="Q210" s="17">
        <f t="shared" si="37"/>
        <v>81.83439207378882</v>
      </c>
      <c r="R210" s="59">
        <f t="shared" si="38"/>
        <v>1922.1503839632981</v>
      </c>
      <c r="S210">
        <f t="shared" si="45"/>
        <v>43.842335521312023</v>
      </c>
      <c r="T210" s="9">
        <f t="shared" si="46"/>
        <v>85.930977621771561</v>
      </c>
      <c r="V210" s="17">
        <f t="shared" si="42"/>
        <v>702.46353456978886</v>
      </c>
      <c r="W210" s="58">
        <f t="shared" si="42"/>
        <v>6419.2101290928977</v>
      </c>
      <c r="X210">
        <f t="shared" si="47"/>
        <v>80.119973346805963</v>
      </c>
      <c r="Y210" s="9">
        <f t="shared" si="48"/>
        <v>157.03514775973969</v>
      </c>
      <c r="Z210" s="18">
        <f t="shared" si="40"/>
        <v>0.114055704536854</v>
      </c>
    </row>
    <row r="211" spans="1:26">
      <c r="A211" t="str">
        <f>'rockfish harvests'!A210</f>
        <v>SE</v>
      </c>
      <c r="B211">
        <f>'rockfish harvests'!B210</f>
        <v>2008</v>
      </c>
      <c r="C211" t="str">
        <f>'rockfish harvests'!C210</f>
        <v>CSEO</v>
      </c>
      <c r="D211">
        <f>'rockfish harvests'!D210</f>
        <v>52901</v>
      </c>
      <c r="E211">
        <f>'YE harvest'!E211</f>
        <v>15276</v>
      </c>
      <c r="F211" s="12">
        <f>IF([3]species_comp_Region1_forR!$H12&gt;49,[3]species_comp_Region1_forR!$AV12,[3]species_comp_Region1_forR!$AX12)</f>
        <v>8.0645161000000007E-2</v>
      </c>
      <c r="G211" s="67">
        <f>IF([3]species_comp_Region1_forR!$H12&gt;49,[3]species_comp_Region1_forR!$AW12,[3]species_comp_Region1_forR!$AY12)</f>
        <v>3.5188200000000003E-5</v>
      </c>
      <c r="H211" s="17">
        <f t="shared" si="39"/>
        <v>1231.9354794360002</v>
      </c>
      <c r="I211" s="8">
        <f t="shared" si="41"/>
        <v>8211.3837923232004</v>
      </c>
      <c r="J211">
        <f t="shared" si="43"/>
        <v>90.616686059043232</v>
      </c>
      <c r="K211" s="9">
        <f t="shared" si="44"/>
        <v>177.60870467572474</v>
      </c>
      <c r="M211" s="2">
        <f>'rockfish harvests'!O210</f>
        <v>8017.9336607812002</v>
      </c>
      <c r="N211">
        <f>'rockfish harvests'!P210</f>
        <v>7153955.9598475369</v>
      </c>
      <c r="O211" s="12">
        <f>IF([3]species_comp_Region1_forR!$D34&gt;49,[3]species_comp_Region1_forR!$AR34,[3]species_comp_Region1_forR!$AT34)</f>
        <v>1.5209125E-2</v>
      </c>
      <c r="P211" s="12">
        <f>IF([3]species_comp_Region1_forR!$D34&gt;49,[3]species_comp_Region1_forR!$AS34,[3]species_comp_Region1_forR!$AU34)</f>
        <v>2.8529200000000001E-5</v>
      </c>
      <c r="Q211" s="17">
        <f t="shared" si="37"/>
        <v>121.94575528852887</v>
      </c>
      <c r="R211" s="59">
        <f t="shared" si="38"/>
        <v>3284.8025510304924</v>
      </c>
      <c r="S211">
        <f t="shared" si="45"/>
        <v>57.313197005842312</v>
      </c>
      <c r="T211" s="9">
        <f t="shared" si="46"/>
        <v>112.33386613145093</v>
      </c>
      <c r="V211" s="17">
        <f t="shared" si="42"/>
        <v>1353.8812347245291</v>
      </c>
      <c r="W211" s="58">
        <f t="shared" si="42"/>
        <v>11496.186343353693</v>
      </c>
      <c r="X211">
        <f t="shared" si="47"/>
        <v>107.22027020742716</v>
      </c>
      <c r="Y211" s="9">
        <f t="shared" si="48"/>
        <v>210.15172960655724</v>
      </c>
      <c r="Z211" s="18">
        <f t="shared" si="40"/>
        <v>7.9194738399076051E-2</v>
      </c>
    </row>
    <row r="212" spans="1:26">
      <c r="A212" t="str">
        <f>'rockfish harvests'!A211</f>
        <v>SE</v>
      </c>
      <c r="B212">
        <f>'rockfish harvests'!B211</f>
        <v>2009</v>
      </c>
      <c r="C212" t="str">
        <f>'rockfish harvests'!C211</f>
        <v>CSEO</v>
      </c>
      <c r="D212">
        <f>'rockfish harvests'!D211</f>
        <v>31717</v>
      </c>
      <c r="E212">
        <f>'YE harvest'!E212</f>
        <v>9427</v>
      </c>
      <c r="F212" s="12">
        <f>IF([3]species_comp_Region1_forR!$H13&gt;49,[3]species_comp_Region1_forR!$AV13,[3]species_comp_Region1_forR!$AX13)</f>
        <v>4.0901502999999999E-2</v>
      </c>
      <c r="G212" s="67">
        <f>IF([3]species_comp_Region1_forR!$H13&gt;49,[3]species_comp_Region1_forR!$AW13,[3]species_comp_Region1_forR!$AY13)</f>
        <v>3.2772399999999998E-5</v>
      </c>
      <c r="H212" s="17">
        <f t="shared" si="39"/>
        <v>385.57846878099997</v>
      </c>
      <c r="I212" s="8">
        <f t="shared" si="41"/>
        <v>2912.4284253195997</v>
      </c>
      <c r="J212">
        <f t="shared" si="43"/>
        <v>53.966919731624479</v>
      </c>
      <c r="K212" s="9">
        <f t="shared" si="44"/>
        <v>105.77516267398397</v>
      </c>
      <c r="M212" s="2">
        <f>'rockfish harvests'!O211</f>
        <v>4807.1832653257516</v>
      </c>
      <c r="N212">
        <f>'rockfish harvests'!P211</f>
        <v>2571595.7734261826</v>
      </c>
      <c r="O212" s="12">
        <f>IF([3]species_comp_Region1_forR!$D35&gt;49,[3]species_comp_Region1_forR!$AR35,[3]species_comp_Region1_forR!$AT35)</f>
        <v>1.0256410000000001E-2</v>
      </c>
      <c r="P212" s="12">
        <f>IF([3]species_comp_Region1_forR!$D35&gt;49,[3]species_comp_Region1_forR!$AS35,[3]species_comp_Region1_forR!$AU35)</f>
        <v>2.6095700000000002E-5</v>
      </c>
      <c r="Q212" s="17">
        <f t="shared" si="37"/>
        <v>49.304442514319696</v>
      </c>
      <c r="R212" s="59">
        <f t="shared" si="38"/>
        <v>806.45453228028214</v>
      </c>
      <c r="S212">
        <f t="shared" si="45"/>
        <v>28.398143113243904</v>
      </c>
      <c r="T212" s="9">
        <f t="shared" si="46"/>
        <v>55.660360501958053</v>
      </c>
      <c r="V212" s="17">
        <f t="shared" si="42"/>
        <v>434.88291129531967</v>
      </c>
      <c r="W212" s="58">
        <f t="shared" si="42"/>
        <v>3718.8829575998816</v>
      </c>
      <c r="X212">
        <f t="shared" si="47"/>
        <v>60.982644724543405</v>
      </c>
      <c r="Y212" s="9">
        <f t="shared" si="48"/>
        <v>119.52598366010507</v>
      </c>
      <c r="Z212" s="18">
        <f t="shared" si="40"/>
        <v>0.14022773289229432</v>
      </c>
    </row>
    <row r="213" spans="1:26">
      <c r="A213" t="str">
        <f>'rockfish harvests'!A212</f>
        <v>SE</v>
      </c>
      <c r="B213">
        <f>'rockfish harvests'!B212</f>
        <v>2010</v>
      </c>
      <c r="C213" t="str">
        <f>'rockfish harvests'!C212</f>
        <v>CSEO</v>
      </c>
      <c r="D213">
        <f>'rockfish harvests'!D212</f>
        <v>43813</v>
      </c>
      <c r="E213">
        <f>'YE harvest'!E213</f>
        <v>13028</v>
      </c>
      <c r="F213" s="12">
        <f>IF([3]species_comp_Region1_forR!$H14&gt;49,[3]species_comp_Region1_forR!$AV14,[3]species_comp_Region1_forR!$AX14)</f>
        <v>8.8066931000000001E-2</v>
      </c>
      <c r="G213" s="67">
        <f>IF([3]species_comp_Region1_forR!$H14&gt;49,[3]species_comp_Region1_forR!$AW14,[3]species_comp_Region1_forR!$AY14)</f>
        <v>3.5379400000000002E-5</v>
      </c>
      <c r="H213" s="17">
        <f t="shared" si="39"/>
        <v>1147.3359770679999</v>
      </c>
      <c r="I213" s="8">
        <f t="shared" si="41"/>
        <v>6004.9025406496003</v>
      </c>
      <c r="J213">
        <f t="shared" si="43"/>
        <v>77.491306226244504</v>
      </c>
      <c r="K213" s="9">
        <f t="shared" si="44"/>
        <v>151.88296020343921</v>
      </c>
      <c r="M213" s="2">
        <f>'rockfish harvests'!O212</f>
        <v>6640.5120409785595</v>
      </c>
      <c r="N213">
        <f>'rockfish harvests'!P212</f>
        <v>4907095.1826566225</v>
      </c>
      <c r="O213" s="12">
        <f>IF([3]species_comp_Region1_forR!$D36&gt;49,[3]species_comp_Region1_forR!$AR36,[3]species_comp_Region1_forR!$AT36)</f>
        <v>2.530253E-2</v>
      </c>
      <c r="P213" s="12">
        <f>IF([3]species_comp_Region1_forR!$D36&gt;49,[3]species_comp_Region1_forR!$AS36,[3]species_comp_Region1_forR!$AU36)</f>
        <v>2.71611E-5</v>
      </c>
      <c r="Q213" s="17">
        <f t="shared" si="37"/>
        <v>168.02175513222124</v>
      </c>
      <c r="R213" s="59">
        <f t="shared" si="38"/>
        <v>4206.0354149810391</v>
      </c>
      <c r="S213">
        <f t="shared" si="45"/>
        <v>64.853954505342529</v>
      </c>
      <c r="T213" s="9">
        <f t="shared" si="46"/>
        <v>127.11375083047136</v>
      </c>
      <c r="V213" s="17">
        <f t="shared" si="42"/>
        <v>1315.3577322002211</v>
      </c>
      <c r="W213" s="58">
        <f t="shared" si="42"/>
        <v>10210.937955630639</v>
      </c>
      <c r="X213">
        <f t="shared" si="47"/>
        <v>101.04918582369004</v>
      </c>
      <c r="Y213" s="9">
        <f t="shared" si="48"/>
        <v>198.05640421443246</v>
      </c>
      <c r="Z213" s="18">
        <f t="shared" si="40"/>
        <v>7.6822588524768365E-2</v>
      </c>
    </row>
    <row r="214" spans="1:26">
      <c r="A214" t="str">
        <f>'rockfish harvests'!A213</f>
        <v>SE</v>
      </c>
      <c r="B214">
        <f>'rockfish harvests'!B213</f>
        <v>2011</v>
      </c>
      <c r="C214" t="str">
        <f>'rockfish harvests'!C213</f>
        <v>CSEO</v>
      </c>
      <c r="D214">
        <f>'rockfish harvests'!D213</f>
        <v>58843</v>
      </c>
      <c r="E214">
        <f>'YE harvest'!E214</f>
        <v>12339</v>
      </c>
      <c r="F214" s="12">
        <f>IF([3]species_comp_Region1_forR!$H15&gt;49,[3]species_comp_Region1_forR!$AV15,[3]species_comp_Region1_forR!$AX15)</f>
        <v>0.124932687</v>
      </c>
      <c r="G214" s="67">
        <f>IF([3]species_comp_Region1_forR!$H15&gt;49,[3]species_comp_Region1_forR!$AW15,[3]species_comp_Region1_forR!$AY15)</f>
        <v>5.8903300000000002E-5</v>
      </c>
      <c r="H214" s="17">
        <f t="shared" si="39"/>
        <v>1541.544424893</v>
      </c>
      <c r="I214" s="8">
        <f t="shared" si="41"/>
        <v>8968.0816749392998</v>
      </c>
      <c r="J214">
        <f t="shared" si="43"/>
        <v>94.699956045075865</v>
      </c>
      <c r="K214" s="9">
        <f t="shared" si="44"/>
        <v>185.61191384834871</v>
      </c>
      <c r="M214" s="2">
        <f>'rockfish harvests'!O213</f>
        <v>9637.9680383923114</v>
      </c>
      <c r="N214">
        <f>'rockfish harvests'!P213</f>
        <v>7141508.8030922944</v>
      </c>
      <c r="O214" s="12">
        <f>IF([3]species_comp_Region1_forR!$D37&gt;49,[3]species_comp_Region1_forR!$AR37,[3]species_comp_Region1_forR!$AT37)</f>
        <v>4.9019607999999999E-2</v>
      </c>
      <c r="P214" s="12">
        <f>IF([3]species_comp_Region1_forR!$D37&gt;49,[3]species_comp_Region1_forR!$AS37,[3]species_comp_Region1_forR!$AU37)</f>
        <v>6.5381000000000003E-5</v>
      </c>
      <c r="Q214" s="17">
        <f t="shared" si="37"/>
        <v>472.44941515852003</v>
      </c>
      <c r="R214" s="59">
        <f t="shared" si="38"/>
        <v>22766.838471066578</v>
      </c>
      <c r="S214">
        <f t="shared" si="45"/>
        <v>150.88683995321321</v>
      </c>
      <c r="T214" s="9">
        <f t="shared" si="46"/>
        <v>295.73820630829789</v>
      </c>
      <c r="V214" s="17">
        <f t="shared" si="42"/>
        <v>2013.99384005152</v>
      </c>
      <c r="W214" s="58">
        <f t="shared" si="42"/>
        <v>31734.920146005876</v>
      </c>
      <c r="X214">
        <f t="shared" si="47"/>
        <v>178.14297669570325</v>
      </c>
      <c r="Y214" s="9">
        <f t="shared" si="48"/>
        <v>349.16023432357838</v>
      </c>
      <c r="Z214" s="18">
        <f t="shared" si="40"/>
        <v>8.8452592631140414E-2</v>
      </c>
    </row>
    <row r="215" spans="1:26">
      <c r="A215" t="str">
        <f>'rockfish harvests'!A214</f>
        <v>SE</v>
      </c>
      <c r="B215">
        <f>'rockfish harvests'!B214</f>
        <v>2012</v>
      </c>
      <c r="C215" t="str">
        <f>'rockfish harvests'!C214</f>
        <v>CSEO</v>
      </c>
      <c r="D215">
        <f>'rockfish harvests'!D214</f>
        <v>57675</v>
      </c>
      <c r="E215">
        <f>'YE harvest'!E215</f>
        <v>14295</v>
      </c>
      <c r="F215" s="12">
        <f>IF([3]species_comp_Region1_forR!$H16&gt;49,[3]species_comp_Region1_forR!$AV16,[3]species_comp_Region1_forR!$AX16)</f>
        <v>9.8330240999999999E-2</v>
      </c>
      <c r="G215" s="67">
        <f>IF([3]species_comp_Region1_forR!$H16&gt;49,[3]species_comp_Region1_forR!$AW16,[3]species_comp_Region1_forR!$AY16)</f>
        <v>4.1142200000000001E-5</v>
      </c>
      <c r="H215" s="17">
        <f t="shared" si="39"/>
        <v>1405.6307950949999</v>
      </c>
      <c r="I215" s="8">
        <f t="shared" si="41"/>
        <v>8407.2861719550001</v>
      </c>
      <c r="J215">
        <f t="shared" si="43"/>
        <v>91.691254609995383</v>
      </c>
      <c r="K215" s="9">
        <f t="shared" si="44"/>
        <v>179.71485903559093</v>
      </c>
      <c r="M215" s="2">
        <f>'rockfish harvests'!O214</f>
        <v>6152.5876396981548</v>
      </c>
      <c r="N215">
        <f>'rockfish harvests'!P214</f>
        <v>1027468.7062518544</v>
      </c>
      <c r="O215" s="12">
        <f>IF([3]species_comp_Region1_forR!$D38&gt;49,[3]species_comp_Region1_forR!$AR38,[3]species_comp_Region1_forR!$AT38)</f>
        <v>4.1853513000000002E-2</v>
      </c>
      <c r="P215" s="12">
        <f>IF([3]species_comp_Region1_forR!$D38&gt;49,[3]species_comp_Region1_forR!$AS38,[3]species_comp_Region1_forR!$AU38)</f>
        <v>6.0032599999999998E-5</v>
      </c>
      <c r="Q215" s="17">
        <f t="shared" si="37"/>
        <v>257.50740676174604</v>
      </c>
      <c r="R215" s="59">
        <f t="shared" si="38"/>
        <v>4010.6464511068566</v>
      </c>
      <c r="S215">
        <f t="shared" si="45"/>
        <v>63.329664858633642</v>
      </c>
      <c r="T215" s="9">
        <f t="shared" si="46"/>
        <v>124.12614312292193</v>
      </c>
      <c r="V215" s="17">
        <f t="shared" si="42"/>
        <v>1663.138201856746</v>
      </c>
      <c r="W215" s="58">
        <f t="shared" si="42"/>
        <v>12417.932623061857</v>
      </c>
      <c r="X215">
        <f t="shared" si="47"/>
        <v>111.43577802062431</v>
      </c>
      <c r="Y215" s="9">
        <f t="shared" si="48"/>
        <v>218.41412492042366</v>
      </c>
      <c r="Z215" s="18">
        <f t="shared" si="40"/>
        <v>6.7003318122460395E-2</v>
      </c>
    </row>
    <row r="216" spans="1:26">
      <c r="A216" t="str">
        <f>'rockfish harvests'!A215</f>
        <v>SE</v>
      </c>
      <c r="B216">
        <f>'rockfish harvests'!B215</f>
        <v>2013</v>
      </c>
      <c r="C216" t="str">
        <f>'rockfish harvests'!C215</f>
        <v>CSEO</v>
      </c>
      <c r="D216">
        <f>'rockfish harvests'!D215</f>
        <v>60735</v>
      </c>
      <c r="E216">
        <f>'YE harvest'!E216</f>
        <v>12452</v>
      </c>
      <c r="F216" s="12">
        <f>IF([3]species_comp_Region1_forR!$H17&gt;49,[3]species_comp_Region1_forR!$AV17,[3]species_comp_Region1_forR!$AX17)</f>
        <v>0.15886699500000001</v>
      </c>
      <c r="G216" s="67">
        <f>IF([3]species_comp_Region1_forR!$H17&gt;49,[3]species_comp_Region1_forR!$AW17,[3]species_comp_Region1_forR!$AY17)</f>
        <v>5.4878099999999999E-5</v>
      </c>
      <c r="H216" s="17">
        <f t="shared" si="39"/>
        <v>1978.2118217400002</v>
      </c>
      <c r="I216" s="8">
        <f t="shared" si="41"/>
        <v>8508.9758441424001</v>
      </c>
      <c r="J216">
        <f t="shared" si="43"/>
        <v>92.244110078326415</v>
      </c>
      <c r="K216" s="9">
        <f t="shared" si="44"/>
        <v>180.79845575351976</v>
      </c>
      <c r="M216" s="2">
        <f>'rockfish harvests'!O215</f>
        <v>9629.9871638141776</v>
      </c>
      <c r="N216">
        <f>'rockfish harvests'!P215</f>
        <v>3833914.1323344847</v>
      </c>
      <c r="O216" s="12">
        <f>IF([3]species_comp_Region1_forR!$D39&gt;49,[3]species_comp_Region1_forR!$AR39,[3]species_comp_Region1_forR!$AT39)</f>
        <v>4.6840959000000001E-2</v>
      </c>
      <c r="P216" s="12">
        <f>IF([3]species_comp_Region1_forR!$D39&gt;49,[3]species_comp_Region1_forR!$AS39,[3]species_comp_Region1_forR!$AU39)</f>
        <v>4.8687999999999999E-5</v>
      </c>
      <c r="Q216" s="17">
        <f t="shared" si="37"/>
        <v>451.07783391074616</v>
      </c>
      <c r="R216" s="59">
        <f t="shared" si="38"/>
        <v>12740.393376021231</v>
      </c>
      <c r="S216">
        <f t="shared" si="45"/>
        <v>112.87335104452792</v>
      </c>
      <c r="T216" s="9">
        <f t="shared" si="46"/>
        <v>221.23176804727473</v>
      </c>
      <c r="V216" s="17">
        <f t="shared" si="42"/>
        <v>2429.2896556507462</v>
      </c>
      <c r="W216" s="58">
        <f t="shared" si="42"/>
        <v>21249.36922016363</v>
      </c>
      <c r="X216">
        <f t="shared" si="47"/>
        <v>145.77163379808718</v>
      </c>
      <c r="Y216" s="9">
        <f t="shared" si="48"/>
        <v>285.71240224425088</v>
      </c>
      <c r="Z216" s="18">
        <f t="shared" si="40"/>
        <v>6.0005867747804073E-2</v>
      </c>
    </row>
    <row r="217" spans="1:26">
      <c r="A217" t="str">
        <f>'rockfish harvests'!A216</f>
        <v>SE</v>
      </c>
      <c r="B217">
        <f>'rockfish harvests'!B216</f>
        <v>2014</v>
      </c>
      <c r="C217" t="str">
        <f>'rockfish harvests'!C216</f>
        <v>CSEO</v>
      </c>
      <c r="D217">
        <f>'rockfish harvests'!D216</f>
        <v>73709</v>
      </c>
      <c r="E217">
        <f>'YE harvest'!E217</f>
        <v>13508</v>
      </c>
      <c r="F217" s="12">
        <f>IF([3]species_comp_Region1_forR!$H18&gt;49,[3]species_comp_Region1_forR!$AV18,[3]species_comp_Region1_forR!$AX18)</f>
        <v>0.219897959</v>
      </c>
      <c r="G217" s="67">
        <f>IF([3]species_comp_Region1_forR!$H18&gt;49,[3]species_comp_Region1_forR!$AW18,[3]species_comp_Region1_forR!$AY18)</f>
        <v>8.7566500000000003E-5</v>
      </c>
      <c r="H217" s="17">
        <f t="shared" si="39"/>
        <v>2970.3816301719999</v>
      </c>
      <c r="I217" s="8">
        <f t="shared" si="41"/>
        <v>15977.914593256</v>
      </c>
      <c r="J217">
        <f t="shared" si="43"/>
        <v>126.40377602451598</v>
      </c>
      <c r="K217" s="9">
        <f t="shared" si="44"/>
        <v>247.75140100805132</v>
      </c>
      <c r="M217" s="2">
        <f>'rockfish harvests'!O216</f>
        <v>12999.052896462119</v>
      </c>
      <c r="N217">
        <f>'rockfish harvests'!P216</f>
        <v>10006306.818414057</v>
      </c>
      <c r="O217" s="12">
        <f>IF([3]species_comp_Region1_forR!$D40&gt;49,[3]species_comp_Region1_forR!$AR40,[3]species_comp_Region1_forR!$AT40)</f>
        <v>7.9245283E-2</v>
      </c>
      <c r="P217" s="12">
        <f>IF([3]species_comp_Region1_forR!$D40&gt;49,[3]species_comp_Region1_forR!$AS40,[3]species_comp_Region1_forR!$AU40)</f>
        <v>6.8900300000000002E-5</v>
      </c>
      <c r="Q217" s="17">
        <f t="shared" si="37"/>
        <v>1030.1136255121103</v>
      </c>
      <c r="R217" s="59">
        <f t="shared" si="38"/>
        <v>73790.771001066736</v>
      </c>
      <c r="S217">
        <f t="shared" si="45"/>
        <v>271.64456740576782</v>
      </c>
      <c r="T217" s="9">
        <f t="shared" si="46"/>
        <v>532.42335211530497</v>
      </c>
      <c r="V217" s="17">
        <f t="shared" si="42"/>
        <v>4000.4952556841099</v>
      </c>
      <c r="W217" s="58">
        <f t="shared" si="42"/>
        <v>89768.685594322742</v>
      </c>
      <c r="X217">
        <f t="shared" si="47"/>
        <v>299.61422795708944</v>
      </c>
      <c r="Y217" s="9">
        <f t="shared" si="48"/>
        <v>587.24388679589526</v>
      </c>
      <c r="Z217" s="18">
        <f t="shared" si="40"/>
        <v>7.4894284034303524E-2</v>
      </c>
    </row>
    <row r="218" spans="1:26">
      <c r="A218" t="str">
        <f>'rockfish harvests'!A217</f>
        <v>SE</v>
      </c>
      <c r="B218">
        <f>'rockfish harvests'!B217</f>
        <v>2015</v>
      </c>
      <c r="C218" t="str">
        <f>'rockfish harvests'!C217</f>
        <v>CSEO</v>
      </c>
      <c r="D218">
        <f>'rockfish harvests'!D217</f>
        <v>80105</v>
      </c>
      <c r="E218">
        <f>'YE harvest'!E218</f>
        <v>16888</v>
      </c>
      <c r="F218" s="12">
        <f>IF([3]species_comp_Region1_forR!$H19&gt;49,[3]species_comp_Region1_forR!$AV19,[3]species_comp_Region1_forR!$AX19)</f>
        <v>0.136752137</v>
      </c>
      <c r="G218" s="67">
        <f>IF([3]species_comp_Region1_forR!$H19&gt;49,[3]species_comp_Region1_forR!$AW19,[3]species_comp_Region1_forR!$AY19)</f>
        <v>4.3885099999999998E-5</v>
      </c>
      <c r="H218" s="17">
        <f t="shared" si="39"/>
        <v>2309.4700896559998</v>
      </c>
      <c r="I218" s="8">
        <f t="shared" si="41"/>
        <v>12516.229933894399</v>
      </c>
      <c r="J218">
        <f t="shared" si="43"/>
        <v>111.87595780101459</v>
      </c>
      <c r="K218" s="9">
        <f t="shared" si="44"/>
        <v>219.27687728998859</v>
      </c>
      <c r="M218" s="2">
        <f>'rockfish harvests'!O217</f>
        <v>8154.5459903117735</v>
      </c>
      <c r="N218">
        <f>'rockfish harvests'!P217</f>
        <v>3137762.110543259</v>
      </c>
      <c r="O218" s="12">
        <f>IF([3]species_comp_Region1_forR!$D41&gt;49,[3]species_comp_Region1_forR!$AR41,[3]species_comp_Region1_forR!$AT41)</f>
        <v>4.3111528000000003E-2</v>
      </c>
      <c r="P218" s="12">
        <f>IF([3]species_comp_Region1_forR!$D41&gt;49,[3]species_comp_Region1_forR!$AS41,[3]species_comp_Region1_forR!$AU41)</f>
        <v>3.8698800000000003E-5</v>
      </c>
      <c r="Q218" s="17">
        <f t="shared" si="37"/>
        <v>351.55493778861376</v>
      </c>
      <c r="R218" s="59">
        <f t="shared" si="38"/>
        <v>8283.7685096572823</v>
      </c>
      <c r="S218">
        <f t="shared" si="45"/>
        <v>91.015210320348558</v>
      </c>
      <c r="T218" s="9">
        <f t="shared" si="46"/>
        <v>178.38981222788317</v>
      </c>
      <c r="V218" s="17">
        <f t="shared" si="42"/>
        <v>2661.0250274446134</v>
      </c>
      <c r="W218" s="58">
        <f t="shared" si="42"/>
        <v>20799.998443551682</v>
      </c>
      <c r="X218">
        <f t="shared" si="47"/>
        <v>144.22204562254581</v>
      </c>
      <c r="Y218" s="9">
        <f t="shared" si="48"/>
        <v>282.67520942018979</v>
      </c>
      <c r="Z218" s="18">
        <f t="shared" si="40"/>
        <v>5.4197929044298564E-2</v>
      </c>
    </row>
    <row r="219" spans="1:26">
      <c r="A219" t="str">
        <f>'rockfish harvests'!A218</f>
        <v>SE</v>
      </c>
      <c r="B219">
        <f>'rockfish harvests'!B218</f>
        <v>2016</v>
      </c>
      <c r="C219" t="str">
        <f>'rockfish harvests'!C218</f>
        <v>CSEO</v>
      </c>
      <c r="D219">
        <f>'rockfish harvests'!D218</f>
        <v>54908</v>
      </c>
      <c r="E219">
        <f>'YE harvest'!E219</f>
        <v>12620</v>
      </c>
      <c r="F219" s="12">
        <f>IF([3]species_comp_Region1_forR!$H20&gt;49,[3]species_comp_Region1_forR!$AV20,[3]species_comp_Region1_forR!$AX20)</f>
        <v>0.132767099</v>
      </c>
      <c r="G219" s="67">
        <f>IF([3]species_comp_Region1_forR!$H20&gt;49,[3]species_comp_Region1_forR!$AW20,[3]species_comp_Region1_forR!$AY20)</f>
        <v>5.1493699999999998E-5</v>
      </c>
      <c r="H219" s="17">
        <f t="shared" si="39"/>
        <v>1675.52078938</v>
      </c>
      <c r="I219" s="8">
        <f t="shared" si="41"/>
        <v>8201.1132342799992</v>
      </c>
      <c r="J219">
        <f t="shared" si="43"/>
        <v>90.559997980786193</v>
      </c>
      <c r="K219" s="9">
        <f t="shared" si="44"/>
        <v>177.49759604234094</v>
      </c>
      <c r="M219" s="2">
        <f>'rockfish harvests'!O218</f>
        <v>8439.7721422199611</v>
      </c>
      <c r="N219">
        <f>'rockfish harvests'!P218</f>
        <v>2423165.6191606135</v>
      </c>
      <c r="O219" s="12">
        <f>IF([3]species_comp_Region1_forR!$D42&gt;49,[3]species_comp_Region1_forR!$AR42,[3]species_comp_Region1_forR!$AT42)</f>
        <v>7.3378840000000001E-2</v>
      </c>
      <c r="P219" s="12">
        <f>IF([3]species_comp_Region1_forR!$D42&gt;49,[3]species_comp_Region1_forR!$AS42,[3]species_comp_Region1_forR!$AU42)</f>
        <v>5.8065200000000001E-5</v>
      </c>
      <c r="Q219" s="17">
        <f t="shared" si="37"/>
        <v>619.30068966041574</v>
      </c>
      <c r="R219" s="59">
        <f t="shared" si="38"/>
        <v>17042.692502611124</v>
      </c>
      <c r="S219">
        <f t="shared" si="45"/>
        <v>130.54766371946732</v>
      </c>
      <c r="T219" s="9">
        <f t="shared" si="46"/>
        <v>255.87342089015596</v>
      </c>
      <c r="V219" s="17">
        <f t="shared" si="42"/>
        <v>2294.8214790404159</v>
      </c>
      <c r="W219" s="58">
        <f t="shared" si="42"/>
        <v>25243.805736891125</v>
      </c>
      <c r="X219">
        <f t="shared" si="47"/>
        <v>158.88299385677223</v>
      </c>
      <c r="Y219" s="9">
        <f t="shared" si="48"/>
        <v>311.41066795927355</v>
      </c>
      <c r="Z219" s="18">
        <f t="shared" si="40"/>
        <v>6.9235448294308916E-2</v>
      </c>
    </row>
    <row r="220" spans="1:26">
      <c r="A220" t="str">
        <f>'rockfish harvests'!A219</f>
        <v>SE</v>
      </c>
      <c r="B220">
        <f>'rockfish harvests'!B219</f>
        <v>2017</v>
      </c>
      <c r="C220" t="str">
        <f>'rockfish harvests'!C219</f>
        <v>CSEO</v>
      </c>
      <c r="D220">
        <f>'rockfish harvests'!D219</f>
        <v>57388</v>
      </c>
      <c r="E220">
        <f>'YE harvest'!E220</f>
        <v>11329</v>
      </c>
      <c r="F220" s="12">
        <f>IF([3]species_comp_Region1_forR!$H21&gt;49,[3]species_comp_Region1_forR!$AV21,[3]species_comp_Region1_forR!$AX21)</f>
        <v>0.20341614899999999</v>
      </c>
      <c r="G220" s="67">
        <f>IF([3]species_comp_Region1_forR!$H21&gt;49,[3]species_comp_Region1_forR!$AW21,[3]species_comp_Region1_forR!$AY21)</f>
        <v>8.3913999999999997E-5</v>
      </c>
      <c r="H220" s="17">
        <f t="shared" si="39"/>
        <v>2304.501552021</v>
      </c>
      <c r="I220" s="8">
        <f t="shared" si="41"/>
        <v>10770.046467274</v>
      </c>
      <c r="J220">
        <f t="shared" si="43"/>
        <v>103.77883438964807</v>
      </c>
      <c r="K220" s="9">
        <f t="shared" si="44"/>
        <v>203.40651540371022</v>
      </c>
      <c r="M220" s="2">
        <f>'rockfish harvests'!O219</f>
        <v>14552.082903438393</v>
      </c>
      <c r="N220">
        <f>'rockfish harvests'!P219</f>
        <v>13249322.287968032</v>
      </c>
      <c r="O220" s="12">
        <f>IF([3]species_comp_Region1_forR!$D43&gt;49,[3]species_comp_Region1_forR!$AR43,[3]species_comp_Region1_forR!$AT43)</f>
        <v>6.6753927000000005E-2</v>
      </c>
      <c r="P220" s="12">
        <f>IF([3]species_comp_Region1_forR!$D43&gt;49,[3]species_comp_Region1_forR!$AS43,[3]species_comp_Region1_forR!$AU43)</f>
        <v>8.1648499999999996E-5</v>
      </c>
      <c r="Q220" s="17">
        <f t="shared" si="37"/>
        <v>971.40867983407463</v>
      </c>
      <c r="R220" s="59">
        <f t="shared" si="38"/>
        <v>75248.483311384363</v>
      </c>
      <c r="S220">
        <f t="shared" si="45"/>
        <v>274.31456999471311</v>
      </c>
      <c r="T220" s="9">
        <f t="shared" si="46"/>
        <v>537.65655718963774</v>
      </c>
      <c r="V220" s="17">
        <f t="shared" si="42"/>
        <v>3275.9102318550745</v>
      </c>
      <c r="W220" s="58">
        <f t="shared" si="42"/>
        <v>86018.529778658369</v>
      </c>
      <c r="X220">
        <f t="shared" si="47"/>
        <v>293.28915728110093</v>
      </c>
      <c r="Y220" s="9">
        <f t="shared" si="48"/>
        <v>574.84674827095785</v>
      </c>
      <c r="Z220" s="18">
        <f t="shared" si="40"/>
        <v>8.9529058039852893E-2</v>
      </c>
    </row>
    <row r="221" spans="1:26">
      <c r="A221" t="str">
        <f>'rockfish harvests'!A220</f>
        <v>SE</v>
      </c>
      <c r="B221">
        <f>'rockfish harvests'!B220</f>
        <v>2018</v>
      </c>
      <c r="C221" t="str">
        <f>'rockfish harvests'!C220</f>
        <v>CSEO</v>
      </c>
      <c r="D221">
        <f>'rockfish harvests'!D220</f>
        <v>55460</v>
      </c>
      <c r="E221">
        <f>'YE harvest'!E221</f>
        <v>10517</v>
      </c>
      <c r="F221" s="12">
        <f>IF([3]species_comp_Region1_forR!$H22&gt;49,[3]species_comp_Region1_forR!$AV22,[3]species_comp_Region1_forR!$AX22)</f>
        <v>0.23470839299999999</v>
      </c>
      <c r="G221" s="67">
        <f>IF([3]species_comp_Region1_forR!$H22&gt;49,[3]species_comp_Region1_forR!$AW22,[3]species_comp_Region1_forR!$AY22)</f>
        <v>8.5208899999999997E-5</v>
      </c>
      <c r="H221" s="17">
        <f t="shared" si="39"/>
        <v>2468.4281691809997</v>
      </c>
      <c r="I221" s="8">
        <f t="shared" si="41"/>
        <v>9424.7254276720996</v>
      </c>
      <c r="J221">
        <f t="shared" si="43"/>
        <v>97.081025065004852</v>
      </c>
      <c r="K221" s="9">
        <f t="shared" si="44"/>
        <v>190.27880912740952</v>
      </c>
      <c r="M221" s="2">
        <f>'rockfish harvests'!O220</f>
        <v>6239.0473207200412</v>
      </c>
      <c r="N221">
        <f>'rockfish harvests'!P220</f>
        <v>1305580.4963851175</v>
      </c>
      <c r="O221" s="12">
        <f>IF([3]species_comp_Region1_forR!$D44&gt;49,[3]species_comp_Region1_forR!$AR44,[3]species_comp_Region1_forR!$AT44)</f>
        <v>4.0712468000000002E-2</v>
      </c>
      <c r="P221" s="12">
        <f>IF([3]species_comp_Region1_forR!$D44&gt;49,[3]species_comp_Region1_forR!$AS44,[3]species_comp_Region1_forR!$AU44)</f>
        <v>4.97515E-5</v>
      </c>
      <c r="Q221" s="17">
        <f t="shared" si="37"/>
        <v>254.00701439530042</v>
      </c>
      <c r="R221" s="59">
        <f t="shared" si="38"/>
        <v>4035.6642129327547</v>
      </c>
      <c r="S221">
        <f t="shared" si="45"/>
        <v>63.526877878050598</v>
      </c>
      <c r="T221" s="9">
        <f t="shared" si="46"/>
        <v>124.51268064097917</v>
      </c>
      <c r="V221" s="17">
        <f t="shared" si="42"/>
        <v>2722.4351835763</v>
      </c>
      <c r="W221" s="58">
        <f t="shared" si="42"/>
        <v>13460.389640604855</v>
      </c>
      <c r="X221">
        <f t="shared" si="47"/>
        <v>116.01891932182809</v>
      </c>
      <c r="Y221" s="9">
        <f t="shared" si="48"/>
        <v>227.39708187078307</v>
      </c>
      <c r="Z221" s="18">
        <f t="shared" si="40"/>
        <v>4.2615860984216707E-2</v>
      </c>
    </row>
    <row r="222" spans="1:26">
      <c r="A222" t="str">
        <f>'rockfish harvests'!A221</f>
        <v>SE</v>
      </c>
      <c r="B222">
        <f>'rockfish harvests'!B221</f>
        <v>2019</v>
      </c>
      <c r="C222" t="str">
        <f>'rockfish harvests'!C221</f>
        <v>CSEO</v>
      </c>
      <c r="D222">
        <f>'rockfish harvests'!D221</f>
        <v>59842</v>
      </c>
      <c r="E222">
        <f>'YE harvest'!E222</f>
        <v>8780</v>
      </c>
      <c r="F222" s="12">
        <v>9.8395721925133683E-2</v>
      </c>
      <c r="G222" s="67">
        <v>9.4982873481761726E-5</v>
      </c>
      <c r="H222" s="17">
        <f t="shared" ref="H222" si="49">E222*F222</f>
        <v>863.91443850267376</v>
      </c>
      <c r="I222" s="8">
        <f t="shared" ref="I222" si="50">(E222^2)*G222</f>
        <v>7322.0777441114406</v>
      </c>
      <c r="K222" s="9"/>
      <c r="M222" s="2">
        <f>'rockfish harvests'!O221</f>
        <v>9834.2503043694014</v>
      </c>
      <c r="N222">
        <f>'rockfish harvests'!P221</f>
        <v>3923387.5515685715</v>
      </c>
      <c r="O222" s="12">
        <v>2.6845637583892617E-2</v>
      </c>
      <c r="P222" s="12">
        <v>3.5114179202428642E-5</v>
      </c>
      <c r="Q222" s="17">
        <f t="shared" ref="Q222" si="51">M222*O222</f>
        <v>264.00671958038663</v>
      </c>
      <c r="R222" s="59">
        <f t="shared" ref="R222" si="52">(M222^2)*P222+(O222^2)*N222-(P222*N222)</f>
        <v>6085.7521240673859</v>
      </c>
      <c r="S222">
        <f t="shared" ref="S222" si="53">SQRT(R222)</f>
        <v>78.011230756009653</v>
      </c>
      <c r="T222" s="9">
        <f t="shared" ref="T222" si="54">(1.96*S222)</f>
        <v>152.90201228177892</v>
      </c>
      <c r="V222" s="17">
        <f t="shared" ref="V222" si="55">Q222+H222</f>
        <v>1127.9211580830604</v>
      </c>
      <c r="W222" s="58">
        <f t="shared" ref="W222" si="56">R222+I222</f>
        <v>13407.829868178826</v>
      </c>
      <c r="X222">
        <f t="shared" ref="X222" si="57">SQRT(W222)</f>
        <v>115.79218396843038</v>
      </c>
      <c r="Y222" s="9"/>
      <c r="Z222" s="18">
        <f t="shared" si="40"/>
        <v>0.10265982080274393</v>
      </c>
    </row>
    <row r="223" spans="1:26">
      <c r="A223" t="str">
        <f>'rockfish harvests'!A222</f>
        <v>SE</v>
      </c>
      <c r="B223">
        <f>'rockfish harvests'!B222</f>
        <v>1998</v>
      </c>
      <c r="C223" t="str">
        <f>'rockfish harvests'!C222</f>
        <v>EWYKT</v>
      </c>
      <c r="D223">
        <f>'rockfish harvests'!D222</f>
        <v>1305</v>
      </c>
      <c r="E223">
        <f>'YE harvest'!E223</f>
        <v>606</v>
      </c>
      <c r="F223" s="42">
        <v>1.1788528E-2</v>
      </c>
      <c r="G223" s="42">
        <v>5.1482899999999996E-4</v>
      </c>
      <c r="H223" s="17">
        <f t="shared" si="39"/>
        <v>7.1438479679999993</v>
      </c>
      <c r="I223" s="8">
        <f t="shared" si="41"/>
        <v>189.06374264399997</v>
      </c>
      <c r="J223">
        <f t="shared" si="43"/>
        <v>13.750045186980294</v>
      </c>
      <c r="K223" s="9">
        <f t="shared" si="44"/>
        <v>26.950088566481377</v>
      </c>
      <c r="M223" s="2">
        <f>'rockfish harvests'!O222</f>
        <v>340.03895326402039</v>
      </c>
      <c r="N223">
        <f>'rockfish harvests'!P222</f>
        <v>27091.93854220381</v>
      </c>
      <c r="O223" s="68">
        <f t="shared" ref="O223:P238" si="58">O267</f>
        <v>2.6213604000000001E-2</v>
      </c>
      <c r="P223" s="68">
        <f t="shared" si="58"/>
        <v>5.4350899999999996E-4</v>
      </c>
      <c r="Q223" s="17">
        <f t="shared" si="37"/>
        <v>8.9136464654375391</v>
      </c>
      <c r="R223" s="59">
        <f t="shared" si="38"/>
        <v>66.735633169609443</v>
      </c>
      <c r="S223">
        <f t="shared" si="45"/>
        <v>8.1691880361275473</v>
      </c>
      <c r="T223" s="9">
        <f t="shared" si="46"/>
        <v>16.011608550809992</v>
      </c>
      <c r="V223" s="17">
        <f t="shared" si="42"/>
        <v>16.05749443343754</v>
      </c>
      <c r="W223" s="58">
        <f t="shared" si="42"/>
        <v>255.7993758136094</v>
      </c>
      <c r="X223">
        <f t="shared" si="47"/>
        <v>15.993729265359265</v>
      </c>
      <c r="Y223" s="9">
        <f t="shared" si="48"/>
        <v>31.347709360104158</v>
      </c>
      <c r="Z223" s="18">
        <f t="shared" si="40"/>
        <v>0.9960289465867419</v>
      </c>
    </row>
    <row r="224" spans="1:26">
      <c r="A224" t="str">
        <f>'rockfish harvests'!A223</f>
        <v>SE</v>
      </c>
      <c r="B224">
        <f>'rockfish harvests'!B223</f>
        <v>1999</v>
      </c>
      <c r="C224" t="str">
        <f>'rockfish harvests'!C223</f>
        <v>EWYKT</v>
      </c>
      <c r="D224">
        <f>'rockfish harvests'!D223</f>
        <v>663</v>
      </c>
      <c r="E224">
        <f>'YE harvest'!E224</f>
        <v>116</v>
      </c>
      <c r="F224" s="42">
        <v>1.1788528E-2</v>
      </c>
      <c r="G224" s="42">
        <v>5.1482899999999996E-4</v>
      </c>
      <c r="H224" s="17">
        <f t="shared" si="39"/>
        <v>1.3674692479999999</v>
      </c>
      <c r="I224" s="8">
        <f t="shared" si="41"/>
        <v>6.9275390239999997</v>
      </c>
      <c r="J224">
        <f t="shared" si="43"/>
        <v>2.6320218509731257</v>
      </c>
      <c r="K224" s="9">
        <f t="shared" si="44"/>
        <v>5.1587628279073261</v>
      </c>
      <c r="M224" s="2">
        <f>'rockfish harvests'!O223</f>
        <v>172.7554222329851</v>
      </c>
      <c r="N224">
        <f>'rockfish harvests'!P223</f>
        <v>6992.7196212962144</v>
      </c>
      <c r="O224" s="68">
        <f t="shared" si="58"/>
        <v>2.6213604000000001E-2</v>
      </c>
      <c r="P224" s="68">
        <f t="shared" si="58"/>
        <v>5.4350899999999996E-4</v>
      </c>
      <c r="Q224" s="17">
        <f t="shared" si="37"/>
        <v>4.5285422272682672</v>
      </c>
      <c r="R224" s="59">
        <f t="shared" si="38"/>
        <v>17.225181977206482</v>
      </c>
      <c r="S224">
        <f t="shared" si="45"/>
        <v>4.1503231172050308</v>
      </c>
      <c r="T224" s="9">
        <f t="shared" si="46"/>
        <v>8.1346333097218597</v>
      </c>
      <c r="V224" s="17">
        <f t="shared" si="42"/>
        <v>5.8960114752682671</v>
      </c>
      <c r="W224" s="58">
        <f t="shared" si="42"/>
        <v>24.15272100120648</v>
      </c>
      <c r="X224">
        <f t="shared" si="47"/>
        <v>4.9145417895472701</v>
      </c>
      <c r="Y224" s="9">
        <f t="shared" si="48"/>
        <v>9.6325019075126495</v>
      </c>
      <c r="Z224" s="18">
        <f t="shared" si="40"/>
        <v>0.83353667308180734</v>
      </c>
    </row>
    <row r="225" spans="1:26">
      <c r="A225" t="str">
        <f>'rockfish harvests'!A224</f>
        <v>SE</v>
      </c>
      <c r="B225">
        <f>'rockfish harvests'!B224</f>
        <v>2000</v>
      </c>
      <c r="C225" t="str">
        <f>'rockfish harvests'!C224</f>
        <v>EWYKT</v>
      </c>
      <c r="D225">
        <f>'rockfish harvests'!D224</f>
        <v>1199</v>
      </c>
      <c r="E225">
        <f>'YE harvest'!E225</f>
        <v>142</v>
      </c>
      <c r="F225" s="42">
        <v>1.1788528E-2</v>
      </c>
      <c r="G225" s="42">
        <v>5.1482899999999996E-4</v>
      </c>
      <c r="H225" s="17">
        <f t="shared" si="39"/>
        <v>1.6739709759999999</v>
      </c>
      <c r="I225" s="8">
        <f t="shared" si="41"/>
        <v>10.381011956</v>
      </c>
      <c r="J225">
        <f t="shared" si="43"/>
        <v>3.2219577830877921</v>
      </c>
      <c r="K225" s="9">
        <f t="shared" si="44"/>
        <v>6.3150372548520721</v>
      </c>
      <c r="M225" s="2">
        <f>'rockfish harvests'!O224</f>
        <v>312.41893100655966</v>
      </c>
      <c r="N225">
        <f>'rockfish harvests'!P224</f>
        <v>22869.539754384543</v>
      </c>
      <c r="O225" s="68">
        <f t="shared" si="58"/>
        <v>2.6213604000000001E-2</v>
      </c>
      <c r="P225" s="68">
        <f t="shared" si="58"/>
        <v>5.4350899999999996E-4</v>
      </c>
      <c r="Q225" s="17">
        <f t="shared" si="37"/>
        <v>8.1896261395092775</v>
      </c>
      <c r="R225" s="59">
        <f t="shared" si="38"/>
        <v>56.334588734906227</v>
      </c>
      <c r="S225">
        <f t="shared" si="45"/>
        <v>7.5056371305110554</v>
      </c>
      <c r="T225" s="9">
        <f t="shared" si="46"/>
        <v>14.711048775801668</v>
      </c>
      <c r="V225" s="17">
        <f t="shared" si="42"/>
        <v>9.8635971155092772</v>
      </c>
      <c r="W225" s="58">
        <f t="shared" si="42"/>
        <v>66.715600690906228</v>
      </c>
      <c r="X225">
        <f t="shared" si="47"/>
        <v>8.1679618443591071</v>
      </c>
      <c r="Y225" s="9">
        <f t="shared" si="48"/>
        <v>16.009205214943851</v>
      </c>
      <c r="Z225" s="18">
        <f t="shared" si="40"/>
        <v>0.82809159262151988</v>
      </c>
    </row>
    <row r="226" spans="1:26">
      <c r="A226" t="str">
        <f>'rockfish harvests'!A225</f>
        <v>SE</v>
      </c>
      <c r="B226">
        <f>'rockfish harvests'!B225</f>
        <v>2001</v>
      </c>
      <c r="C226" t="str">
        <f>'rockfish harvests'!C225</f>
        <v>EWYKT</v>
      </c>
      <c r="D226">
        <f>'rockfish harvests'!D225</f>
        <v>1043</v>
      </c>
      <c r="E226">
        <f>'YE harvest'!E226</f>
        <v>152</v>
      </c>
      <c r="F226" s="42">
        <v>1.1788528E-2</v>
      </c>
      <c r="G226" s="42">
        <v>5.1482899999999996E-4</v>
      </c>
      <c r="H226" s="17">
        <f t="shared" si="39"/>
        <v>1.791856256</v>
      </c>
      <c r="I226" s="8">
        <f t="shared" si="41"/>
        <v>11.894609215999999</v>
      </c>
      <c r="J226">
        <f t="shared" si="43"/>
        <v>3.4488562185165099</v>
      </c>
      <c r="K226" s="9">
        <f t="shared" si="44"/>
        <v>6.7597581882923592</v>
      </c>
      <c r="M226" s="2">
        <f>'rockfish harvests'!O225</f>
        <v>271.77059636350441</v>
      </c>
      <c r="N226">
        <f>'rockfish harvests'!P225</f>
        <v>17305.640405277591</v>
      </c>
      <c r="O226" s="68">
        <f t="shared" si="58"/>
        <v>2.6213604000000001E-2</v>
      </c>
      <c r="P226" s="68">
        <f t="shared" si="58"/>
        <v>5.4350899999999996E-4</v>
      </c>
      <c r="Q226" s="17">
        <f t="shared" si="37"/>
        <v>7.1240867919167448</v>
      </c>
      <c r="R226" s="59">
        <f t="shared" si="38"/>
        <v>42.629022949120809</v>
      </c>
      <c r="S226">
        <f t="shared" si="45"/>
        <v>6.5290905146981082</v>
      </c>
      <c r="T226" s="9">
        <f t="shared" si="46"/>
        <v>12.797017408808292</v>
      </c>
      <c r="V226" s="17">
        <f t="shared" si="42"/>
        <v>8.9159430479167447</v>
      </c>
      <c r="W226" s="58">
        <f t="shared" si="42"/>
        <v>54.523632165120809</v>
      </c>
      <c r="X226">
        <f t="shared" si="47"/>
        <v>7.3840119288311561</v>
      </c>
      <c r="Y226" s="9">
        <f t="shared" si="48"/>
        <v>14.472663380509065</v>
      </c>
      <c r="Z226" s="18">
        <f t="shared" si="40"/>
        <v>0.82818069711161602</v>
      </c>
    </row>
    <row r="227" spans="1:26">
      <c r="A227" t="str">
        <f>'rockfish harvests'!A226</f>
        <v>SE</v>
      </c>
      <c r="B227">
        <f>'rockfish harvests'!B226</f>
        <v>2002</v>
      </c>
      <c r="C227" t="str">
        <f>'rockfish harvests'!C226</f>
        <v>EWYKT</v>
      </c>
      <c r="D227">
        <f>'rockfish harvests'!D226</f>
        <v>893</v>
      </c>
      <c r="E227">
        <f>'YE harvest'!E227</f>
        <v>102</v>
      </c>
      <c r="F227" s="42">
        <v>1.1788528E-2</v>
      </c>
      <c r="G227" s="42">
        <v>5.1482899999999996E-4</v>
      </c>
      <c r="H227" s="17">
        <f t="shared" si="39"/>
        <v>1.202429856</v>
      </c>
      <c r="I227" s="8">
        <f t="shared" si="41"/>
        <v>5.3562809159999993</v>
      </c>
      <c r="J227">
        <f t="shared" si="43"/>
        <v>2.314364041372921</v>
      </c>
      <c r="K227" s="9">
        <f t="shared" si="44"/>
        <v>4.5361535210909247</v>
      </c>
      <c r="M227" s="2">
        <f>'rockfish harvests'!O226</f>
        <v>232.6856592067204</v>
      </c>
      <c r="N227">
        <f>'rockfish harvests'!P226</f>
        <v>12685.920229322461</v>
      </c>
      <c r="O227" s="68">
        <f t="shared" si="58"/>
        <v>2.6213604000000001E-2</v>
      </c>
      <c r="P227" s="68">
        <f t="shared" si="58"/>
        <v>5.4350899999999996E-4</v>
      </c>
      <c r="Q227" s="17">
        <f t="shared" si="37"/>
        <v>6.0995297269239233</v>
      </c>
      <c r="R227" s="59">
        <f t="shared" si="38"/>
        <v>31.249255845023921</v>
      </c>
      <c r="S227">
        <f t="shared" si="45"/>
        <v>5.5901033841087342</v>
      </c>
      <c r="T227" s="9">
        <f t="shared" si="46"/>
        <v>10.956602632853119</v>
      </c>
      <c r="V227" s="17">
        <f t="shared" si="42"/>
        <v>7.3019595829239234</v>
      </c>
      <c r="W227" s="58">
        <f t="shared" si="42"/>
        <v>36.60553676102392</v>
      </c>
      <c r="X227">
        <f t="shared" si="47"/>
        <v>6.0502509667801316</v>
      </c>
      <c r="Y227" s="9">
        <f t="shared" si="48"/>
        <v>11.858491894889058</v>
      </c>
      <c r="Z227" s="18">
        <f t="shared" si="40"/>
        <v>0.82857908183017215</v>
      </c>
    </row>
    <row r="228" spans="1:26">
      <c r="A228" t="str">
        <f>'rockfish harvests'!A227</f>
        <v>SE</v>
      </c>
      <c r="B228">
        <f>'rockfish harvests'!B227</f>
        <v>2003</v>
      </c>
      <c r="C228" t="str">
        <f>'rockfish harvests'!C227</f>
        <v>EWYKT</v>
      </c>
      <c r="D228">
        <f>'rockfish harvests'!D227</f>
        <v>1627</v>
      </c>
      <c r="E228">
        <f>'YE harvest'!E228</f>
        <v>443</v>
      </c>
      <c r="F228" s="42">
        <v>1.1788528E-2</v>
      </c>
      <c r="G228" s="42">
        <v>5.1482899999999996E-4</v>
      </c>
      <c r="H228" s="17">
        <f t="shared" si="39"/>
        <v>5.2223179039999996</v>
      </c>
      <c r="I228" s="8">
        <f t="shared" si="41"/>
        <v>101.03467642099999</v>
      </c>
      <c r="J228">
        <f t="shared" si="43"/>
        <v>10.051600689492195</v>
      </c>
      <c r="K228" s="9">
        <f t="shared" si="44"/>
        <v>19.701137351404704</v>
      </c>
      <c r="M228" s="2">
        <f>'rockfish harvests'!O227</f>
        <v>423.94128502725016</v>
      </c>
      <c r="N228">
        <f>'rockfish harvests'!P227</f>
        <v>42110.865184765593</v>
      </c>
      <c r="O228" s="68">
        <f t="shared" si="58"/>
        <v>2.6213604000000001E-2</v>
      </c>
      <c r="P228" s="68">
        <f t="shared" si="58"/>
        <v>5.4350899999999996E-4</v>
      </c>
      <c r="Q228" s="17">
        <f t="shared" si="37"/>
        <v>11.113028964955465</v>
      </c>
      <c r="R228" s="59">
        <f t="shared" si="38"/>
        <v>103.73178896177994</v>
      </c>
      <c r="S228">
        <f t="shared" si="45"/>
        <v>10.18488040979274</v>
      </c>
      <c r="T228" s="9">
        <f t="shared" si="46"/>
        <v>19.962365603193771</v>
      </c>
      <c r="V228" s="17">
        <f t="shared" si="42"/>
        <v>16.335346868955465</v>
      </c>
      <c r="W228" s="58">
        <f t="shared" si="42"/>
        <v>204.76646538277993</v>
      </c>
      <c r="X228">
        <f t="shared" si="47"/>
        <v>14.309663356724363</v>
      </c>
      <c r="Y228" s="9">
        <f t="shared" si="48"/>
        <v>28.046940179179749</v>
      </c>
      <c r="Z228" s="18">
        <f t="shared" si="40"/>
        <v>0.87599384766779476</v>
      </c>
    </row>
    <row r="229" spans="1:26">
      <c r="A229" t="str">
        <f>'rockfish harvests'!A228</f>
        <v>SE</v>
      </c>
      <c r="B229">
        <f>'rockfish harvests'!B228</f>
        <v>2004</v>
      </c>
      <c r="C229" t="str">
        <f>'rockfish harvests'!C228</f>
        <v>EWYKT</v>
      </c>
      <c r="D229">
        <f>'rockfish harvests'!D228</f>
        <v>1501</v>
      </c>
      <c r="E229">
        <f>'YE harvest'!E229</f>
        <v>378</v>
      </c>
      <c r="F229" s="42">
        <v>1.1788528E-2</v>
      </c>
      <c r="G229" s="42">
        <v>5.1482899999999996E-4</v>
      </c>
      <c r="H229" s="17">
        <f t="shared" si="39"/>
        <v>4.4560635839999998</v>
      </c>
      <c r="I229" s="8">
        <f t="shared" si="41"/>
        <v>73.56082683599999</v>
      </c>
      <c r="J229">
        <f t="shared" si="43"/>
        <v>8.57676085920553</v>
      </c>
      <c r="K229" s="9">
        <f t="shared" si="44"/>
        <v>16.810451284042838</v>
      </c>
      <c r="M229" s="2">
        <f>'rockfish harvests'!O228</f>
        <v>391.10993781555135</v>
      </c>
      <c r="N229">
        <f>'rockfish harvests'!P228</f>
        <v>35841.026777365994</v>
      </c>
      <c r="O229" s="68">
        <f t="shared" si="58"/>
        <v>2.6213604000000001E-2</v>
      </c>
      <c r="P229" s="68">
        <f t="shared" si="58"/>
        <v>5.4350899999999996E-4</v>
      </c>
      <c r="Q229" s="17">
        <f t="shared" si="37"/>
        <v>10.252401030361488</v>
      </c>
      <c r="R229" s="59">
        <f t="shared" si="38"/>
        <v>88.287281905293938</v>
      </c>
      <c r="S229">
        <f t="shared" si="45"/>
        <v>9.3961312200976597</v>
      </c>
      <c r="T229" s="9">
        <f t="shared" si="46"/>
        <v>18.416417191391414</v>
      </c>
      <c r="V229" s="17">
        <f t="shared" si="42"/>
        <v>14.708464614361489</v>
      </c>
      <c r="W229" s="58">
        <f t="shared" si="42"/>
        <v>161.84810874129391</v>
      </c>
      <c r="X229">
        <f t="shared" si="47"/>
        <v>12.721953809902546</v>
      </c>
      <c r="Y229" s="9">
        <f t="shared" si="48"/>
        <v>24.935029467408988</v>
      </c>
      <c r="Z229" s="18">
        <f t="shared" si="40"/>
        <v>0.86494098082003101</v>
      </c>
    </row>
    <row r="230" spans="1:26">
      <c r="A230" t="str">
        <f>'rockfish harvests'!A229</f>
        <v>SE</v>
      </c>
      <c r="B230">
        <f>'rockfish harvests'!B229</f>
        <v>2005</v>
      </c>
      <c r="C230" t="str">
        <f>'rockfish harvests'!C229</f>
        <v>EWYKT</v>
      </c>
      <c r="D230">
        <f>'rockfish harvests'!D229</f>
        <v>1676</v>
      </c>
      <c r="E230">
        <f>'YE harvest'!E230</f>
        <v>284</v>
      </c>
      <c r="F230" s="42">
        <v>1.1788528E-2</v>
      </c>
      <c r="G230" s="42">
        <v>5.1482899999999996E-4</v>
      </c>
      <c r="H230" s="17">
        <f t="shared" si="39"/>
        <v>3.3479419519999998</v>
      </c>
      <c r="I230" s="8">
        <f t="shared" si="41"/>
        <v>41.524047824</v>
      </c>
      <c r="J230">
        <f t="shared" si="43"/>
        <v>6.4439155661755843</v>
      </c>
      <c r="K230" s="9">
        <f t="shared" si="44"/>
        <v>12.630074509704144</v>
      </c>
      <c r="M230" s="2">
        <f>'rockfish harvests'!O229</f>
        <v>436.70903116513273</v>
      </c>
      <c r="N230">
        <f>'rockfish harvests'!P229</f>
        <v>44685.54786836687</v>
      </c>
      <c r="O230" s="68">
        <f t="shared" si="58"/>
        <v>2.6213604000000001E-2</v>
      </c>
      <c r="P230" s="68">
        <f t="shared" si="58"/>
        <v>5.4350899999999996E-4</v>
      </c>
      <c r="Q230" s="17">
        <f t="shared" si="37"/>
        <v>11.447717606186449</v>
      </c>
      <c r="R230" s="59">
        <f t="shared" si="38"/>
        <v>110.074010609496</v>
      </c>
      <c r="S230">
        <f t="shared" si="45"/>
        <v>10.491616205785265</v>
      </c>
      <c r="T230" s="9">
        <f t="shared" si="46"/>
        <v>20.563567763339119</v>
      </c>
      <c r="V230" s="17">
        <f t="shared" si="42"/>
        <v>14.795659558186449</v>
      </c>
      <c r="W230" s="58">
        <f t="shared" si="42"/>
        <v>151.59805843349599</v>
      </c>
      <c r="X230">
        <f t="shared" si="47"/>
        <v>12.312516332313878</v>
      </c>
      <c r="Y230" s="9">
        <f t="shared" si="48"/>
        <v>24.132532011335201</v>
      </c>
      <c r="Z230" s="18">
        <f t="shared" si="40"/>
        <v>0.83217083252644553</v>
      </c>
    </row>
    <row r="231" spans="1:26">
      <c r="A231" t="str">
        <f>'rockfish harvests'!A230</f>
        <v>SE</v>
      </c>
      <c r="B231">
        <f>'rockfish harvests'!B230</f>
        <v>2006</v>
      </c>
      <c r="C231" t="str">
        <f>'rockfish harvests'!C230</f>
        <v>EWYKT</v>
      </c>
      <c r="D231">
        <f>'rockfish harvests'!D230</f>
        <v>2529</v>
      </c>
      <c r="E231">
        <f>'YE harvest'!E231</f>
        <v>440</v>
      </c>
      <c r="F231" s="12">
        <f>IF([3]species_comp_Region1_forR!$H318&gt;49,[3]species_comp_Region1_forR!$AV318,[3]species_comp_Region1_forR!$AX318)</f>
        <v>0</v>
      </c>
      <c r="G231" s="12">
        <f>IF([3]species_comp_Region1_forR!$H318&gt;49,[3]species_comp_Region1_forR!$AW318,[3]species_comp_Region1_forR!$AY318)</f>
        <v>0</v>
      </c>
      <c r="H231" s="17">
        <f t="shared" si="39"/>
        <v>0</v>
      </c>
      <c r="I231" s="8">
        <f t="shared" si="41"/>
        <v>0</v>
      </c>
      <c r="J231">
        <f t="shared" si="43"/>
        <v>0</v>
      </c>
      <c r="K231" s="9">
        <f t="shared" si="44"/>
        <v>0</v>
      </c>
      <c r="M231" s="2">
        <f>'rockfish harvests'!O230</f>
        <v>658.97204046337765</v>
      </c>
      <c r="N231">
        <f>'rockfish harvests'!P230</f>
        <v>101745.85299552699</v>
      </c>
      <c r="O231" s="33">
        <f t="shared" si="58"/>
        <v>6.0606061000000003E-2</v>
      </c>
      <c r="P231" s="33">
        <f t="shared" si="58"/>
        <v>8.7589199999999997E-4</v>
      </c>
      <c r="Q231" s="17">
        <f t="shared" si="37"/>
        <v>39.937699681617936</v>
      </c>
      <c r="R231" s="59">
        <f t="shared" si="38"/>
        <v>664.95474471445061</v>
      </c>
      <c r="S231">
        <f t="shared" si="45"/>
        <v>25.786716439175628</v>
      </c>
      <c r="T231" s="9">
        <f t="shared" si="46"/>
        <v>50.54196422078423</v>
      </c>
      <c r="V231" s="17">
        <f t="shared" si="42"/>
        <v>39.937699681617936</v>
      </c>
      <c r="W231" s="58">
        <f t="shared" si="42"/>
        <v>664.95474471445061</v>
      </c>
      <c r="X231">
        <f t="shared" si="47"/>
        <v>25.786716439175628</v>
      </c>
      <c r="Y231" s="9">
        <f t="shared" si="48"/>
        <v>50.54196422078423</v>
      </c>
      <c r="Z231" s="18">
        <f t="shared" si="40"/>
        <v>0.64567355267695703</v>
      </c>
    </row>
    <row r="232" spans="1:26">
      <c r="A232" t="str">
        <f>'rockfish harvests'!A231</f>
        <v>SE</v>
      </c>
      <c r="B232">
        <f>'rockfish harvests'!B231</f>
        <v>2007</v>
      </c>
      <c r="C232" t="str">
        <f>'rockfish harvests'!C231</f>
        <v>EWYKT</v>
      </c>
      <c r="D232">
        <f>'rockfish harvests'!D231</f>
        <v>2290</v>
      </c>
      <c r="E232">
        <f>'YE harvest'!E232</f>
        <v>334</v>
      </c>
      <c r="F232" s="12">
        <f>IF([3]species_comp_Region1_forR!$H319&gt;49,[3]species_comp_Region1_forR!$AV319,[3]species_comp_Region1_forR!$AX319)</f>
        <v>0</v>
      </c>
      <c r="G232" s="12">
        <f>IF([3]species_comp_Region1_forR!$H319&gt;49,[3]species_comp_Region1_forR!$AW319,[3]species_comp_Region1_forR!$AY319)</f>
        <v>0</v>
      </c>
      <c r="H232" s="17">
        <f t="shared" si="39"/>
        <v>0</v>
      </c>
      <c r="I232" s="8">
        <f t="shared" si="41"/>
        <v>0</v>
      </c>
      <c r="J232">
        <f t="shared" si="43"/>
        <v>0</v>
      </c>
      <c r="K232" s="9">
        <f t="shared" si="44"/>
        <v>0</v>
      </c>
      <c r="M232" s="2">
        <f>'rockfish harvests'!O231</f>
        <v>596.69670726023514</v>
      </c>
      <c r="N232">
        <f>'rockfish harvests'!P231</f>
        <v>83423.810519029968</v>
      </c>
      <c r="O232" s="33">
        <f t="shared" si="58"/>
        <v>1.6393443000000001E-2</v>
      </c>
      <c r="P232" s="33">
        <f t="shared" si="58"/>
        <v>2.6874499999999998E-4</v>
      </c>
      <c r="Q232" s="17">
        <f t="shared" si="37"/>
        <v>9.7819134587583516</v>
      </c>
      <c r="R232" s="59">
        <f t="shared" si="38"/>
        <v>95.685838167981402</v>
      </c>
      <c r="S232">
        <f t="shared" si="45"/>
        <v>9.7819138295111454</v>
      </c>
      <c r="T232" s="9">
        <f t="shared" si="46"/>
        <v>19.172551105841844</v>
      </c>
      <c r="V232" s="17">
        <f t="shared" si="42"/>
        <v>9.7819134587583516</v>
      </c>
      <c r="W232" s="58">
        <f t="shared" si="42"/>
        <v>95.685838167981402</v>
      </c>
      <c r="X232">
        <f t="shared" si="47"/>
        <v>9.7819138295111454</v>
      </c>
      <c r="Y232" s="9">
        <f t="shared" si="48"/>
        <v>19.172551105841844</v>
      </c>
      <c r="Z232" s="18">
        <f t="shared" si="40"/>
        <v>1.0000000379018681</v>
      </c>
    </row>
    <row r="233" spans="1:26">
      <c r="A233" t="str">
        <f>'rockfish harvests'!A232</f>
        <v>SE</v>
      </c>
      <c r="B233">
        <f>'rockfish harvests'!B232</f>
        <v>2008</v>
      </c>
      <c r="C233" t="str">
        <f>'rockfish harvests'!C232</f>
        <v>EWYKT</v>
      </c>
      <c r="D233">
        <f>'rockfish harvests'!D232</f>
        <v>2857</v>
      </c>
      <c r="E233">
        <f>'YE harvest'!E233</f>
        <v>401</v>
      </c>
      <c r="F233" s="12">
        <f>IF([3]species_comp_Region1_forR!$H320&gt;49,[3]species_comp_Region1_forR!$AV320,[3]species_comp_Region1_forR!$AX320)</f>
        <v>0</v>
      </c>
      <c r="G233" s="12">
        <f>IF([3]species_comp_Region1_forR!$H320&gt;49,[3]species_comp_Region1_forR!$AW320,[3]species_comp_Region1_forR!$AY320)</f>
        <v>0</v>
      </c>
      <c r="H233" s="17">
        <f t="shared" si="39"/>
        <v>0</v>
      </c>
      <c r="I233" s="8">
        <f t="shared" si="41"/>
        <v>0</v>
      </c>
      <c r="J233">
        <f t="shared" si="43"/>
        <v>0</v>
      </c>
      <c r="K233" s="9">
        <f t="shared" si="44"/>
        <v>0</v>
      </c>
      <c r="M233" s="2">
        <f>'rockfish harvests'!O232</f>
        <v>744.43776971287843</v>
      </c>
      <c r="N233">
        <f>'rockfish harvests'!P232</f>
        <v>129849.277997606</v>
      </c>
      <c r="O233" s="33">
        <f t="shared" si="58"/>
        <v>7.9207921000000001E-2</v>
      </c>
      <c r="P233" s="33">
        <f t="shared" si="58"/>
        <v>7.2933999999999998E-4</v>
      </c>
      <c r="Q233" s="17">
        <f t="shared" si="37"/>
        <v>58.965368052833867</v>
      </c>
      <c r="R233" s="59">
        <f t="shared" si="38"/>
        <v>1124.1476100547659</v>
      </c>
      <c r="S233">
        <f t="shared" si="45"/>
        <v>33.528310575613048</v>
      </c>
      <c r="T233" s="9">
        <f t="shared" si="46"/>
        <v>65.715488728201578</v>
      </c>
      <c r="V233" s="17">
        <f t="shared" si="42"/>
        <v>58.965368052833867</v>
      </c>
      <c r="W233" s="58">
        <f t="shared" si="42"/>
        <v>1124.1476100547659</v>
      </c>
      <c r="X233">
        <f t="shared" si="47"/>
        <v>33.528310575613048</v>
      </c>
      <c r="Y233" s="9">
        <f t="shared" si="48"/>
        <v>65.715488728201578</v>
      </c>
      <c r="Z233" s="18">
        <f t="shared" si="40"/>
        <v>0.56861021448337556</v>
      </c>
    </row>
    <row r="234" spans="1:26">
      <c r="A234" t="str">
        <f>'rockfish harvests'!A233</f>
        <v>SE</v>
      </c>
      <c r="B234">
        <f>'rockfish harvests'!B233</f>
        <v>2009</v>
      </c>
      <c r="C234" t="str">
        <f>'rockfish harvests'!C233</f>
        <v>EWYKT</v>
      </c>
      <c r="D234">
        <f>'rockfish harvests'!D233</f>
        <v>2494</v>
      </c>
      <c r="E234">
        <f>'YE harvest'!E234</f>
        <v>301</v>
      </c>
      <c r="F234" s="12">
        <f>IF([3]species_comp_Region1_forR!$H321&gt;49,[3]species_comp_Region1_forR!$AV321,[3]species_comp_Region1_forR!$AX321)</f>
        <v>0</v>
      </c>
      <c r="G234" s="12">
        <f>IF([3]species_comp_Region1_forR!$H321&gt;49,[3]species_comp_Region1_forR!$AW321,[3]species_comp_Region1_forR!$AY321)</f>
        <v>0</v>
      </c>
      <c r="H234" s="17">
        <f t="shared" si="39"/>
        <v>0</v>
      </c>
      <c r="I234" s="8">
        <f t="shared" si="41"/>
        <v>0</v>
      </c>
      <c r="J234">
        <f t="shared" si="43"/>
        <v>0</v>
      </c>
      <c r="K234" s="9">
        <f t="shared" si="44"/>
        <v>0</v>
      </c>
      <c r="M234" s="2">
        <f>'rockfish harvests'!O233</f>
        <v>649.85222179346101</v>
      </c>
      <c r="N234">
        <f>'rockfish harvests'!P233</f>
        <v>98949.124670686113</v>
      </c>
      <c r="O234" s="33">
        <f t="shared" si="58"/>
        <v>5.1282051000000002E-2</v>
      </c>
      <c r="P234" s="33">
        <f t="shared" si="58"/>
        <v>6.3184700000000005E-4</v>
      </c>
      <c r="Q234" s="17">
        <f t="shared" si="37"/>
        <v>33.325754780475577</v>
      </c>
      <c r="R234" s="59">
        <f t="shared" si="38"/>
        <v>464.53451084176942</v>
      </c>
      <c r="S234">
        <f t="shared" si="45"/>
        <v>21.553062678927315</v>
      </c>
      <c r="T234" s="9">
        <f t="shared" si="46"/>
        <v>42.244002850697534</v>
      </c>
      <c r="V234" s="17">
        <f t="shared" si="42"/>
        <v>33.325754780475577</v>
      </c>
      <c r="W234" s="58">
        <f t="shared" si="42"/>
        <v>464.53451084176942</v>
      </c>
      <c r="X234">
        <f t="shared" si="47"/>
        <v>21.553062678927315</v>
      </c>
      <c r="Y234" s="9">
        <f t="shared" si="48"/>
        <v>42.244002850697534</v>
      </c>
      <c r="Z234" s="18">
        <f t="shared" si="40"/>
        <v>0.64673892072069494</v>
      </c>
    </row>
    <row r="235" spans="1:26">
      <c r="A235" t="str">
        <f>'rockfish harvests'!A234</f>
        <v>SE</v>
      </c>
      <c r="B235">
        <f>'rockfish harvests'!B234</f>
        <v>2010</v>
      </c>
      <c r="C235" t="str">
        <f>'rockfish harvests'!C234</f>
        <v>EWYKT</v>
      </c>
      <c r="D235">
        <f>'rockfish harvests'!D234</f>
        <v>2435</v>
      </c>
      <c r="E235">
        <f>'YE harvest'!E235</f>
        <v>503</v>
      </c>
      <c r="F235" s="12">
        <f>IF([3]species_comp_Region1_forR!$H322&gt;49,[3]species_comp_Region1_forR!$AV322,[3]species_comp_Region1_forR!$AX322)</f>
        <v>0</v>
      </c>
      <c r="G235" s="12">
        <f>IF([3]species_comp_Region1_forR!$H322&gt;49,[3]species_comp_Region1_forR!$AW322,[3]species_comp_Region1_forR!$AY322)</f>
        <v>0</v>
      </c>
      <c r="H235" s="17">
        <f t="shared" si="39"/>
        <v>0</v>
      </c>
      <c r="I235" s="8">
        <f t="shared" si="41"/>
        <v>0</v>
      </c>
      <c r="J235">
        <f t="shared" si="43"/>
        <v>0</v>
      </c>
      <c r="K235" s="9">
        <f t="shared" si="44"/>
        <v>0</v>
      </c>
      <c r="M235" s="2">
        <f>'rockfish harvests'!O234</f>
        <v>634.4788131784594</v>
      </c>
      <c r="N235">
        <f>'rockfish harvests'!P234</f>
        <v>94322.866254399312</v>
      </c>
      <c r="O235" s="33">
        <f t="shared" si="58"/>
        <v>0</v>
      </c>
      <c r="P235" s="33">
        <f t="shared" si="58"/>
        <v>0</v>
      </c>
      <c r="Q235" s="17">
        <f t="shared" si="37"/>
        <v>0</v>
      </c>
      <c r="R235" s="59">
        <f t="shared" si="38"/>
        <v>0</v>
      </c>
      <c r="S235">
        <f t="shared" si="45"/>
        <v>0</v>
      </c>
      <c r="T235" s="9">
        <f t="shared" si="46"/>
        <v>0</v>
      </c>
      <c r="V235" s="17">
        <f t="shared" si="42"/>
        <v>0</v>
      </c>
      <c r="W235" s="58">
        <f t="shared" si="42"/>
        <v>0</v>
      </c>
      <c r="X235">
        <f t="shared" si="47"/>
        <v>0</v>
      </c>
      <c r="Y235" s="9">
        <f t="shared" si="48"/>
        <v>0</v>
      </c>
      <c r="Z235" s="18" t="e">
        <f t="shared" si="40"/>
        <v>#DIV/0!</v>
      </c>
    </row>
    <row r="236" spans="1:26">
      <c r="A236" t="str">
        <f>'rockfish harvests'!A235</f>
        <v>SE</v>
      </c>
      <c r="B236">
        <f>'rockfish harvests'!B235</f>
        <v>2011</v>
      </c>
      <c r="C236" t="str">
        <f>'rockfish harvests'!C235</f>
        <v>EWYKT</v>
      </c>
      <c r="D236">
        <f>'rockfish harvests'!D235</f>
        <v>2848</v>
      </c>
      <c r="E236">
        <f>'YE harvest'!E236</f>
        <v>485</v>
      </c>
      <c r="F236" s="12">
        <f>IF([3]species_comp_Region1_forR!$H323&gt;49,[3]species_comp_Region1_forR!$AV323,[3]species_comp_Region1_forR!$AX323)</f>
        <v>2.3148148E-2</v>
      </c>
      <c r="G236" s="12">
        <f>IF([3]species_comp_Region1_forR!$H323&gt;49,[3]species_comp_Region1_forR!$AW323,[3]species_comp_Region1_forR!$AY323)</f>
        <v>1.0517400000000001E-4</v>
      </c>
      <c r="H236" s="17">
        <f t="shared" si="39"/>
        <v>11.226851780000001</v>
      </c>
      <c r="I236" s="8">
        <f t="shared" si="41"/>
        <v>24.73955415</v>
      </c>
      <c r="J236">
        <f t="shared" si="43"/>
        <v>4.9738872273102457</v>
      </c>
      <c r="K236" s="9">
        <f t="shared" si="44"/>
        <v>9.7488189655280806</v>
      </c>
      <c r="M236" s="2">
        <f>'rockfish harvests'!O235</f>
        <v>1436.4366812227072</v>
      </c>
      <c r="N236">
        <f>'rockfish harvests'!P235</f>
        <v>404683.38862902793</v>
      </c>
      <c r="O236" s="33">
        <f t="shared" si="58"/>
        <v>3.6363635999999998E-2</v>
      </c>
      <c r="P236" s="33">
        <f t="shared" si="58"/>
        <v>2.1366700000000001E-4</v>
      </c>
      <c r="Q236" s="17">
        <f t="shared" si="37"/>
        <v>52.234060613030557</v>
      </c>
      <c r="R236" s="59">
        <f t="shared" si="38"/>
        <v>889.52091103572968</v>
      </c>
      <c r="S236">
        <f t="shared" si="45"/>
        <v>29.824837150196306</v>
      </c>
      <c r="T236" s="9">
        <f t="shared" si="46"/>
        <v>58.456680814384761</v>
      </c>
      <c r="V236" s="17">
        <f t="shared" si="42"/>
        <v>63.460912393030554</v>
      </c>
      <c r="W236" s="58">
        <f t="shared" si="42"/>
        <v>914.26046518572969</v>
      </c>
      <c r="X236">
        <f t="shared" si="47"/>
        <v>30.236740320109401</v>
      </c>
      <c r="Y236" s="9">
        <f t="shared" si="48"/>
        <v>59.264011027414426</v>
      </c>
      <c r="Z236" s="18">
        <f t="shared" si="40"/>
        <v>0.47646242671150252</v>
      </c>
    </row>
    <row r="237" spans="1:26">
      <c r="A237" t="str">
        <f>'rockfish harvests'!A236</f>
        <v>SE</v>
      </c>
      <c r="B237">
        <f>'rockfish harvests'!B236</f>
        <v>2012</v>
      </c>
      <c r="C237" t="str">
        <f>'rockfish harvests'!C236</f>
        <v>EWYKT</v>
      </c>
      <c r="D237">
        <f>'rockfish harvests'!D236</f>
        <v>3241</v>
      </c>
      <c r="E237">
        <f>'YE harvest'!E237</f>
        <v>514</v>
      </c>
      <c r="F237" s="12">
        <f>IF([3]species_comp_Region1_forR!$H324&gt;49,[3]species_comp_Region1_forR!$AV324,[3]species_comp_Region1_forR!$AX324)</f>
        <v>7.3170732000000002E-2</v>
      </c>
      <c r="G237" s="12">
        <f>IF([3]species_comp_Region1_forR!$H324&gt;49,[3]species_comp_Region1_forR!$AW324,[3]species_comp_Region1_forR!$AY324)</f>
        <v>2.3712200000000001E-4</v>
      </c>
      <c r="H237" s="17">
        <f t="shared" si="39"/>
        <v>37.609756248000004</v>
      </c>
      <c r="I237" s="8">
        <f t="shared" si="41"/>
        <v>62.646683912</v>
      </c>
      <c r="J237">
        <f t="shared" si="43"/>
        <v>7.9149658187512095</v>
      </c>
      <c r="K237" s="9">
        <f t="shared" si="44"/>
        <v>15.51333300475237</v>
      </c>
      <c r="M237" s="2">
        <f>'rockfish harvests'!O236</f>
        <v>535.14427701186287</v>
      </c>
      <c r="N237">
        <f>'rockfish harvests'!P236</f>
        <v>48300.340637739224</v>
      </c>
      <c r="O237" s="33">
        <f t="shared" si="58"/>
        <v>1.5564201999999999E-2</v>
      </c>
      <c r="P237" s="33">
        <f t="shared" si="58"/>
        <v>5.9851400000000001E-5</v>
      </c>
      <c r="Q237" s="17">
        <f t="shared" si="37"/>
        <v>8.32909362655659</v>
      </c>
      <c r="R237" s="59">
        <f t="shared" si="38"/>
        <v>25.949851106835609</v>
      </c>
      <c r="S237">
        <f t="shared" si="45"/>
        <v>5.0940996365241631</v>
      </c>
      <c r="T237" s="9">
        <f t="shared" si="46"/>
        <v>9.9844352875873597</v>
      </c>
      <c r="V237" s="17">
        <f t="shared" si="42"/>
        <v>45.938849874556595</v>
      </c>
      <c r="W237" s="58">
        <f t="shared" si="42"/>
        <v>88.59653501883561</v>
      </c>
      <c r="X237">
        <f t="shared" si="47"/>
        <v>9.4125732410874559</v>
      </c>
      <c r="Y237" s="9">
        <f t="shared" si="48"/>
        <v>18.448643552531411</v>
      </c>
      <c r="Z237" s="18">
        <f t="shared" si="40"/>
        <v>0.20489353274603084</v>
      </c>
    </row>
    <row r="238" spans="1:26">
      <c r="A238" t="str">
        <f>'rockfish harvests'!A237</f>
        <v>SE</v>
      </c>
      <c r="B238">
        <f>'rockfish harvests'!B237</f>
        <v>2013</v>
      </c>
      <c r="C238" t="str">
        <f>'rockfish harvests'!C237</f>
        <v>EWYKT</v>
      </c>
      <c r="D238">
        <f>'rockfish harvests'!D237</f>
        <v>3884</v>
      </c>
      <c r="E238">
        <f>'YE harvest'!E238</f>
        <v>452</v>
      </c>
      <c r="F238" s="12">
        <f>IF([3]species_comp_Region1_forR!$H325&gt;49,[3]species_comp_Region1_forR!$AV325,[3]species_comp_Region1_forR!$AX325)</f>
        <v>0</v>
      </c>
      <c r="G238" s="12">
        <f>IF([3]species_comp_Region1_forR!$H325&gt;49,[3]species_comp_Region1_forR!$AW325,[3]species_comp_Region1_forR!$AY325)</f>
        <v>0</v>
      </c>
      <c r="H238" s="17">
        <f t="shared" si="39"/>
        <v>0</v>
      </c>
      <c r="I238" s="8">
        <f t="shared" si="41"/>
        <v>0</v>
      </c>
      <c r="J238">
        <f t="shared" si="43"/>
        <v>0</v>
      </c>
      <c r="K238" s="9">
        <f t="shared" si="44"/>
        <v>0</v>
      </c>
      <c r="M238" s="2">
        <f>'rockfish harvests'!O237</f>
        <v>591.36648814078035</v>
      </c>
      <c r="N238">
        <f>'rockfish harvests'!P237</f>
        <v>87012.297802534755</v>
      </c>
      <c r="O238" s="33">
        <f t="shared" si="58"/>
        <v>1.3071895E-2</v>
      </c>
      <c r="P238" s="33">
        <f t="shared" si="58"/>
        <v>4.2298400000000001E-5</v>
      </c>
      <c r="Q238" s="17">
        <f t="shared" si="37"/>
        <v>7.7302806394950263</v>
      </c>
      <c r="R238" s="59">
        <f t="shared" si="38"/>
        <v>25.980052918757981</v>
      </c>
      <c r="S238">
        <f t="shared" si="45"/>
        <v>5.0970631660553298</v>
      </c>
      <c r="T238" s="9">
        <f t="shared" si="46"/>
        <v>9.990243805468447</v>
      </c>
      <c r="V238" s="17">
        <f t="shared" si="42"/>
        <v>7.7302806394950263</v>
      </c>
      <c r="W238" s="58">
        <f t="shared" si="42"/>
        <v>25.980052918757981</v>
      </c>
      <c r="X238">
        <f t="shared" si="47"/>
        <v>5.0970631660553298</v>
      </c>
      <c r="Y238" s="9">
        <f t="shared" si="48"/>
        <v>9.990243805468447</v>
      </c>
      <c r="Z238" s="18">
        <f t="shared" si="40"/>
        <v>0.65936327589631871</v>
      </c>
    </row>
    <row r="239" spans="1:26">
      <c r="A239" t="str">
        <f>'rockfish harvests'!A238</f>
        <v>SE</v>
      </c>
      <c r="B239">
        <f>'rockfish harvests'!B238</f>
        <v>2014</v>
      </c>
      <c r="C239" t="str">
        <f>'rockfish harvests'!C238</f>
        <v>EWYKT</v>
      </c>
      <c r="D239">
        <f>'rockfish harvests'!D238</f>
        <v>4695</v>
      </c>
      <c r="E239">
        <f>'YE harvest'!E239</f>
        <v>675</v>
      </c>
      <c r="F239" s="12">
        <f>IF([3]species_comp_Region1_forR!$H326&gt;49,[3]species_comp_Region1_forR!$AV326,[3]species_comp_Region1_forR!$AX326)</f>
        <v>0</v>
      </c>
      <c r="G239" s="12">
        <f>IF([3]species_comp_Region1_forR!$H326&gt;49,[3]species_comp_Region1_forR!$AW326,[3]species_comp_Region1_forR!$AY326)</f>
        <v>0</v>
      </c>
      <c r="H239" s="17">
        <f t="shared" si="39"/>
        <v>0</v>
      </c>
      <c r="I239" s="8">
        <f t="shared" si="41"/>
        <v>0</v>
      </c>
      <c r="J239">
        <f t="shared" si="43"/>
        <v>0</v>
      </c>
      <c r="K239" s="9">
        <f t="shared" si="44"/>
        <v>0</v>
      </c>
      <c r="M239" s="2">
        <f>'rockfish harvests'!O238</f>
        <v>1023.1397849462364</v>
      </c>
      <c r="N239">
        <f>'rockfish harvests'!P238</f>
        <v>234030.60206548884</v>
      </c>
      <c r="O239" s="33">
        <f t="shared" ref="O239:P243" si="59">O283</f>
        <v>1.4150942999999999E-2</v>
      </c>
      <c r="P239" s="33">
        <f t="shared" si="59"/>
        <v>3.29804E-5</v>
      </c>
      <c r="Q239" s="17">
        <f t="shared" si="37"/>
        <v>14.47839277780645</v>
      </c>
      <c r="R239" s="59">
        <f t="shared" si="38"/>
        <v>73.670393183513866</v>
      </c>
      <c r="S239">
        <f t="shared" si="45"/>
        <v>8.5831458791933546</v>
      </c>
      <c r="T239" s="9">
        <f t="shared" si="46"/>
        <v>16.822965923218973</v>
      </c>
      <c r="V239" s="17">
        <f t="shared" si="42"/>
        <v>14.47839277780645</v>
      </c>
      <c r="W239" s="58">
        <f t="shared" si="42"/>
        <v>73.670393183513866</v>
      </c>
      <c r="X239">
        <f t="shared" si="47"/>
        <v>8.5831458791933546</v>
      </c>
      <c r="Y239" s="9">
        <f t="shared" si="48"/>
        <v>16.822965923218973</v>
      </c>
      <c r="Z239" s="18">
        <f t="shared" si="40"/>
        <v>0.59282449446669483</v>
      </c>
    </row>
    <row r="240" spans="1:26">
      <c r="A240" t="str">
        <f>'rockfish harvests'!A239</f>
        <v>SE</v>
      </c>
      <c r="B240">
        <f>'rockfish harvests'!B239</f>
        <v>2015</v>
      </c>
      <c r="C240" t="str">
        <f>'rockfish harvests'!C239</f>
        <v>EWYKT</v>
      </c>
      <c r="D240">
        <f>'rockfish harvests'!D239</f>
        <v>5729</v>
      </c>
      <c r="E240">
        <f>'YE harvest'!E240</f>
        <v>1014</v>
      </c>
      <c r="F240" s="12">
        <f>IF([3]species_comp_Region1_forR!$H327&gt;49,[3]species_comp_Region1_forR!$AV327,[3]species_comp_Region1_forR!$AX327)</f>
        <v>0</v>
      </c>
      <c r="G240" s="12">
        <f>IF([3]species_comp_Region1_forR!$H327&gt;49,[3]species_comp_Region1_forR!$AW327,[3]species_comp_Region1_forR!$AY327)</f>
        <v>0</v>
      </c>
      <c r="H240" s="17">
        <f t="shared" si="39"/>
        <v>0</v>
      </c>
      <c r="I240" s="8">
        <f t="shared" si="41"/>
        <v>0</v>
      </c>
      <c r="J240">
        <f t="shared" si="43"/>
        <v>0</v>
      </c>
      <c r="K240" s="9">
        <f t="shared" si="44"/>
        <v>0</v>
      </c>
      <c r="M240" s="2">
        <f>'rockfish harvests'!O239</f>
        <v>2397.5678935972783</v>
      </c>
      <c r="N240">
        <f>'rockfish harvests'!P239</f>
        <v>1115072.9274274483</v>
      </c>
      <c r="O240" s="33">
        <f t="shared" si="59"/>
        <v>1.2779553000000001E-2</v>
      </c>
      <c r="P240" s="33">
        <f t="shared" si="59"/>
        <v>4.0436699999999999E-5</v>
      </c>
      <c r="Q240" s="17">
        <f t="shared" si="37"/>
        <v>30.639845967324781</v>
      </c>
      <c r="R240" s="59">
        <f t="shared" si="38"/>
        <v>369.46403650864301</v>
      </c>
      <c r="S240">
        <f t="shared" si="45"/>
        <v>19.221447305253655</v>
      </c>
      <c r="T240" s="9">
        <f t="shared" si="46"/>
        <v>37.67403671829716</v>
      </c>
      <c r="V240" s="17">
        <f t="shared" si="42"/>
        <v>30.639845967324781</v>
      </c>
      <c r="W240" s="58">
        <f t="shared" si="42"/>
        <v>369.46403650864301</v>
      </c>
      <c r="X240">
        <f t="shared" si="47"/>
        <v>19.221447305253655</v>
      </c>
      <c r="Y240" s="9">
        <f t="shared" si="48"/>
        <v>37.67403671829716</v>
      </c>
      <c r="Z240" s="18">
        <f t="shared" si="40"/>
        <v>0.62733498483484418</v>
      </c>
    </row>
    <row r="241" spans="1:26">
      <c r="A241" t="str">
        <f>'rockfish harvests'!A240</f>
        <v>SE</v>
      </c>
      <c r="B241">
        <f>'rockfish harvests'!B240</f>
        <v>2016</v>
      </c>
      <c r="C241" t="str">
        <f>'rockfish harvests'!C240</f>
        <v>EWYKT</v>
      </c>
      <c r="D241">
        <f>'rockfish harvests'!D240</f>
        <v>7499</v>
      </c>
      <c r="E241">
        <f>'YE harvest'!E241</f>
        <v>1262</v>
      </c>
      <c r="F241" s="12">
        <f>IF([3]species_comp_Region1_forR!$H328&gt;49,[3]species_comp_Region1_forR!$AV328,[3]species_comp_Region1_forR!$AX328)</f>
        <v>0</v>
      </c>
      <c r="G241" s="12">
        <f>IF([3]species_comp_Region1_forR!$H328&gt;49,[3]species_comp_Region1_forR!$AW328,[3]species_comp_Region1_forR!$AY328)</f>
        <v>0</v>
      </c>
      <c r="H241" s="17">
        <f t="shared" si="39"/>
        <v>0</v>
      </c>
      <c r="I241" s="8">
        <f t="shared" si="41"/>
        <v>0</v>
      </c>
      <c r="J241">
        <f t="shared" si="43"/>
        <v>0</v>
      </c>
      <c r="K241" s="9">
        <f t="shared" si="44"/>
        <v>0</v>
      </c>
      <c r="M241" s="2">
        <f>'rockfish harvests'!O240</f>
        <v>2107.8674308497375</v>
      </c>
      <c r="N241">
        <f>'rockfish harvests'!P240</f>
        <v>521828.91183042602</v>
      </c>
      <c r="O241" s="33">
        <f t="shared" si="59"/>
        <v>9.9601589999999997E-3</v>
      </c>
      <c r="P241" s="33">
        <f t="shared" si="59"/>
        <v>1.96825E-5</v>
      </c>
      <c r="Q241" s="17">
        <f t="shared" si="37"/>
        <v>20.994694762184889</v>
      </c>
      <c r="R241" s="59">
        <f t="shared" si="38"/>
        <v>128.94843446377774</v>
      </c>
      <c r="S241">
        <f t="shared" si="45"/>
        <v>11.355546418547094</v>
      </c>
      <c r="T241" s="9">
        <f t="shared" si="46"/>
        <v>22.256870980352303</v>
      </c>
      <c r="V241" s="17">
        <f t="shared" si="42"/>
        <v>20.994694762184889</v>
      </c>
      <c r="W241" s="58">
        <f t="shared" si="42"/>
        <v>128.94843446377774</v>
      </c>
      <c r="X241">
        <f t="shared" si="47"/>
        <v>11.355546418547094</v>
      </c>
      <c r="Y241" s="9">
        <f t="shared" si="48"/>
        <v>22.256870980352303</v>
      </c>
      <c r="Z241" s="18">
        <f t="shared" si="40"/>
        <v>0.54087694758965565</v>
      </c>
    </row>
    <row r="242" spans="1:26">
      <c r="A242" t="str">
        <f>'rockfish harvests'!A241</f>
        <v>SE</v>
      </c>
      <c r="B242">
        <f>'rockfish harvests'!B241</f>
        <v>2017</v>
      </c>
      <c r="C242" t="str">
        <f>'rockfish harvests'!C241</f>
        <v>EWYKT</v>
      </c>
      <c r="D242">
        <f>'rockfish harvests'!D241</f>
        <v>6324</v>
      </c>
      <c r="E242">
        <f>'YE harvest'!E242</f>
        <v>797</v>
      </c>
      <c r="F242" s="12">
        <f>IF([3]species_comp_Region1_forR!$H329&gt;49,[3]species_comp_Region1_forR!$AV329,[3]species_comp_Region1_forR!$AX329)</f>
        <v>1.1583012E-2</v>
      </c>
      <c r="G242" s="12">
        <f>IF([3]species_comp_Region1_forR!$H329&gt;49,[3]species_comp_Region1_forR!$AW329,[3]species_comp_Region1_forR!$AY329)</f>
        <v>4.4375400000000002E-5</v>
      </c>
      <c r="H242" s="17">
        <f t="shared" si="39"/>
        <v>9.2316605640000002</v>
      </c>
      <c r="I242" s="8">
        <f t="shared" si="41"/>
        <v>28.1876534586</v>
      </c>
      <c r="J242">
        <f t="shared" si="43"/>
        <v>5.3092045975456621</v>
      </c>
      <c r="K242" s="9">
        <f t="shared" si="44"/>
        <v>10.406041011189497</v>
      </c>
      <c r="M242" s="2">
        <f>'rockfish harvests'!O241</f>
        <v>1256.0488400488402</v>
      </c>
      <c r="N242">
        <f>'rockfish harvests'!P241</f>
        <v>191271.46761998921</v>
      </c>
      <c r="O242" s="33">
        <f t="shared" si="59"/>
        <v>9.7465889999999999E-3</v>
      </c>
      <c r="P242" s="33">
        <f t="shared" si="59"/>
        <v>1.8850799999999999E-5</v>
      </c>
      <c r="Q242" s="17">
        <f t="shared" si="37"/>
        <v>12.242191807882786</v>
      </c>
      <c r="R242" s="59">
        <f t="shared" si="38"/>
        <v>44.304532015045112</v>
      </c>
      <c r="S242">
        <f t="shared" si="45"/>
        <v>6.6561649630282682</v>
      </c>
      <c r="T242" s="9">
        <f t="shared" si="46"/>
        <v>13.046083327535406</v>
      </c>
      <c r="V242" s="17">
        <f t="shared" si="42"/>
        <v>21.473852371882785</v>
      </c>
      <c r="W242" s="58">
        <f t="shared" si="42"/>
        <v>72.492185473645108</v>
      </c>
      <c r="X242">
        <f t="shared" si="47"/>
        <v>8.5142342858089766</v>
      </c>
      <c r="Y242" s="9">
        <f t="shared" si="48"/>
        <v>16.687899200185594</v>
      </c>
      <c r="Z242" s="18">
        <f t="shared" si="40"/>
        <v>0.39649309953146827</v>
      </c>
    </row>
    <row r="243" spans="1:26">
      <c r="A243" t="str">
        <f>'rockfish harvests'!A242</f>
        <v>SE</v>
      </c>
      <c r="B243">
        <f>'rockfish harvests'!B242</f>
        <v>2018</v>
      </c>
      <c r="C243" t="str">
        <f>'rockfish harvests'!C242</f>
        <v>EWYKT</v>
      </c>
      <c r="D243">
        <f>'rockfish harvests'!D242</f>
        <v>8659</v>
      </c>
      <c r="E243">
        <f>'YE harvest'!E243</f>
        <v>977</v>
      </c>
      <c r="F243" s="12">
        <f>IF([3]species_comp_Region1_forR!$H330&gt;49,[3]species_comp_Region1_forR!$AV330,[3]species_comp_Region1_forR!$AX330)</f>
        <v>5.0193050000000003E-2</v>
      </c>
      <c r="G243" s="12">
        <f>IF([3]species_comp_Region1_forR!$H330&gt;49,[3]species_comp_Region1_forR!$AW330,[3]species_comp_Region1_forR!$AY330)</f>
        <v>1.8478200000000001E-4</v>
      </c>
      <c r="H243" s="17">
        <f t="shared" si="39"/>
        <v>49.03860985</v>
      </c>
      <c r="I243" s="8">
        <f t="shared" si="41"/>
        <v>176.37977767800001</v>
      </c>
      <c r="J243">
        <f t="shared" si="43"/>
        <v>13.280804858064892</v>
      </c>
      <c r="K243" s="9">
        <f t="shared" si="44"/>
        <v>26.030377521807189</v>
      </c>
      <c r="M243" s="2">
        <f>'rockfish harvests'!O242</f>
        <v>1971.3795063043872</v>
      </c>
      <c r="N243">
        <f>'rockfish harvests'!P242</f>
        <v>502872.73387700756</v>
      </c>
      <c r="O243" s="33">
        <f t="shared" si="59"/>
        <v>1.6985138E-2</v>
      </c>
      <c r="P243" s="33">
        <f t="shared" si="59"/>
        <v>3.5524800000000002E-5</v>
      </c>
      <c r="Q243" s="17">
        <f t="shared" si="37"/>
        <v>33.484152964951889</v>
      </c>
      <c r="R243" s="59">
        <f t="shared" si="38"/>
        <v>265.27312251880642</v>
      </c>
      <c r="S243">
        <f t="shared" si="45"/>
        <v>16.287207327188</v>
      </c>
      <c r="T243" s="9">
        <f t="shared" si="46"/>
        <v>31.922926361288479</v>
      </c>
      <c r="V243" s="17">
        <f t="shared" si="42"/>
        <v>82.522762814951889</v>
      </c>
      <c r="W243" s="58">
        <f t="shared" si="42"/>
        <v>441.6529001968064</v>
      </c>
      <c r="X243">
        <f t="shared" si="47"/>
        <v>21.015539493356016</v>
      </c>
      <c r="Y243" s="9">
        <f t="shared" si="48"/>
        <v>41.190457406977792</v>
      </c>
      <c r="Z243" s="18">
        <f t="shared" si="40"/>
        <v>0.25466354708071304</v>
      </c>
    </row>
    <row r="244" spans="1:26">
      <c r="A244" t="str">
        <f>'rockfish harvests'!A243</f>
        <v>SE</v>
      </c>
      <c r="B244">
        <f>'rockfish harvests'!B243</f>
        <v>2019</v>
      </c>
      <c r="C244" t="str">
        <f>'rockfish harvests'!C243</f>
        <v>EWYKT</v>
      </c>
      <c r="D244">
        <f>'rockfish harvests'!D243</f>
        <v>7908</v>
      </c>
      <c r="E244">
        <f>'YE harvest'!E244</f>
        <v>739</v>
      </c>
      <c r="F244" s="12">
        <v>6.8493150684931503E-3</v>
      </c>
      <c r="G244" s="12">
        <v>2.3375951723662074E-5</v>
      </c>
      <c r="H244" s="17">
        <f t="shared" ref="H244" si="60">E244*F244</f>
        <v>5.0616438356164384</v>
      </c>
      <c r="I244" s="8">
        <f t="shared" ref="I244" si="61">(E244^2)*G244</f>
        <v>12.766098131278055</v>
      </c>
      <c r="K244" s="9"/>
      <c r="M244" s="2">
        <f>'rockfish harvests'!O243</f>
        <v>3002.4944735311237</v>
      </c>
      <c r="N244">
        <f>'rockfish harvests'!P243</f>
        <v>1226769.4446075337</v>
      </c>
      <c r="O244" s="55">
        <v>3.3898305084745763E-2</v>
      </c>
      <c r="P244" s="55">
        <v>5.6464155167460796E-4</v>
      </c>
      <c r="Q244" s="17">
        <f t="shared" ref="Q244" si="62">M244*O244</f>
        <v>101.77947367902114</v>
      </c>
      <c r="R244" s="59">
        <f t="shared" ref="R244" si="63">(M244^2)*P244+(O244^2)*N244-(P244*N244)</f>
        <v>5807.2181186161934</v>
      </c>
      <c r="S244">
        <f t="shared" ref="S244" si="64">SQRT(R244)</f>
        <v>76.205105594154205</v>
      </c>
      <c r="T244" s="9">
        <f t="shared" ref="T244" si="65">(1.96*S244)</f>
        <v>149.36200696454225</v>
      </c>
      <c r="V244" s="17">
        <f t="shared" ref="V244" si="66">Q244+H244</f>
        <v>106.84111751463757</v>
      </c>
      <c r="W244" s="58">
        <f t="shared" ref="W244" si="67">R244+I244</f>
        <v>5819.9842167474717</v>
      </c>
      <c r="X244">
        <f t="shared" ref="X244" si="68">SQRT(W244)</f>
        <v>76.288821047041168</v>
      </c>
      <c r="Y244" s="9">
        <f t="shared" ref="Y244" si="69">(1.96*X244)</f>
        <v>149.52608925220068</v>
      </c>
      <c r="Z244" s="18">
        <f t="shared" si="40"/>
        <v>0.71403990169411469</v>
      </c>
    </row>
    <row r="245" spans="1:26">
      <c r="A245" t="str">
        <f>'rockfish harvests'!A244</f>
        <v>SE</v>
      </c>
      <c r="B245">
        <f>'rockfish harvests'!B244</f>
        <v>1998</v>
      </c>
      <c r="C245" t="str">
        <f>'rockfish harvests'!C244</f>
        <v>NSEI</v>
      </c>
      <c r="D245">
        <f>'rockfish harvests'!D244</f>
        <v>5285</v>
      </c>
      <c r="E245">
        <f>'YE harvest'!E245</f>
        <v>2741</v>
      </c>
      <c r="F245" s="42">
        <v>0.20680934300000001</v>
      </c>
      <c r="G245" s="42">
        <v>2.4673001E-2</v>
      </c>
      <c r="H245" s="17">
        <f t="shared" si="39"/>
        <v>566.864409163</v>
      </c>
      <c r="I245" s="8">
        <f t="shared" si="41"/>
        <v>185370.25502608099</v>
      </c>
      <c r="J245">
        <f t="shared" si="43"/>
        <v>430.54646093781912</v>
      </c>
      <c r="K245" s="9">
        <f t="shared" si="44"/>
        <v>843.87106343812547</v>
      </c>
      <c r="M245" s="2">
        <f>'rockfish harvests'!O244</f>
        <v>3144.4015142904627</v>
      </c>
      <c r="N245">
        <f>'rockfish harvests'!P244</f>
        <v>781648.06612226402</v>
      </c>
      <c r="O245" s="42">
        <v>0.14286457299999999</v>
      </c>
      <c r="P245" s="42">
        <v>2.497768E-3</v>
      </c>
      <c r="Q245" s="17">
        <f t="shared" si="37"/>
        <v>449.22357967966036</v>
      </c>
      <c r="R245" s="59">
        <f t="shared" si="38"/>
        <v>38697.369066238083</v>
      </c>
      <c r="S245">
        <f t="shared" si="45"/>
        <v>196.7164687214522</v>
      </c>
      <c r="T245" s="9">
        <f t="shared" si="46"/>
        <v>385.56427869404632</v>
      </c>
      <c r="V245" s="17">
        <f t="shared" si="42"/>
        <v>1016.0879888426604</v>
      </c>
      <c r="W245" s="58">
        <f t="shared" si="42"/>
        <v>224067.62409231908</v>
      </c>
      <c r="X245">
        <f t="shared" si="47"/>
        <v>473.35781824357679</v>
      </c>
      <c r="Y245" s="9">
        <f t="shared" si="48"/>
        <v>927.78132375741052</v>
      </c>
      <c r="Z245" s="18">
        <f t="shared" si="40"/>
        <v>0.46586301918866152</v>
      </c>
    </row>
    <row r="246" spans="1:26">
      <c r="A246" t="str">
        <f>'rockfish harvests'!A245</f>
        <v>SE</v>
      </c>
      <c r="B246">
        <f>'rockfish harvests'!B245</f>
        <v>1999</v>
      </c>
      <c r="C246" t="str">
        <f>'rockfish harvests'!C245</f>
        <v>NSEI</v>
      </c>
      <c r="D246">
        <f>'rockfish harvests'!D245</f>
        <v>6363</v>
      </c>
      <c r="E246">
        <f>'YE harvest'!E246</f>
        <v>2506</v>
      </c>
      <c r="F246" s="42">
        <v>0.20680934300000001</v>
      </c>
      <c r="G246" s="42">
        <v>2.4673001E-2</v>
      </c>
      <c r="H246" s="17">
        <f t="shared" si="39"/>
        <v>518.26421355800005</v>
      </c>
      <c r="I246" s="8">
        <f t="shared" si="41"/>
        <v>154947.334508036</v>
      </c>
      <c r="J246">
        <f t="shared" si="43"/>
        <v>393.63350277642274</v>
      </c>
      <c r="K246" s="9">
        <f t="shared" si="44"/>
        <v>771.52166544178851</v>
      </c>
      <c r="M246" s="2">
        <f>'rockfish harvests'!O245</f>
        <v>3785.7761278013659</v>
      </c>
      <c r="N246">
        <f>'rockfish harvests'!P245</f>
        <v>1133039.6837394333</v>
      </c>
      <c r="O246" s="42">
        <v>0.14286457299999999</v>
      </c>
      <c r="P246" s="42">
        <v>2.497768E-3</v>
      </c>
      <c r="Q246" s="17">
        <f t="shared" si="37"/>
        <v>540.85328997193551</v>
      </c>
      <c r="R246" s="59">
        <f t="shared" si="38"/>
        <v>56093.856952625385</v>
      </c>
      <c r="S246">
        <f t="shared" si="45"/>
        <v>236.84141730834449</v>
      </c>
      <c r="T246" s="9">
        <f t="shared" si="46"/>
        <v>464.20917792435517</v>
      </c>
      <c r="V246" s="17">
        <f t="shared" si="42"/>
        <v>1059.1175035299357</v>
      </c>
      <c r="W246" s="58">
        <f t="shared" si="42"/>
        <v>211041.19146066139</v>
      </c>
      <c r="X246">
        <f t="shared" si="47"/>
        <v>459.39219786655212</v>
      </c>
      <c r="Y246" s="9">
        <f t="shared" si="48"/>
        <v>900.40870781844217</v>
      </c>
      <c r="Z246" s="18">
        <f t="shared" si="40"/>
        <v>0.43374998178714125</v>
      </c>
    </row>
    <row r="247" spans="1:26">
      <c r="A247" t="str">
        <f>'rockfish harvests'!A246</f>
        <v>SE</v>
      </c>
      <c r="B247">
        <f>'rockfish harvests'!B246</f>
        <v>2000</v>
      </c>
      <c r="C247" t="str">
        <f>'rockfish harvests'!C246</f>
        <v>NSEI</v>
      </c>
      <c r="D247">
        <f>'rockfish harvests'!D246</f>
        <v>9746</v>
      </c>
      <c r="E247">
        <f>'YE harvest'!E247</f>
        <v>4164</v>
      </c>
      <c r="F247" s="42">
        <v>0.20680934300000001</v>
      </c>
      <c r="G247" s="42">
        <v>2.4673001E-2</v>
      </c>
      <c r="H247" s="17">
        <f t="shared" si="39"/>
        <v>861.15410425200002</v>
      </c>
      <c r="I247" s="8">
        <f t="shared" si="41"/>
        <v>427802.598346896</v>
      </c>
      <c r="J247">
        <f t="shared" si="43"/>
        <v>654.06620333640228</v>
      </c>
      <c r="K247" s="9">
        <f t="shared" si="44"/>
        <v>1281.9697585393485</v>
      </c>
      <c r="M247" s="2">
        <f>'rockfish harvests'!O246</f>
        <v>5798.550077251628</v>
      </c>
      <c r="N247">
        <f>'rockfish harvests'!P246</f>
        <v>2658116.9727772144</v>
      </c>
      <c r="O247" s="42">
        <v>0.14286457299999999</v>
      </c>
      <c r="P247" s="42">
        <v>2.497768E-3</v>
      </c>
      <c r="Q247" s="17">
        <f t="shared" ref="Q247:Q313" si="70">M247*O247</f>
        <v>828.40738080567075</v>
      </c>
      <c r="R247" s="59">
        <f t="shared" ref="R247:R313" si="71">(M247^2)*P247+(O247^2)*N247-(P247*N247)</f>
        <v>131596.47925323711</v>
      </c>
      <c r="S247">
        <f t="shared" si="45"/>
        <v>362.76229028557685</v>
      </c>
      <c r="T247" s="9">
        <f t="shared" si="46"/>
        <v>711.01408895973066</v>
      </c>
      <c r="V247" s="17">
        <f t="shared" si="42"/>
        <v>1689.5614850576708</v>
      </c>
      <c r="W247" s="58">
        <f t="shared" si="42"/>
        <v>559399.07760013314</v>
      </c>
      <c r="X247">
        <f t="shared" si="47"/>
        <v>747.92986141758854</v>
      </c>
      <c r="Y247" s="9">
        <f t="shared" si="48"/>
        <v>1465.9425283784735</v>
      </c>
      <c r="Z247" s="18">
        <f t="shared" si="40"/>
        <v>0.44267691234217443</v>
      </c>
    </row>
    <row r="248" spans="1:26">
      <c r="A248" t="str">
        <f>'rockfish harvests'!A247</f>
        <v>SE</v>
      </c>
      <c r="B248">
        <f>'rockfish harvests'!B247</f>
        <v>2001</v>
      </c>
      <c r="C248" t="str">
        <f>'rockfish harvests'!C247</f>
        <v>NSEI</v>
      </c>
      <c r="D248">
        <f>'rockfish harvests'!D247</f>
        <v>7242</v>
      </c>
      <c r="E248">
        <f>'YE harvest'!E248</f>
        <v>3333</v>
      </c>
      <c r="F248" s="42">
        <v>0.20680934300000001</v>
      </c>
      <c r="G248" s="42">
        <v>2.4673001E-2</v>
      </c>
      <c r="H248" s="17">
        <f t="shared" si="39"/>
        <v>689.29554021900003</v>
      </c>
      <c r="I248" s="8">
        <f t="shared" si="41"/>
        <v>274089.62940588902</v>
      </c>
      <c r="J248">
        <f t="shared" si="43"/>
        <v>523.53570022099643</v>
      </c>
      <c r="K248" s="9">
        <f t="shared" si="44"/>
        <v>1026.1299724331529</v>
      </c>
      <c r="M248" s="2">
        <f>'rockfish harvests'!O247</f>
        <v>4308.7522736975479</v>
      </c>
      <c r="N248">
        <f>'rockfish harvests'!P247</f>
        <v>1467703.4510787677</v>
      </c>
      <c r="O248" s="42">
        <v>0.14286457299999999</v>
      </c>
      <c r="P248" s="42">
        <v>2.497768E-3</v>
      </c>
      <c r="Q248" s="17">
        <f t="shared" si="70"/>
        <v>615.56805374457929</v>
      </c>
      <c r="R248" s="59">
        <f t="shared" si="71"/>
        <v>72662.192344377196</v>
      </c>
      <c r="S248">
        <f t="shared" si="45"/>
        <v>269.55925572010545</v>
      </c>
      <c r="T248" s="9">
        <f t="shared" si="46"/>
        <v>528.3361412114067</v>
      </c>
      <c r="V248" s="17">
        <f t="shared" si="42"/>
        <v>1304.8635939635792</v>
      </c>
      <c r="W248" s="58">
        <f t="shared" si="42"/>
        <v>346751.82175026624</v>
      </c>
      <c r="X248">
        <f t="shared" si="47"/>
        <v>588.85636767404173</v>
      </c>
      <c r="Y248" s="9">
        <f t="shared" si="48"/>
        <v>1154.1584806411217</v>
      </c>
      <c r="Z248" s="18">
        <f t="shared" si="40"/>
        <v>0.45127810324247397</v>
      </c>
    </row>
    <row r="249" spans="1:26">
      <c r="A249" t="str">
        <f>'rockfish harvests'!A248</f>
        <v>SE</v>
      </c>
      <c r="B249">
        <f>'rockfish harvests'!B248</f>
        <v>2002</v>
      </c>
      <c r="C249" t="str">
        <f>'rockfish harvests'!C248</f>
        <v>NSEI</v>
      </c>
      <c r="D249">
        <f>'rockfish harvests'!D248</f>
        <v>4958</v>
      </c>
      <c r="E249">
        <f>'YE harvest'!E249</f>
        <v>1838</v>
      </c>
      <c r="F249" s="42">
        <v>0.20680934300000001</v>
      </c>
      <c r="G249" s="42">
        <v>2.4673001E-2</v>
      </c>
      <c r="H249" s="17">
        <f t="shared" si="39"/>
        <v>380.115572434</v>
      </c>
      <c r="I249" s="8">
        <f t="shared" si="41"/>
        <v>83351.417590244004</v>
      </c>
      <c r="J249">
        <f t="shared" si="43"/>
        <v>288.70645574743219</v>
      </c>
      <c r="K249" s="9">
        <f t="shared" si="44"/>
        <v>565.86465326496705</v>
      </c>
      <c r="M249" s="2">
        <f>'rockfish harvests'!O248</f>
        <v>2949.8472484109971</v>
      </c>
      <c r="N249">
        <f>'rockfish harvests'!P248</f>
        <v>687914.27130295534</v>
      </c>
      <c r="O249" s="42">
        <v>0.14286457299999999</v>
      </c>
      <c r="P249" s="42">
        <v>2.497768E-3</v>
      </c>
      <c r="Q249" s="17">
        <f t="shared" si="70"/>
        <v>421.42866755946199</v>
      </c>
      <c r="R249" s="59">
        <f t="shared" si="71"/>
        <v>34056.851921359179</v>
      </c>
      <c r="S249">
        <f t="shared" si="45"/>
        <v>184.54498617236715</v>
      </c>
      <c r="T249" s="9">
        <f t="shared" si="46"/>
        <v>361.70817289783957</v>
      </c>
      <c r="V249" s="17">
        <f t="shared" si="42"/>
        <v>801.54423999346204</v>
      </c>
      <c r="W249" s="58">
        <f t="shared" si="42"/>
        <v>117408.26951160318</v>
      </c>
      <c r="X249">
        <f t="shared" si="47"/>
        <v>342.64890122631823</v>
      </c>
      <c r="Y249" s="9">
        <f t="shared" si="48"/>
        <v>671.59184640358376</v>
      </c>
      <c r="Z249" s="18">
        <f t="shared" si="40"/>
        <v>0.42748595040632209</v>
      </c>
    </row>
    <row r="250" spans="1:26">
      <c r="A250" t="str">
        <f>'rockfish harvests'!A249</f>
        <v>SE</v>
      </c>
      <c r="B250">
        <f>'rockfish harvests'!B249</f>
        <v>2003</v>
      </c>
      <c r="C250" t="str">
        <f>'rockfish harvests'!C249</f>
        <v>NSEI</v>
      </c>
      <c r="D250">
        <f>'rockfish harvests'!D249</f>
        <v>6069</v>
      </c>
      <c r="E250">
        <f>'YE harvest'!E250</f>
        <v>2518</v>
      </c>
      <c r="F250" s="42">
        <v>0.20680934300000001</v>
      </c>
      <c r="G250" s="42">
        <v>2.4673001E-2</v>
      </c>
      <c r="H250" s="17">
        <f t="shared" si="39"/>
        <v>520.74592567399998</v>
      </c>
      <c r="I250" s="8">
        <f t="shared" si="41"/>
        <v>156434.82039232401</v>
      </c>
      <c r="J250">
        <f t="shared" si="43"/>
        <v>395.51841978891957</v>
      </c>
      <c r="K250" s="9">
        <f t="shared" si="44"/>
        <v>775.21610278628236</v>
      </c>
      <c r="M250" s="2">
        <f>'rockfish harvests'!O249</f>
        <v>3610.8557786620295</v>
      </c>
      <c r="N250">
        <f>'rockfish harvests'!P249</f>
        <v>1030755.2356043656</v>
      </c>
      <c r="O250" s="42">
        <v>0.14286457299999999</v>
      </c>
      <c r="P250" s="42">
        <v>2.497768E-3</v>
      </c>
      <c r="Q250" s="17">
        <f t="shared" si="70"/>
        <v>515.86336898313334</v>
      </c>
      <c r="R250" s="59">
        <f t="shared" si="71"/>
        <v>51030.019132549372</v>
      </c>
      <c r="S250">
        <f t="shared" si="45"/>
        <v>225.89824951191935</v>
      </c>
      <c r="T250" s="9">
        <f t="shared" si="46"/>
        <v>442.7605690433619</v>
      </c>
      <c r="V250" s="17">
        <f t="shared" si="42"/>
        <v>1036.6092946571334</v>
      </c>
      <c r="W250" s="58">
        <f t="shared" si="42"/>
        <v>207464.83952487339</v>
      </c>
      <c r="X250">
        <f t="shared" si="47"/>
        <v>455.48308368684053</v>
      </c>
      <c r="Y250" s="9">
        <f t="shared" si="48"/>
        <v>892.74684402620744</v>
      </c>
      <c r="Z250" s="18">
        <f t="shared" si="40"/>
        <v>0.43939706698992614</v>
      </c>
    </row>
    <row r="251" spans="1:26">
      <c r="A251" t="str">
        <f>'rockfish harvests'!A250</f>
        <v>SE</v>
      </c>
      <c r="B251">
        <f>'rockfish harvests'!B250</f>
        <v>2004</v>
      </c>
      <c r="C251" t="str">
        <f>'rockfish harvests'!C250</f>
        <v>NSEI</v>
      </c>
      <c r="D251">
        <f>'rockfish harvests'!D250</f>
        <v>6052</v>
      </c>
      <c r="E251">
        <f>'YE harvest'!E251</f>
        <v>2724</v>
      </c>
      <c r="F251" s="42">
        <v>0.20680934300000001</v>
      </c>
      <c r="G251" s="42">
        <v>2.4673001E-2</v>
      </c>
      <c r="H251" s="17">
        <f t="shared" si="39"/>
        <v>563.34865033200003</v>
      </c>
      <c r="I251" s="8">
        <f t="shared" si="41"/>
        <v>183078.00986817601</v>
      </c>
      <c r="J251">
        <f t="shared" si="43"/>
        <v>427.87616183678193</v>
      </c>
      <c r="K251" s="9">
        <f t="shared" si="44"/>
        <v>838.63727720009263</v>
      </c>
      <c r="M251" s="2">
        <f>'rockfish harvests'!O250</f>
        <v>3600.7413367049921</v>
      </c>
      <c r="N251">
        <f>'rockfish harvests'!P250</f>
        <v>1024988.7840591522</v>
      </c>
      <c r="O251" s="42">
        <v>0.14286457299999999</v>
      </c>
      <c r="P251" s="42">
        <v>2.497768E-3</v>
      </c>
      <c r="Q251" s="17">
        <f t="shared" si="70"/>
        <v>514.41837355180792</v>
      </c>
      <c r="R251" s="59">
        <f t="shared" si="71"/>
        <v>50744.537068025449</v>
      </c>
      <c r="S251">
        <f t="shared" si="45"/>
        <v>225.26548130600358</v>
      </c>
      <c r="T251" s="9">
        <f t="shared" si="46"/>
        <v>441.52034335976703</v>
      </c>
      <c r="V251" s="17">
        <f t="shared" si="42"/>
        <v>1077.767023883808</v>
      </c>
      <c r="W251" s="58">
        <f t="shared" si="42"/>
        <v>233822.54693620146</v>
      </c>
      <c r="X251">
        <f t="shared" si="47"/>
        <v>483.5520105802492</v>
      </c>
      <c r="Y251" s="9">
        <f t="shared" si="48"/>
        <v>947.76194073728846</v>
      </c>
      <c r="Z251" s="18">
        <f t="shared" si="40"/>
        <v>0.44866098132946775</v>
      </c>
    </row>
    <row r="252" spans="1:26">
      <c r="A252" t="str">
        <f>'rockfish harvests'!A251</f>
        <v>SE</v>
      </c>
      <c r="B252">
        <f>'rockfish harvests'!B251</f>
        <v>2005</v>
      </c>
      <c r="C252" t="str">
        <f>'rockfish harvests'!C251</f>
        <v>NSEI</v>
      </c>
      <c r="D252">
        <f>'rockfish harvests'!D251</f>
        <v>7678</v>
      </c>
      <c r="E252">
        <f>'YE harvest'!E252</f>
        <v>3213</v>
      </c>
      <c r="F252" s="42">
        <v>0.20680934300000001</v>
      </c>
      <c r="G252" s="42">
        <v>2.4673001E-2</v>
      </c>
      <c r="H252" s="17">
        <f t="shared" si="39"/>
        <v>664.47841905899998</v>
      </c>
      <c r="I252" s="8">
        <f t="shared" si="41"/>
        <v>254708.49366036899</v>
      </c>
      <c r="J252">
        <f t="shared" si="43"/>
        <v>504.68653009602804</v>
      </c>
      <c r="K252" s="9">
        <f t="shared" si="44"/>
        <v>989.18559898821491</v>
      </c>
      <c r="M252" s="2">
        <f>'rockfish harvests'!O251</f>
        <v>4568.1579615368355</v>
      </c>
      <c r="N252">
        <f>'rockfish harvests'!P251</f>
        <v>1649747.5421593867</v>
      </c>
      <c r="O252" s="42">
        <v>0.14286457299999999</v>
      </c>
      <c r="P252" s="42">
        <v>2.497768E-3</v>
      </c>
      <c r="Q252" s="17">
        <f t="shared" si="70"/>
        <v>652.62793657151042</v>
      </c>
      <c r="R252" s="59">
        <f t="shared" si="71"/>
        <v>81674.723282786304</v>
      </c>
      <c r="S252">
        <f t="shared" si="45"/>
        <v>285.78789911888555</v>
      </c>
      <c r="T252" s="9">
        <f t="shared" si="46"/>
        <v>560.14428227301562</v>
      </c>
      <c r="V252" s="17">
        <f t="shared" si="42"/>
        <v>1317.1063556305103</v>
      </c>
      <c r="W252" s="58">
        <f t="shared" si="42"/>
        <v>336383.21694315528</v>
      </c>
      <c r="X252">
        <f t="shared" si="47"/>
        <v>579.98553166708848</v>
      </c>
      <c r="Y252" s="9">
        <f t="shared" si="48"/>
        <v>1136.7716420674933</v>
      </c>
      <c r="Z252" s="18">
        <f t="shared" si="40"/>
        <v>0.4403482901648017</v>
      </c>
    </row>
    <row r="253" spans="1:26">
      <c r="A253" t="str">
        <f>'rockfish harvests'!A252</f>
        <v>SE</v>
      </c>
      <c r="B253">
        <f>'rockfish harvests'!B252</f>
        <v>2006</v>
      </c>
      <c r="C253" t="str">
        <f>'rockfish harvests'!C252</f>
        <v>NSEI</v>
      </c>
      <c r="D253">
        <f>'rockfish harvests'!D252</f>
        <v>6437</v>
      </c>
      <c r="E253">
        <f>'YE harvest'!E253</f>
        <v>2961</v>
      </c>
      <c r="F253" s="12">
        <f>IF([3]species_comp_Region1_forR!$H142&gt;49,[3]species_comp_Region1_forR!$AV142,[3]species_comp_Region1_forR!$AX142)</f>
        <v>7.1225071000000001E-2</v>
      </c>
      <c r="G253" s="12">
        <f>IF([3]species_comp_Region1_forR!$H142&gt;49,[3]species_comp_Region1_forR!$AW142,[3]species_comp_Region1_forR!$AY142)</f>
        <v>1.89006E-4</v>
      </c>
      <c r="H253" s="17">
        <f t="shared" si="39"/>
        <v>210.897435231</v>
      </c>
      <c r="I253" s="8">
        <f t="shared" si="41"/>
        <v>1657.1140741260001</v>
      </c>
      <c r="J253">
        <f t="shared" si="43"/>
        <v>40.707666036337677</v>
      </c>
      <c r="K253" s="9">
        <f t="shared" si="44"/>
        <v>79.787025431221849</v>
      </c>
      <c r="M253" s="2">
        <f>'rockfish harvests'!O252</f>
        <v>3829.8036986731713</v>
      </c>
      <c r="N253">
        <f>'rockfish harvests'!P252</f>
        <v>1159546.8293526676</v>
      </c>
      <c r="O253" s="12">
        <f>IF([3]species_comp_Region1_forR!$D164&gt;49,[3]species_comp_Region1_forR!$AR164,[3]species_comp_Region1_forR!$AT164)</f>
        <v>0.1</v>
      </c>
      <c r="P253" s="12">
        <f>IF([3]species_comp_Region1_forR!$D164&gt;49,[3]species_comp_Region1_forR!$AS164,[3]species_comp_Region1_forR!$AU164)</f>
        <v>4.7618999999999998E-4</v>
      </c>
      <c r="Q253" s="17">
        <f t="shared" si="70"/>
        <v>382.98036986731717</v>
      </c>
      <c r="R253" s="59">
        <f t="shared" si="71"/>
        <v>18027.771166464056</v>
      </c>
      <c r="S253">
        <f t="shared" si="45"/>
        <v>134.26753578756131</v>
      </c>
      <c r="T253" s="9">
        <f t="shared" si="46"/>
        <v>263.16437014362015</v>
      </c>
      <c r="V253" s="17">
        <f t="shared" si="42"/>
        <v>593.87780509831714</v>
      </c>
      <c r="W253" s="58">
        <f t="shared" si="42"/>
        <v>19684.885240590054</v>
      </c>
      <c r="X253">
        <f t="shared" si="47"/>
        <v>140.30283404332948</v>
      </c>
      <c r="Y253" s="9">
        <f t="shared" si="48"/>
        <v>274.99355472492579</v>
      </c>
      <c r="Z253" s="18">
        <f t="shared" si="40"/>
        <v>0.23624865728077207</v>
      </c>
    </row>
    <row r="254" spans="1:26">
      <c r="A254" t="str">
        <f>'rockfish harvests'!A253</f>
        <v>SE</v>
      </c>
      <c r="B254">
        <f>'rockfish harvests'!B253</f>
        <v>2007</v>
      </c>
      <c r="C254" t="str">
        <f>'rockfish harvests'!C253</f>
        <v>NSEI</v>
      </c>
      <c r="D254">
        <f>'rockfish harvests'!D253</f>
        <v>7499</v>
      </c>
      <c r="E254">
        <f>'YE harvest'!E254</f>
        <v>3335</v>
      </c>
      <c r="F254" s="12">
        <f>IF([3]species_comp_Region1_forR!$H143&gt;49,[3]species_comp_Region1_forR!$AV143,[3]species_comp_Region1_forR!$AX143)</f>
        <v>3.3333333E-2</v>
      </c>
      <c r="G254" s="12">
        <f>IF([3]species_comp_Region1_forR!$H143&gt;49,[3]species_comp_Region1_forR!$AW143,[3]species_comp_Region1_forR!$AY143)</f>
        <v>8.9755500000000005E-5</v>
      </c>
      <c r="H254" s="17">
        <f t="shared" si="39"/>
        <v>111.16666555499999</v>
      </c>
      <c r="I254" s="8">
        <f t="shared" si="41"/>
        <v>998.28086598750008</v>
      </c>
      <c r="J254">
        <f t="shared" si="43"/>
        <v>31.595583013888191</v>
      </c>
      <c r="K254" s="9">
        <f t="shared" si="44"/>
        <v>61.927342707220852</v>
      </c>
      <c r="M254" s="2">
        <f>'rockfish harvests'!O253</f>
        <v>4461.6588374009807</v>
      </c>
      <c r="N254">
        <f>'rockfish harvests'!P253</f>
        <v>1573721.8750711286</v>
      </c>
      <c r="O254" s="12">
        <f>IF([3]species_comp_Region1_forR!$D165&gt;49,[3]species_comp_Region1_forR!$AR165,[3]species_comp_Region1_forR!$AT165)</f>
        <v>0.20574162700000001</v>
      </c>
      <c r="P254" s="12">
        <f>IF([3]species_comp_Region1_forR!$D165&gt;49,[3]species_comp_Region1_forR!$AS165,[3]species_comp_Region1_forR!$AU165)</f>
        <v>7.8563500000000002E-4</v>
      </c>
      <c r="Q254" s="17">
        <f t="shared" si="70"/>
        <v>917.94894832580621</v>
      </c>
      <c r="R254" s="59">
        <f t="shared" si="71"/>
        <v>81017.837612914824</v>
      </c>
      <c r="S254">
        <f t="shared" si="45"/>
        <v>284.63632518165144</v>
      </c>
      <c r="T254" s="9">
        <f t="shared" si="46"/>
        <v>557.88719735603684</v>
      </c>
      <c r="V254" s="17">
        <f t="shared" si="42"/>
        <v>1029.1156138808062</v>
      </c>
      <c r="W254" s="58">
        <f t="shared" si="42"/>
        <v>82016.118478902325</v>
      </c>
      <c r="X254">
        <f t="shared" si="47"/>
        <v>286.38456396758244</v>
      </c>
      <c r="Y254" s="9">
        <f t="shared" si="48"/>
        <v>561.31374537646161</v>
      </c>
      <c r="Z254" s="18">
        <f t="shared" si="40"/>
        <v>0.27828220668776282</v>
      </c>
    </row>
    <row r="255" spans="1:26">
      <c r="A255" t="str">
        <f>'rockfish harvests'!A254</f>
        <v>SE</v>
      </c>
      <c r="B255">
        <f>'rockfish harvests'!B254</f>
        <v>2008</v>
      </c>
      <c r="C255" t="str">
        <f>'rockfish harvests'!C254</f>
        <v>NSEI</v>
      </c>
      <c r="D255">
        <f>'rockfish harvests'!D254</f>
        <v>10923</v>
      </c>
      <c r="E255">
        <f>'YE harvest'!E255</f>
        <v>4095</v>
      </c>
      <c r="F255" s="12">
        <f>IF([3]species_comp_Region1_forR!$H144&gt;49,[3]species_comp_Region1_forR!$AV144,[3]species_comp_Region1_forR!$AX144)</f>
        <v>5.2734375E-2</v>
      </c>
      <c r="G255" s="12">
        <f>IF([3]species_comp_Region1_forR!$H144&gt;49,[3]species_comp_Region1_forR!$AW144,[3]species_comp_Region1_forR!$AY144)</f>
        <v>9.7756299999999998E-5</v>
      </c>
      <c r="H255" s="17">
        <f t="shared" si="39"/>
        <v>215.947265625</v>
      </c>
      <c r="I255" s="8">
        <f t="shared" si="41"/>
        <v>1639.2778386074999</v>
      </c>
      <c r="J255">
        <f t="shared" si="43"/>
        <v>40.487996228604594</v>
      </c>
      <c r="K255" s="9">
        <f t="shared" si="44"/>
        <v>79.356472608065005</v>
      </c>
      <c r="M255" s="2">
        <f>'rockfish harvests'!O254</f>
        <v>6498.8264409829208</v>
      </c>
      <c r="N255">
        <f>'rockfish harvests'!P254</f>
        <v>3338913.2975072474</v>
      </c>
      <c r="O255" s="12">
        <f>IF([3]species_comp_Region1_forR!$D166&gt;49,[3]species_comp_Region1_forR!$AR166,[3]species_comp_Region1_forR!$AT166)</f>
        <v>9.8837208999999995E-2</v>
      </c>
      <c r="P255" s="12">
        <f>IF([3]species_comp_Region1_forR!$D166&gt;49,[3]species_comp_Region1_forR!$AS166,[3]species_comp_Region1_forR!$AU166)</f>
        <v>5.2086799999999996E-4</v>
      </c>
      <c r="Q255" s="17">
        <f t="shared" si="70"/>
        <v>642.32586720215511</v>
      </c>
      <c r="R255" s="59">
        <f t="shared" si="71"/>
        <v>52876.749920773822</v>
      </c>
      <c r="S255">
        <f t="shared" si="45"/>
        <v>229.94945079467752</v>
      </c>
      <c r="T255" s="9">
        <f t="shared" si="46"/>
        <v>450.70092355756793</v>
      </c>
      <c r="V255" s="17">
        <f t="shared" si="42"/>
        <v>858.27313282715511</v>
      </c>
      <c r="W255" s="58">
        <f t="shared" si="42"/>
        <v>54516.027759381323</v>
      </c>
      <c r="X255">
        <f t="shared" si="47"/>
        <v>233.48667576412433</v>
      </c>
      <c r="Y255" s="9">
        <f t="shared" si="48"/>
        <v>457.63388449768365</v>
      </c>
      <c r="Z255" s="18">
        <f t="shared" si="40"/>
        <v>0.27204239167433597</v>
      </c>
    </row>
    <row r="256" spans="1:26">
      <c r="A256" t="str">
        <f>'rockfish harvests'!A255</f>
        <v>SE</v>
      </c>
      <c r="B256">
        <f>'rockfish harvests'!B255</f>
        <v>2009</v>
      </c>
      <c r="C256" t="str">
        <f>'rockfish harvests'!C255</f>
        <v>NSEI</v>
      </c>
      <c r="D256">
        <f>'rockfish harvests'!D255</f>
        <v>9325</v>
      </c>
      <c r="E256">
        <f>'YE harvest'!E256</f>
        <v>3331</v>
      </c>
      <c r="F256" s="12">
        <f>IF([3]species_comp_Region1_forR!$H145&gt;49,[3]species_comp_Region1_forR!$AV145,[3]species_comp_Region1_forR!$AX145)</f>
        <v>0.124579125</v>
      </c>
      <c r="G256" s="12">
        <f>IF([3]species_comp_Region1_forR!$H145&gt;49,[3]species_comp_Region1_forR!$AW145,[3]species_comp_Region1_forR!$AY145)</f>
        <v>3.6844299999999998E-4</v>
      </c>
      <c r="H256" s="17">
        <f t="shared" si="39"/>
        <v>414.97306537499998</v>
      </c>
      <c r="I256" s="8">
        <f t="shared" si="41"/>
        <v>4088.0817815229998</v>
      </c>
      <c r="J256">
        <f t="shared" si="43"/>
        <v>63.93810899239201</v>
      </c>
      <c r="K256" s="9">
        <f t="shared" si="44"/>
        <v>125.31869362508834</v>
      </c>
      <c r="M256" s="2">
        <f>'rockfish harvests'!O255</f>
        <v>5548.0688970214906</v>
      </c>
      <c r="N256">
        <f>'rockfish harvests'!P255</f>
        <v>2433430.5466266801</v>
      </c>
      <c r="O256" s="12">
        <f>IF([3]species_comp_Region1_forR!$D167&gt;49,[3]species_comp_Region1_forR!$AR167,[3]species_comp_Region1_forR!$AT167)</f>
        <v>0.13574660599999999</v>
      </c>
      <c r="P256" s="12">
        <f>IF([3]species_comp_Region1_forR!$D167&gt;49,[3]species_comp_Region1_forR!$AS167,[3]species_comp_Region1_forR!$AU167)</f>
        <v>5.3326999999999997E-4</v>
      </c>
      <c r="Q256" s="17">
        <f t="shared" si="70"/>
        <v>753.13152262483084</v>
      </c>
      <c r="R256" s="59">
        <f t="shared" si="71"/>
        <v>59958.112778979121</v>
      </c>
      <c r="S256">
        <f t="shared" si="45"/>
        <v>244.8634574185767</v>
      </c>
      <c r="T256" s="9">
        <f t="shared" si="46"/>
        <v>479.9323765404103</v>
      </c>
      <c r="V256" s="17">
        <f t="shared" si="42"/>
        <v>1168.1045879998308</v>
      </c>
      <c r="W256" s="58">
        <f t="shared" si="42"/>
        <v>64046.194560502117</v>
      </c>
      <c r="X256">
        <f t="shared" si="47"/>
        <v>253.07349636123914</v>
      </c>
      <c r="Y256" s="9">
        <f t="shared" si="48"/>
        <v>496.02405286802872</v>
      </c>
      <c r="Z256" s="18">
        <f t="shared" si="40"/>
        <v>0.21665311390873143</v>
      </c>
    </row>
    <row r="257" spans="1:26">
      <c r="A257" t="str">
        <f>'rockfish harvests'!A256</f>
        <v>SE</v>
      </c>
      <c r="B257">
        <f>'rockfish harvests'!B256</f>
        <v>2010</v>
      </c>
      <c r="C257" t="str">
        <f>'rockfish harvests'!C256</f>
        <v>NSEI</v>
      </c>
      <c r="D257">
        <f>'rockfish harvests'!D256</f>
        <v>11942</v>
      </c>
      <c r="E257">
        <f>'YE harvest'!E257</f>
        <v>4469</v>
      </c>
      <c r="F257" s="12">
        <f>IF([3]species_comp_Region1_forR!$H146&gt;49,[3]species_comp_Region1_forR!$AV146,[3]species_comp_Region1_forR!$AX146)</f>
        <v>8.7855296999999999E-2</v>
      </c>
      <c r="G257" s="12">
        <f>IF([3]species_comp_Region1_forR!$H146&gt;49,[3]species_comp_Region1_forR!$AW146,[3]species_comp_Region1_forR!$AY146)</f>
        <v>2.07608E-4</v>
      </c>
      <c r="H257" s="17">
        <f t="shared" si="39"/>
        <v>392.62532229300001</v>
      </c>
      <c r="I257" s="8">
        <f t="shared" si="41"/>
        <v>4146.3388792879996</v>
      </c>
      <c r="J257">
        <f t="shared" si="43"/>
        <v>64.392071556116278</v>
      </c>
      <c r="K257" s="9">
        <f t="shared" si="44"/>
        <v>126.20846024998791</v>
      </c>
      <c r="M257" s="2">
        <f>'rockfish harvests'!O256</f>
        <v>7105.0979912311668</v>
      </c>
      <c r="N257">
        <f>'rockfish harvests'!P256</f>
        <v>3990941.9253061144</v>
      </c>
      <c r="O257" s="12">
        <f>IF([3]species_comp_Region1_forR!$D168&gt;49,[3]species_comp_Region1_forR!$AR168,[3]species_comp_Region1_forR!$AT168)</f>
        <v>0.11002445</v>
      </c>
      <c r="P257" s="12">
        <f>IF([3]species_comp_Region1_forR!$D168&gt;49,[3]species_comp_Region1_forR!$AS168,[3]species_comp_Region1_forR!$AU168)</f>
        <v>2.39998E-4</v>
      </c>
      <c r="Q257" s="17">
        <f t="shared" si="70"/>
        <v>781.73449868131388</v>
      </c>
      <c r="R257" s="59">
        <f t="shared" si="71"/>
        <v>59469.728105190035</v>
      </c>
      <c r="S257">
        <f t="shared" si="45"/>
        <v>243.86415912386559</v>
      </c>
      <c r="T257" s="9">
        <f t="shared" si="46"/>
        <v>477.97375188277653</v>
      </c>
      <c r="V257" s="17">
        <f t="shared" si="42"/>
        <v>1174.3598209743138</v>
      </c>
      <c r="W257" s="58">
        <f t="shared" si="42"/>
        <v>63616.066984478035</v>
      </c>
      <c r="X257">
        <f t="shared" si="47"/>
        <v>252.22225711558056</v>
      </c>
      <c r="Y257" s="9">
        <f t="shared" si="48"/>
        <v>494.35562394653789</v>
      </c>
      <c r="Z257" s="18">
        <f t="shared" si="40"/>
        <v>0.21477425624654209</v>
      </c>
    </row>
    <row r="258" spans="1:26">
      <c r="A258" t="str">
        <f>'rockfish harvests'!A257</f>
        <v>SE</v>
      </c>
      <c r="B258">
        <f>'rockfish harvests'!B257</f>
        <v>2011</v>
      </c>
      <c r="C258" t="str">
        <f>'rockfish harvests'!C257</f>
        <v>NSEI</v>
      </c>
      <c r="D258">
        <f>'rockfish harvests'!D257</f>
        <v>13281</v>
      </c>
      <c r="E258">
        <f>'YE harvest'!E258</f>
        <v>4956</v>
      </c>
      <c r="F258" s="12">
        <f>IF([3]species_comp_Region1_forR!$H147&gt;49,[3]species_comp_Region1_forR!$AV147,[3]species_comp_Region1_forR!$AX147)</f>
        <v>0.133333333</v>
      </c>
      <c r="G258" s="12">
        <f>IF([3]species_comp_Region1_forR!$H147&gt;49,[3]species_comp_Region1_forR!$AW147,[3]species_comp_Region1_forR!$AY147)</f>
        <v>4.5494300000000002E-4</v>
      </c>
      <c r="H258" s="17">
        <f t="shared" si="39"/>
        <v>660.79999834800003</v>
      </c>
      <c r="I258" s="8">
        <f t="shared" si="41"/>
        <v>11174.280849648001</v>
      </c>
      <c r="J258">
        <f t="shared" si="43"/>
        <v>105.70847104015837</v>
      </c>
      <c r="K258" s="9">
        <f t="shared" si="44"/>
        <v>207.18860323871041</v>
      </c>
      <c r="M258" s="2">
        <f>'rockfish harvests'!O257</f>
        <v>7853.144125958821</v>
      </c>
      <c r="N258">
        <f>'rockfish harvests'!P257</f>
        <v>2883554.5471730651</v>
      </c>
      <c r="O258" s="12">
        <f>IF([3]species_comp_Region1_forR!$D169&gt;49,[3]species_comp_Region1_forR!$AR169,[3]species_comp_Region1_forR!$AT169)</f>
        <v>0.18390804599999999</v>
      </c>
      <c r="P258" s="12">
        <f>IF([3]species_comp_Region1_forR!$D169&gt;49,[3]species_comp_Region1_forR!$AS169,[3]species_comp_Region1_forR!$AU169)</f>
        <v>4.3252399999999999E-4</v>
      </c>
      <c r="Q258" s="17">
        <f t="shared" si="70"/>
        <v>1444.2563911614645</v>
      </c>
      <c r="R258" s="59">
        <f t="shared" si="71"/>
        <v>122955.42882592413</v>
      </c>
      <c r="S258">
        <f t="shared" si="45"/>
        <v>350.65000902028243</v>
      </c>
      <c r="T258" s="9">
        <f t="shared" si="46"/>
        <v>687.27401767975357</v>
      </c>
      <c r="V258" s="17">
        <f t="shared" si="42"/>
        <v>2105.0563895094647</v>
      </c>
      <c r="W258" s="58">
        <f t="shared" si="42"/>
        <v>134129.70967557214</v>
      </c>
      <c r="X258">
        <f t="shared" si="47"/>
        <v>366.23723141643057</v>
      </c>
      <c r="Y258" s="9">
        <f t="shared" si="48"/>
        <v>717.82497357620389</v>
      </c>
      <c r="Z258" s="18">
        <f t="shared" si="40"/>
        <v>0.17397977234318829</v>
      </c>
    </row>
    <row r="259" spans="1:26">
      <c r="A259" t="str">
        <f>'rockfish harvests'!A258</f>
        <v>SE</v>
      </c>
      <c r="B259">
        <f>'rockfish harvests'!B258</f>
        <v>2012</v>
      </c>
      <c r="C259" t="str">
        <f>'rockfish harvests'!C258</f>
        <v>NSEI</v>
      </c>
      <c r="D259">
        <f>'rockfish harvests'!D258</f>
        <v>15243</v>
      </c>
      <c r="E259">
        <f>'YE harvest'!E259</f>
        <v>6060</v>
      </c>
      <c r="F259" s="12">
        <f>IF([3]species_comp_Region1_forR!$H148&gt;49,[3]species_comp_Region1_forR!$AV148,[3]species_comp_Region1_forR!$AX148)</f>
        <v>0.123076923</v>
      </c>
      <c r="G259" s="12">
        <f>IF([3]species_comp_Region1_forR!$H148&gt;49,[3]species_comp_Region1_forR!$AW148,[3]species_comp_Region1_forR!$AY148)</f>
        <v>3.3311400000000002E-4</v>
      </c>
      <c r="H259" s="17">
        <f t="shared" si="39"/>
        <v>745.84615338000003</v>
      </c>
      <c r="I259" s="8">
        <f t="shared" si="41"/>
        <v>12233.145290400002</v>
      </c>
      <c r="J259">
        <f t="shared" si="43"/>
        <v>110.60355008045629</v>
      </c>
      <c r="K259" s="9">
        <f t="shared" si="44"/>
        <v>216.78295815769431</v>
      </c>
      <c r="M259" s="2">
        <f>'rockfish harvests'!O258</f>
        <v>15088.837840909095</v>
      </c>
      <c r="N259">
        <f>'rockfish harvests'!P258</f>
        <v>11116596.990618348</v>
      </c>
      <c r="O259" s="12">
        <f>IF([3]species_comp_Region1_forR!$D170&gt;49,[3]species_comp_Region1_forR!$AR170,[3]species_comp_Region1_forR!$AT170)</f>
        <v>0.130350195</v>
      </c>
      <c r="P259" s="12">
        <f>IF([3]species_comp_Region1_forR!$D170&gt;49,[3]species_comp_Region1_forR!$AS170,[3]species_comp_Region1_forR!$AU170)</f>
        <v>2.2097299999999999E-4</v>
      </c>
      <c r="Q259" s="17">
        <f t="shared" si="70"/>
        <v>1966.8329548858794</v>
      </c>
      <c r="R259" s="59">
        <f t="shared" si="71"/>
        <v>236737.15047451018</v>
      </c>
      <c r="S259">
        <f t="shared" si="45"/>
        <v>486.55642064873649</v>
      </c>
      <c r="T259" s="9">
        <f t="shared" si="46"/>
        <v>953.65058447152353</v>
      </c>
      <c r="V259" s="17">
        <f t="shared" si="42"/>
        <v>2712.6791082658792</v>
      </c>
      <c r="W259" s="58">
        <f t="shared" si="42"/>
        <v>248970.29576491017</v>
      </c>
      <c r="X259">
        <f t="shared" si="47"/>
        <v>498.96923328488919</v>
      </c>
      <c r="Y259" s="9">
        <f t="shared" si="48"/>
        <v>977.97969723838276</v>
      </c>
      <c r="Z259" s="18">
        <f t="shared" si="40"/>
        <v>0.18393964540975977</v>
      </c>
    </row>
    <row r="260" spans="1:26">
      <c r="A260" t="str">
        <f>'rockfish harvests'!A259</f>
        <v>SE</v>
      </c>
      <c r="B260">
        <f>'rockfish harvests'!B259</f>
        <v>2013</v>
      </c>
      <c r="C260" t="str">
        <f>'rockfish harvests'!C259</f>
        <v>NSEI</v>
      </c>
      <c r="D260">
        <f>'rockfish harvests'!D259</f>
        <v>14770</v>
      </c>
      <c r="E260">
        <f>'YE harvest'!E260</f>
        <v>5187</v>
      </c>
      <c r="F260" s="12">
        <f>IF([3]species_comp_Region1_forR!$H149&gt;49,[3]species_comp_Region1_forR!$AV149,[3]species_comp_Region1_forR!$AX149)</f>
        <v>0.30283911699999999</v>
      </c>
      <c r="G260" s="12">
        <f>IF([3]species_comp_Region1_forR!$H149&gt;49,[3]species_comp_Region1_forR!$AW149,[3]species_comp_Region1_forR!$AY149)</f>
        <v>6.6812499999999999E-4</v>
      </c>
      <c r="H260" s="17">
        <f t="shared" si="39"/>
        <v>1570.826499879</v>
      </c>
      <c r="I260" s="8">
        <f t="shared" si="41"/>
        <v>17975.882413125</v>
      </c>
      <c r="J260">
        <f t="shared" si="43"/>
        <v>134.07416758318882</v>
      </c>
      <c r="K260" s="9">
        <f t="shared" si="44"/>
        <v>262.78536846305008</v>
      </c>
      <c r="M260" s="2">
        <f>'rockfish harvests'!O259</f>
        <v>8172.238805970148</v>
      </c>
      <c r="N260">
        <f>'rockfish harvests'!P259</f>
        <v>2814788.8573717903</v>
      </c>
      <c r="O260" s="12">
        <f>IF([3]species_comp_Region1_forR!$D171&gt;49,[3]species_comp_Region1_forR!$AR171,[3]species_comp_Region1_forR!$AT171)</f>
        <v>0.13224822</v>
      </c>
      <c r="P260" s="12">
        <f>IF([3]species_comp_Region1_forR!$D171&gt;49,[3]species_comp_Region1_forR!$AS171,[3]species_comp_Region1_forR!$AU171)</f>
        <v>1.1686199999999999E-4</v>
      </c>
      <c r="Q260" s="17">
        <f t="shared" si="70"/>
        <v>1080.7640355044775</v>
      </c>
      <c r="R260" s="59">
        <f t="shared" si="71"/>
        <v>56705.251556153518</v>
      </c>
      <c r="S260">
        <f t="shared" si="45"/>
        <v>238.12864497190068</v>
      </c>
      <c r="T260" s="9">
        <f t="shared" si="46"/>
        <v>466.73214414492531</v>
      </c>
      <c r="V260" s="17">
        <f t="shared" si="42"/>
        <v>2651.5905353834778</v>
      </c>
      <c r="W260" s="58">
        <f t="shared" si="42"/>
        <v>74681.133969278511</v>
      </c>
      <c r="X260">
        <f t="shared" si="47"/>
        <v>273.27849159653692</v>
      </c>
      <c r="Y260" s="9">
        <f t="shared" si="48"/>
        <v>535.62584352921237</v>
      </c>
      <c r="Z260" s="18">
        <f t="shared" si="40"/>
        <v>0.10306210101063545</v>
      </c>
    </row>
    <row r="261" spans="1:26">
      <c r="A261" t="str">
        <f>'rockfish harvests'!A260</f>
        <v>SE</v>
      </c>
      <c r="B261">
        <f>'rockfish harvests'!B260</f>
        <v>2014</v>
      </c>
      <c r="C261" t="str">
        <f>'rockfish harvests'!C260</f>
        <v>NSEI</v>
      </c>
      <c r="D261">
        <f>'rockfish harvests'!D260</f>
        <v>19857</v>
      </c>
      <c r="E261">
        <f>'YE harvest'!E261</f>
        <v>6286</v>
      </c>
      <c r="F261" s="12">
        <f>IF([3]species_comp_Region1_forR!$H150&gt;49,[3]species_comp_Region1_forR!$AV150,[3]species_comp_Region1_forR!$AX150)</f>
        <v>0.230529595</v>
      </c>
      <c r="G261" s="12">
        <f>IF([3]species_comp_Region1_forR!$H150&gt;49,[3]species_comp_Region1_forR!$AW150,[3]species_comp_Region1_forR!$AY150)</f>
        <v>5.5433000000000001E-4</v>
      </c>
      <c r="H261" s="17">
        <f t="shared" si="39"/>
        <v>1449.1090341700001</v>
      </c>
      <c r="I261" s="8">
        <f t="shared" si="41"/>
        <v>21903.68253668</v>
      </c>
      <c r="J261">
        <f t="shared" si="43"/>
        <v>147.99892748489768</v>
      </c>
      <c r="K261" s="9">
        <f t="shared" si="44"/>
        <v>290.07789787039945</v>
      </c>
      <c r="M261" s="2">
        <f>'rockfish harvests'!O260</f>
        <v>12419.119924151324</v>
      </c>
      <c r="N261">
        <f>'rockfish harvests'!P260</f>
        <v>9528568.3691134229</v>
      </c>
      <c r="O261" s="12">
        <f>IF([3]species_comp_Region1_forR!$D172&gt;49,[3]species_comp_Region1_forR!$AR172,[3]species_comp_Region1_forR!$AT172)</f>
        <v>0.16117542300000001</v>
      </c>
      <c r="P261" s="12">
        <f>IF([3]species_comp_Region1_forR!$D172&gt;49,[3]species_comp_Region1_forR!$AS172,[3]species_comp_Region1_forR!$AU172)</f>
        <v>1.20497E-4</v>
      </c>
      <c r="Q261" s="17">
        <f t="shared" si="70"/>
        <v>2001.6569070628177</v>
      </c>
      <c r="R261" s="59">
        <f t="shared" si="71"/>
        <v>264965.18202269508</v>
      </c>
      <c r="S261">
        <f t="shared" si="45"/>
        <v>514.74768772933317</v>
      </c>
      <c r="T261" s="9">
        <f t="shared" si="46"/>
        <v>1008.905467949493</v>
      </c>
      <c r="V261" s="17">
        <f t="shared" si="42"/>
        <v>3450.7659412328176</v>
      </c>
      <c r="W261" s="58">
        <f t="shared" si="42"/>
        <v>286868.8645593751</v>
      </c>
      <c r="X261">
        <f t="shared" si="47"/>
        <v>535.60140455321357</v>
      </c>
      <c r="Y261" s="9">
        <f t="shared" si="48"/>
        <v>1049.7787529242985</v>
      </c>
      <c r="Z261" s="18">
        <f t="shared" si="40"/>
        <v>0.15521232493730511</v>
      </c>
    </row>
    <row r="262" spans="1:26">
      <c r="A262" t="str">
        <f>'rockfish harvests'!A261</f>
        <v>SE</v>
      </c>
      <c r="B262">
        <f>'rockfish harvests'!B261</f>
        <v>2015</v>
      </c>
      <c r="C262" t="str">
        <f>'rockfish harvests'!C261</f>
        <v>NSEI</v>
      </c>
      <c r="D262">
        <f>'rockfish harvests'!D261</f>
        <v>22095</v>
      </c>
      <c r="E262">
        <f>'YE harvest'!E262</f>
        <v>8119</v>
      </c>
      <c r="F262" s="12">
        <f>IF([3]species_comp_Region1_forR!$H151&gt;49,[3]species_comp_Region1_forR!$AV151,[3]species_comp_Region1_forR!$AX151)</f>
        <v>0.12808988800000001</v>
      </c>
      <c r="G262" s="12">
        <f>IF([3]species_comp_Region1_forR!$H151&gt;49,[3]species_comp_Region1_forR!$AW151,[3]species_comp_Region1_forR!$AY151)</f>
        <v>2.5153799999999999E-4</v>
      </c>
      <c r="H262" s="17">
        <f t="shared" si="39"/>
        <v>1039.9618006720002</v>
      </c>
      <c r="I262" s="8">
        <f t="shared" si="41"/>
        <v>16580.922381617998</v>
      </c>
      <c r="J262">
        <f t="shared" si="43"/>
        <v>128.76693046593135</v>
      </c>
      <c r="K262" s="9">
        <f t="shared" si="44"/>
        <v>252.38318371322543</v>
      </c>
      <c r="M262" s="2">
        <f>'rockfish harvests'!O261</f>
        <v>9668.8857001484394</v>
      </c>
      <c r="N262">
        <f>'rockfish harvests'!P261</f>
        <v>4304414.6066964231</v>
      </c>
      <c r="O262" s="12">
        <f>IF([3]species_comp_Region1_forR!$D173&gt;49,[3]species_comp_Region1_forR!$AR173,[3]species_comp_Region1_forR!$AT173)</f>
        <v>0.19490131599999999</v>
      </c>
      <c r="P262" s="12">
        <f>IF([3]species_comp_Region1_forR!$D173&gt;49,[3]species_comp_Region1_forR!$AS173,[3]species_comp_Region1_forR!$AU173)</f>
        <v>1.2914799999999999E-4</v>
      </c>
      <c r="Q262" s="17">
        <f t="shared" si="70"/>
        <v>1884.4785472125122</v>
      </c>
      <c r="R262" s="59">
        <f t="shared" si="71"/>
        <v>175027.54219472423</v>
      </c>
      <c r="S262">
        <f t="shared" si="45"/>
        <v>418.36293119099861</v>
      </c>
      <c r="T262" s="9">
        <f t="shared" si="46"/>
        <v>819.99134513435729</v>
      </c>
      <c r="V262" s="17">
        <f t="shared" si="42"/>
        <v>2924.4403478845124</v>
      </c>
      <c r="W262" s="58">
        <f t="shared" si="42"/>
        <v>191608.46457634223</v>
      </c>
      <c r="X262">
        <f t="shared" si="47"/>
        <v>437.73104136711873</v>
      </c>
      <c r="Y262" s="9">
        <f t="shared" si="48"/>
        <v>857.95284107955274</v>
      </c>
      <c r="Z262" s="18">
        <f t="shared" si="40"/>
        <v>0.14968027700881828</v>
      </c>
    </row>
    <row r="263" spans="1:26">
      <c r="A263" t="str">
        <f>'rockfish harvests'!A262</f>
        <v>SE</v>
      </c>
      <c r="B263">
        <f>'rockfish harvests'!B262</f>
        <v>2016</v>
      </c>
      <c r="C263" t="str">
        <f>'rockfish harvests'!C262</f>
        <v>NSEI</v>
      </c>
      <c r="D263">
        <f>'rockfish harvests'!D262</f>
        <v>25877</v>
      </c>
      <c r="E263">
        <f>'YE harvest'!E263</f>
        <v>9231</v>
      </c>
      <c r="F263" s="12">
        <f>IF([3]species_comp_Region1_forR!$H152&gt;49,[3]species_comp_Region1_forR!$AV152,[3]species_comp_Region1_forR!$AX152)</f>
        <v>0.38477366299999999</v>
      </c>
      <c r="G263" s="12">
        <f>IF([3]species_comp_Region1_forR!$H152&gt;49,[3]species_comp_Region1_forR!$AW152,[3]species_comp_Region1_forR!$AY152)</f>
        <v>4.8808800000000002E-4</v>
      </c>
      <c r="H263" s="17">
        <f t="shared" si="39"/>
        <v>3551.8456831529998</v>
      </c>
      <c r="I263" s="8">
        <f t="shared" si="41"/>
        <v>41590.642767768004</v>
      </c>
      <c r="J263">
        <f t="shared" si="43"/>
        <v>203.93784045087858</v>
      </c>
      <c r="K263" s="9">
        <f t="shared" si="44"/>
        <v>399.71816728372204</v>
      </c>
      <c r="M263" s="2">
        <f>'rockfish harvests'!O262</f>
        <v>14189.291818701371</v>
      </c>
      <c r="N263">
        <f>'rockfish harvests'!P262</f>
        <v>6762576.6255513411</v>
      </c>
      <c r="O263" s="12">
        <f>IF([3]species_comp_Region1_forR!$D174&gt;49,[3]species_comp_Region1_forR!$AR174,[3]species_comp_Region1_forR!$AT174)</f>
        <v>0.25019069399999999</v>
      </c>
      <c r="P263" s="12">
        <f>IF([3]species_comp_Region1_forR!$D174&gt;49,[3]species_comp_Region1_forR!$AS174,[3]species_comp_Region1_forR!$AU174)</f>
        <v>1.43203E-4</v>
      </c>
      <c r="Q263" s="17">
        <f t="shared" si="70"/>
        <v>3550.028767489418</v>
      </c>
      <c r="R263" s="59">
        <f t="shared" si="71"/>
        <v>451169.57468536258</v>
      </c>
      <c r="S263">
        <f t="shared" si="45"/>
        <v>671.69157705405428</v>
      </c>
      <c r="T263" s="9">
        <f t="shared" si="46"/>
        <v>1316.5154910259464</v>
      </c>
      <c r="V263" s="17">
        <f t="shared" si="42"/>
        <v>7101.8744506424173</v>
      </c>
      <c r="W263" s="58">
        <f t="shared" si="42"/>
        <v>492760.21745313058</v>
      </c>
      <c r="X263">
        <f t="shared" si="47"/>
        <v>701.96881515714824</v>
      </c>
      <c r="Y263" s="9">
        <f t="shared" si="48"/>
        <v>1375.8588777080106</v>
      </c>
      <c r="Z263" s="18">
        <f t="shared" si="40"/>
        <v>9.8842752013681395E-2</v>
      </c>
    </row>
    <row r="264" spans="1:26">
      <c r="A264" t="str">
        <f>'rockfish harvests'!A263</f>
        <v>SE</v>
      </c>
      <c r="B264">
        <f>'rockfish harvests'!B263</f>
        <v>2017</v>
      </c>
      <c r="C264" t="str">
        <f>'rockfish harvests'!C263</f>
        <v>NSEI</v>
      </c>
      <c r="D264">
        <f>'rockfish harvests'!D263</f>
        <v>24305</v>
      </c>
      <c r="E264">
        <f>'YE harvest'!E264</f>
        <v>5102</v>
      </c>
      <c r="F264" s="12">
        <f>IF([3]species_comp_Region1_forR!$H153&gt;49,[3]species_comp_Region1_forR!$AV153,[3]species_comp_Region1_forR!$AX153)</f>
        <v>0.29181494699999999</v>
      </c>
      <c r="G264" s="12">
        <f>IF([3]species_comp_Region1_forR!$H153&gt;49,[3]species_comp_Region1_forR!$AW153,[3]species_comp_Region1_forR!$AY153)</f>
        <v>7.3806800000000004E-4</v>
      </c>
      <c r="H264" s="17">
        <f t="shared" si="39"/>
        <v>1488.839859594</v>
      </c>
      <c r="I264" s="8">
        <f t="shared" si="41"/>
        <v>19212.208219472002</v>
      </c>
      <c r="J264">
        <f t="shared" si="43"/>
        <v>138.60811022256959</v>
      </c>
      <c r="K264" s="9">
        <f t="shared" si="44"/>
        <v>271.67189603623638</v>
      </c>
      <c r="M264" s="2">
        <f>'rockfish harvests'!O263</f>
        <v>16806.228360636691</v>
      </c>
      <c r="N264">
        <f>'rockfish harvests'!P263</f>
        <v>14540377.874931889</v>
      </c>
      <c r="O264" s="12">
        <f>IF([3]species_comp_Region1_forR!$D175&gt;49,[3]species_comp_Region1_forR!$AR175,[3]species_comp_Region1_forR!$AT175)</f>
        <v>7.3748903000000005E-2</v>
      </c>
      <c r="P264" s="12">
        <f>IF([3]species_comp_Region1_forR!$D175&gt;49,[3]species_comp_Region1_forR!$AS175,[3]species_comp_Region1_forR!$AU175)</f>
        <v>6.0026399999999998E-5</v>
      </c>
      <c r="Q264" s="17">
        <f t="shared" si="70"/>
        <v>1239.4409051644443</v>
      </c>
      <c r="R264" s="59">
        <f t="shared" si="71"/>
        <v>95165.280136626228</v>
      </c>
      <c r="S264">
        <f t="shared" si="45"/>
        <v>308.48870341817417</v>
      </c>
      <c r="T264" s="9">
        <f t="shared" si="46"/>
        <v>604.63785869962135</v>
      </c>
      <c r="V264" s="17">
        <f t="shared" si="42"/>
        <v>2728.2807647584441</v>
      </c>
      <c r="W264" s="58">
        <f t="shared" si="42"/>
        <v>114377.48835609823</v>
      </c>
      <c r="X264">
        <f t="shared" si="47"/>
        <v>338.19741033322271</v>
      </c>
      <c r="Y264" s="9">
        <f t="shared" si="48"/>
        <v>662.86692425311651</v>
      </c>
      <c r="Z264" s="18">
        <f t="shared" si="40"/>
        <v>0.12395989983940159</v>
      </c>
    </row>
    <row r="265" spans="1:26">
      <c r="A265" t="str">
        <f>'rockfish harvests'!A264</f>
        <v>SE</v>
      </c>
      <c r="B265">
        <f>'rockfish harvests'!B264</f>
        <v>2018</v>
      </c>
      <c r="C265" t="str">
        <f>'rockfish harvests'!C264</f>
        <v>NSEI</v>
      </c>
      <c r="D265">
        <f>'rockfish harvests'!D264</f>
        <v>34673</v>
      </c>
      <c r="E265">
        <f>'YE harvest'!E265</f>
        <v>6405</v>
      </c>
      <c r="F265" s="12">
        <f>IF([3]species_comp_Region1_forR!$H154&gt;49,[3]species_comp_Region1_forR!$AV154,[3]species_comp_Region1_forR!$AX154)</f>
        <v>0.34848484800000001</v>
      </c>
      <c r="G265" s="12">
        <f>IF([3]species_comp_Region1_forR!$H154&gt;49,[3]species_comp_Region1_forR!$AW154,[3]species_comp_Region1_forR!$AY154)</f>
        <v>4.3082199999999998E-4</v>
      </c>
      <c r="H265" s="17">
        <f t="shared" si="39"/>
        <v>2232.0454514400003</v>
      </c>
      <c r="I265" s="8">
        <f t="shared" si="41"/>
        <v>17674.052498549998</v>
      </c>
      <c r="J265">
        <f t="shared" si="43"/>
        <v>132.94379450937151</v>
      </c>
      <c r="K265" s="9">
        <f t="shared" si="44"/>
        <v>260.56983723836817</v>
      </c>
      <c r="M265" s="2">
        <f>'rockfish harvests'!O264</f>
        <v>15349.26901059274</v>
      </c>
      <c r="N265">
        <f>'rockfish harvests'!P264</f>
        <v>8197994.4604236083</v>
      </c>
      <c r="O265" s="12">
        <f>IF([3]species_comp_Region1_forR!$D176&gt;49,[3]species_comp_Region1_forR!$AR176,[3]species_comp_Region1_forR!$AT176)</f>
        <v>0.107398568</v>
      </c>
      <c r="P265" s="12">
        <f>IF([3]species_comp_Region1_forR!$D176&gt;49,[3]species_comp_Region1_forR!$AS176,[3]species_comp_Region1_forR!$AU176)</f>
        <v>7.6324900000000005E-5</v>
      </c>
      <c r="Q265" s="17">
        <f t="shared" si="70"/>
        <v>1648.489511584437</v>
      </c>
      <c r="R265" s="59">
        <f t="shared" si="71"/>
        <v>111915.81679645176</v>
      </c>
      <c r="S265">
        <f t="shared" si="45"/>
        <v>334.53821425429379</v>
      </c>
      <c r="T265" s="9">
        <f t="shared" si="46"/>
        <v>655.6948999384158</v>
      </c>
      <c r="V265" s="17">
        <f t="shared" si="42"/>
        <v>3880.5349630244373</v>
      </c>
      <c r="W265" s="58">
        <f t="shared" si="42"/>
        <v>129589.86929500176</v>
      </c>
      <c r="X265">
        <f t="shared" si="47"/>
        <v>359.9859293014128</v>
      </c>
      <c r="Y265" s="9">
        <f t="shared" si="48"/>
        <v>705.57242143076905</v>
      </c>
      <c r="Z265" s="18">
        <f t="shared" ref="Z265:Z328" si="72">X265/V265</f>
        <v>9.2767088231784561E-2</v>
      </c>
    </row>
    <row r="266" spans="1:26">
      <c r="A266" t="str">
        <f>'rockfish harvests'!A265</f>
        <v>SE</v>
      </c>
      <c r="B266">
        <f>'rockfish harvests'!B265</f>
        <v>2019</v>
      </c>
      <c r="C266" t="str">
        <f>'rockfish harvests'!C265</f>
        <v>NSEI</v>
      </c>
      <c r="D266">
        <f>'rockfish harvests'!D265</f>
        <v>36293</v>
      </c>
      <c r="E266">
        <f>'YE harvest'!E266</f>
        <v>6197</v>
      </c>
      <c r="F266" s="12">
        <v>0.47670807453416147</v>
      </c>
      <c r="G266" s="12">
        <v>3.8795876548692665E-4</v>
      </c>
      <c r="H266" s="17">
        <f t="shared" ref="H266" si="73">E266*F266</f>
        <v>2954.1599378881988</v>
      </c>
      <c r="I266" s="8">
        <f t="shared" ref="I266" si="74">(E266^2)*G266</f>
        <v>14898.706370870237</v>
      </c>
      <c r="K266" s="9"/>
      <c r="M266" s="2">
        <f>'rockfish harvests'!O265</f>
        <v>23183.361216730038</v>
      </c>
      <c r="N266">
        <f>'rockfish harvests'!P265</f>
        <v>24125308.819017805</v>
      </c>
      <c r="O266" s="12">
        <v>0.10774946921443737</v>
      </c>
      <c r="P266" s="12">
        <v>5.1056569887649699E-5</v>
      </c>
      <c r="Q266" s="17">
        <f t="shared" ref="Q266" si="75">M266*O266</f>
        <v>2497.9948657092345</v>
      </c>
      <c r="R266" s="59">
        <f t="shared" ref="R266" si="76">(M266^2)*P266+(O266^2)*N266-(P266*N266)</f>
        <v>306303.11277569958</v>
      </c>
      <c r="S266">
        <f t="shared" ref="S266" si="77">SQRT(R266)</f>
        <v>553.44657626161131</v>
      </c>
      <c r="T266" s="9">
        <f t="shared" ref="T266" si="78">(1.96*S266)</f>
        <v>1084.7552894727582</v>
      </c>
      <c r="V266" s="17">
        <f t="shared" ref="V266" si="79">Q266+H266</f>
        <v>5452.1548035974338</v>
      </c>
      <c r="W266" s="58">
        <f t="shared" ref="W266" si="80">R266+I266</f>
        <v>321201.81914656982</v>
      </c>
      <c r="X266">
        <f t="shared" ref="X266" si="81">SQRT(W266)</f>
        <v>566.74669751712702</v>
      </c>
      <c r="Y266" s="9">
        <f t="shared" ref="Y266" si="82">(1.96*X266)</f>
        <v>1110.8235271335689</v>
      </c>
      <c r="Z266" s="18">
        <f t="shared" si="72"/>
        <v>0.10394912065651124</v>
      </c>
    </row>
    <row r="267" spans="1:26">
      <c r="A267" t="str">
        <f>'rockfish harvests'!A266</f>
        <v>SE</v>
      </c>
      <c r="B267">
        <f>'rockfish harvests'!B266</f>
        <v>1998</v>
      </c>
      <c r="C267" t="str">
        <f>'rockfish harvests'!C266</f>
        <v>NSEO</v>
      </c>
      <c r="D267">
        <f>'rockfish harvests'!D266</f>
        <v>1123</v>
      </c>
      <c r="E267">
        <f>'YE harvest'!E267</f>
        <v>522</v>
      </c>
      <c r="F267" s="42">
        <v>8.4507094000000005E-2</v>
      </c>
      <c r="G267" s="42">
        <v>3.0997300000000002E-3</v>
      </c>
      <c r="H267" s="17">
        <f t="shared" si="39"/>
        <v>44.112703068000002</v>
      </c>
      <c r="I267" s="8">
        <f t="shared" si="41"/>
        <v>844.62682932000007</v>
      </c>
      <c r="J267">
        <f t="shared" si="43"/>
        <v>29.062464267849002</v>
      </c>
      <c r="K267" s="9">
        <f t="shared" si="44"/>
        <v>56.96242996498404</v>
      </c>
      <c r="M267" s="2">
        <f>'rockfish harvests'!O266</f>
        <v>595.65533897155365</v>
      </c>
      <c r="N267">
        <f>'rockfish harvests'!P266</f>
        <v>93360.34279041113</v>
      </c>
      <c r="O267" s="42">
        <v>2.6213604000000001E-2</v>
      </c>
      <c r="P267" s="42">
        <v>5.4350899999999996E-4</v>
      </c>
      <c r="Q267" s="17">
        <f t="shared" si="70"/>
        <v>15.614273176286076</v>
      </c>
      <c r="R267" s="59">
        <f t="shared" si="71"/>
        <v>206.25052079045346</v>
      </c>
      <c r="S267">
        <f t="shared" si="45"/>
        <v>14.361424747929902</v>
      </c>
      <c r="T267" s="9">
        <f t="shared" si="46"/>
        <v>28.14839250594261</v>
      </c>
      <c r="V267" s="17">
        <f t="shared" si="42"/>
        <v>59.726976244286078</v>
      </c>
      <c r="W267" s="58">
        <f t="shared" si="42"/>
        <v>1050.8773501104536</v>
      </c>
      <c r="X267">
        <f t="shared" si="47"/>
        <v>32.41723847138207</v>
      </c>
      <c r="Y267" s="9">
        <f t="shared" si="48"/>
        <v>63.537787403908858</v>
      </c>
      <c r="Z267" s="18">
        <f t="shared" si="72"/>
        <v>0.54275706740609264</v>
      </c>
    </row>
    <row r="268" spans="1:26">
      <c r="A268" t="str">
        <f>'rockfish harvests'!A267</f>
        <v>SE</v>
      </c>
      <c r="B268">
        <f>'rockfish harvests'!B267</f>
        <v>1999</v>
      </c>
      <c r="C268" t="str">
        <f>'rockfish harvests'!C267</f>
        <v>NSEO</v>
      </c>
      <c r="D268">
        <f>'rockfish harvests'!D267</f>
        <v>1071</v>
      </c>
      <c r="E268">
        <f>'YE harvest'!E268</f>
        <v>587</v>
      </c>
      <c r="F268" s="42">
        <v>8.4507094000000005E-2</v>
      </c>
      <c r="G268" s="42">
        <v>3.0997300000000002E-3</v>
      </c>
      <c r="H268" s="17">
        <f t="shared" ref="H268:H331" si="83">E268*F268</f>
        <v>49.605664178000005</v>
      </c>
      <c r="I268" s="8">
        <f t="shared" si="41"/>
        <v>1068.07086637</v>
      </c>
      <c r="J268">
        <f t="shared" si="43"/>
        <v>32.681353496604146</v>
      </c>
      <c r="K268" s="9">
        <f t="shared" si="44"/>
        <v>64.055452853344121</v>
      </c>
      <c r="M268" s="2">
        <f>'rockfish harvests'!O267</f>
        <v>568.07379166387705</v>
      </c>
      <c r="N268">
        <f>'rockfish harvests'!P267</f>
        <v>84914.501969787365</v>
      </c>
      <c r="O268" s="42">
        <v>2.6213604000000001E-2</v>
      </c>
      <c r="P268" s="42">
        <v>5.4350899999999996E-4</v>
      </c>
      <c r="Q268" s="17">
        <f t="shared" si="70"/>
        <v>14.891261417455375</v>
      </c>
      <c r="R268" s="59">
        <f t="shared" si="71"/>
        <v>187.59207314874411</v>
      </c>
      <c r="S268">
        <f t="shared" si="45"/>
        <v>13.696425561026647</v>
      </c>
      <c r="T268" s="9">
        <f t="shared" si="46"/>
        <v>26.844994099612229</v>
      </c>
      <c r="V268" s="17">
        <f t="shared" si="42"/>
        <v>64.49692559545538</v>
      </c>
      <c r="W268" s="58">
        <f t="shared" si="42"/>
        <v>1255.662939518744</v>
      </c>
      <c r="X268">
        <f t="shared" si="47"/>
        <v>35.435334618410813</v>
      </c>
      <c r="Y268" s="9">
        <f t="shared" si="48"/>
        <v>69.453255852085192</v>
      </c>
      <c r="Z268" s="18">
        <f t="shared" si="72"/>
        <v>0.54941122063200609</v>
      </c>
    </row>
    <row r="269" spans="1:26">
      <c r="A269" t="str">
        <f>'rockfish harvests'!A268</f>
        <v>SE</v>
      </c>
      <c r="B269">
        <f>'rockfish harvests'!B268</f>
        <v>2000</v>
      </c>
      <c r="C269" t="str">
        <f>'rockfish harvests'!C268</f>
        <v>NSEO</v>
      </c>
      <c r="D269">
        <f>'rockfish harvests'!D268</f>
        <v>2883</v>
      </c>
      <c r="E269">
        <f>'YE harvest'!E269</f>
        <v>1426</v>
      </c>
      <c r="F269" s="42">
        <v>8.4507094000000005E-2</v>
      </c>
      <c r="G269" s="42">
        <v>3.0997300000000002E-3</v>
      </c>
      <c r="H269" s="17">
        <f t="shared" si="83"/>
        <v>120.507116044</v>
      </c>
      <c r="I269" s="8">
        <f t="shared" si="41"/>
        <v>6303.2265614800008</v>
      </c>
      <c r="J269">
        <f t="shared" si="43"/>
        <v>79.392862156997467</v>
      </c>
      <c r="K269" s="9">
        <f t="shared" si="44"/>
        <v>155.61000982771503</v>
      </c>
      <c r="M269" s="2">
        <f>'rockfish harvests'!O268</f>
        <v>1529.1846324621447</v>
      </c>
      <c r="N269">
        <f>'rockfish harvests'!P268</f>
        <v>615307.50161743129</v>
      </c>
      <c r="O269" s="42">
        <v>2.6213604000000001E-2</v>
      </c>
      <c r="P269" s="42">
        <v>5.4350899999999996E-4</v>
      </c>
      <c r="Q269" s="17">
        <f t="shared" si="70"/>
        <v>40.08544039824821</v>
      </c>
      <c r="R269" s="59">
        <f t="shared" si="71"/>
        <v>1359.3297631711603</v>
      </c>
      <c r="S269">
        <f t="shared" si="45"/>
        <v>36.869089535424663</v>
      </c>
      <c r="T269" s="9">
        <f t="shared" si="46"/>
        <v>72.263415489432333</v>
      </c>
      <c r="V269" s="17">
        <f t="shared" si="42"/>
        <v>160.59255644224822</v>
      </c>
      <c r="W269" s="58">
        <f t="shared" si="42"/>
        <v>7662.556324651161</v>
      </c>
      <c r="X269">
        <f t="shared" si="47"/>
        <v>87.536028723327178</v>
      </c>
      <c r="Y269" s="9">
        <f t="shared" si="48"/>
        <v>171.57061629772127</v>
      </c>
      <c r="Z269" s="18">
        <f t="shared" si="72"/>
        <v>0.54508148237123677</v>
      </c>
    </row>
    <row r="270" spans="1:26">
      <c r="A270" t="str">
        <f>'rockfish harvests'!A269</f>
        <v>SE</v>
      </c>
      <c r="B270">
        <f>'rockfish harvests'!B269</f>
        <v>2001</v>
      </c>
      <c r="C270" t="str">
        <f>'rockfish harvests'!C269</f>
        <v>NSEO</v>
      </c>
      <c r="D270">
        <f>'rockfish harvests'!D269</f>
        <v>2839</v>
      </c>
      <c r="E270">
        <f>'YE harvest'!E270</f>
        <v>1604</v>
      </c>
      <c r="F270" s="42">
        <v>8.4507094000000005E-2</v>
      </c>
      <c r="G270" s="42">
        <v>3.0997300000000002E-3</v>
      </c>
      <c r="H270" s="17">
        <f t="shared" si="83"/>
        <v>135.549378776</v>
      </c>
      <c r="I270" s="8">
        <f t="shared" si="41"/>
        <v>7975.0349396800002</v>
      </c>
      <c r="J270">
        <f t="shared" si="43"/>
        <v>89.303051121896161</v>
      </c>
      <c r="K270" s="9">
        <f t="shared" si="44"/>
        <v>175.03398019891648</v>
      </c>
      <c r="M270" s="2">
        <f>'rockfish harvests'!O269</f>
        <v>1505.8464001248803</v>
      </c>
      <c r="N270">
        <f>'rockfish harvests'!P269</f>
        <v>596669.32361688081</v>
      </c>
      <c r="O270" s="42">
        <v>2.6213604000000001E-2</v>
      </c>
      <c r="P270" s="42">
        <v>5.4350899999999996E-4</v>
      </c>
      <c r="Q270" s="17">
        <f t="shared" si="70"/>
        <v>39.473661217699167</v>
      </c>
      <c r="R270" s="59">
        <f t="shared" si="71"/>
        <v>1318.1545296158538</v>
      </c>
      <c r="S270">
        <f t="shared" si="45"/>
        <v>36.3063979157373</v>
      </c>
      <c r="T270" s="9">
        <f t="shared" si="46"/>
        <v>71.160539914845103</v>
      </c>
      <c r="V270" s="17">
        <f t="shared" si="42"/>
        <v>175.02303999369917</v>
      </c>
      <c r="W270" s="58">
        <f t="shared" si="42"/>
        <v>9293.189469295854</v>
      </c>
      <c r="X270">
        <f t="shared" si="47"/>
        <v>96.401190186096017</v>
      </c>
      <c r="Y270" s="9">
        <f t="shared" si="48"/>
        <v>188.94633276474818</v>
      </c>
      <c r="Z270" s="18">
        <f t="shared" si="72"/>
        <v>0.55079142831461769</v>
      </c>
    </row>
    <row r="271" spans="1:26">
      <c r="A271" t="str">
        <f>'rockfish harvests'!A270</f>
        <v>SE</v>
      </c>
      <c r="B271">
        <f>'rockfish harvests'!B270</f>
        <v>2002</v>
      </c>
      <c r="C271" t="str">
        <f>'rockfish harvests'!C270</f>
        <v>NSEO</v>
      </c>
      <c r="D271">
        <f>'rockfish harvests'!D270</f>
        <v>2029</v>
      </c>
      <c r="E271">
        <f>'YE harvest'!E271</f>
        <v>1342</v>
      </c>
      <c r="F271" s="42">
        <v>8.4507094000000005E-2</v>
      </c>
      <c r="G271" s="42">
        <v>3.0997300000000002E-3</v>
      </c>
      <c r="H271" s="17">
        <f t="shared" si="83"/>
        <v>113.40852014800001</v>
      </c>
      <c r="I271" s="8">
        <f t="shared" ref="I271:I331" si="84">(E271^2)*G271</f>
        <v>5582.5021397200007</v>
      </c>
      <c r="J271">
        <f t="shared" si="43"/>
        <v>74.716143769067742</v>
      </c>
      <c r="K271" s="9">
        <f t="shared" si="44"/>
        <v>146.44364178737277</v>
      </c>
      <c r="M271" s="2">
        <f>'rockfish harvests'!O270</f>
        <v>1076.2107593706878</v>
      </c>
      <c r="N271">
        <f>'rockfish harvests'!P270</f>
        <v>304766.3537779394</v>
      </c>
      <c r="O271" s="42">
        <v>2.6213604000000001E-2</v>
      </c>
      <c r="P271" s="42">
        <v>5.4350899999999996E-4</v>
      </c>
      <c r="Q271" s="17">
        <f t="shared" si="70"/>
        <v>28.211362666682501</v>
      </c>
      <c r="R271" s="59">
        <f t="shared" si="71"/>
        <v>673.28607958542807</v>
      </c>
      <c r="S271">
        <f t="shared" si="45"/>
        <v>25.947756735128916</v>
      </c>
      <c r="T271" s="9">
        <f t="shared" si="46"/>
        <v>50.857603200852672</v>
      </c>
      <c r="V271" s="17">
        <f t="shared" ref="V271:W331" si="85">Q271+H271</f>
        <v>141.61988281468251</v>
      </c>
      <c r="W271" s="58">
        <f t="shared" si="85"/>
        <v>6255.7882193054284</v>
      </c>
      <c r="X271">
        <f t="shared" si="47"/>
        <v>79.093540945550217</v>
      </c>
      <c r="Y271" s="9">
        <f t="shared" si="48"/>
        <v>155.02334025327843</v>
      </c>
      <c r="Z271" s="18">
        <f t="shared" si="72"/>
        <v>0.55849178359403473</v>
      </c>
    </row>
    <row r="272" spans="1:26">
      <c r="A272" t="str">
        <f>'rockfish harvests'!A271</f>
        <v>SE</v>
      </c>
      <c r="B272">
        <f>'rockfish harvests'!B271</f>
        <v>2003</v>
      </c>
      <c r="C272" t="str">
        <f>'rockfish harvests'!C271</f>
        <v>NSEO</v>
      </c>
      <c r="D272">
        <f>'rockfish harvests'!D271</f>
        <v>3083</v>
      </c>
      <c r="E272">
        <f>'YE harvest'!E272</f>
        <v>1659</v>
      </c>
      <c r="F272" s="42">
        <v>8.4507094000000005E-2</v>
      </c>
      <c r="G272" s="42">
        <v>3.0997300000000002E-3</v>
      </c>
      <c r="H272" s="17">
        <f t="shared" si="83"/>
        <v>140.19726894600001</v>
      </c>
      <c r="I272" s="8">
        <f t="shared" si="84"/>
        <v>8531.3279841300009</v>
      </c>
      <c r="J272">
        <f t="shared" ref="J272:J331" si="86">SQRT(I272)</f>
        <v>92.365188161612068</v>
      </c>
      <c r="K272" s="9">
        <f t="shared" ref="K272:K331" si="87">(1.96*J272)</f>
        <v>181.03576879675964</v>
      </c>
      <c r="M272" s="2">
        <f>'rockfish harvests'!O271</f>
        <v>1635.26750672244</v>
      </c>
      <c r="N272">
        <f>'rockfish harvests'!P271</f>
        <v>703639.11639872531</v>
      </c>
      <c r="O272" s="42">
        <v>2.6213604000000001E-2</v>
      </c>
      <c r="P272" s="42">
        <v>5.4350899999999996E-4</v>
      </c>
      <c r="Q272" s="17">
        <f t="shared" si="70"/>
        <v>42.866254855289384</v>
      </c>
      <c r="R272" s="59">
        <f t="shared" si="71"/>
        <v>1554.4708799063799</v>
      </c>
      <c r="S272">
        <f t="shared" ref="S272:S331" si="88">SQRT(R272)</f>
        <v>39.426778715821811</v>
      </c>
      <c r="T272" s="9">
        <f t="shared" ref="T272:T331" si="89">(1.96*S272)</f>
        <v>77.276486283010755</v>
      </c>
      <c r="V272" s="17">
        <f t="shared" si="85"/>
        <v>183.06352380128939</v>
      </c>
      <c r="W272" s="58">
        <f t="shared" si="85"/>
        <v>10085.79886403638</v>
      </c>
      <c r="X272">
        <f t="shared" ref="X272:X331" si="90">SQRT(W272)</f>
        <v>100.42807806602883</v>
      </c>
      <c r="Y272" s="9">
        <f t="shared" ref="Y272:Y331" si="91">(1.96*X272)</f>
        <v>196.83903300941651</v>
      </c>
      <c r="Z272" s="18">
        <f t="shared" si="72"/>
        <v>0.5485968803650958</v>
      </c>
    </row>
    <row r="273" spans="1:26">
      <c r="A273" t="str">
        <f>'rockfish harvests'!A272</f>
        <v>SE</v>
      </c>
      <c r="B273">
        <f>'rockfish harvests'!B272</f>
        <v>2004</v>
      </c>
      <c r="C273" t="str">
        <f>'rockfish harvests'!C272</f>
        <v>NSEO</v>
      </c>
      <c r="D273">
        <f>'rockfish harvests'!D272</f>
        <v>2923</v>
      </c>
      <c r="E273">
        <f>'YE harvest'!E273</f>
        <v>1924</v>
      </c>
      <c r="F273" s="42">
        <v>8.4507094000000005E-2</v>
      </c>
      <c r="G273" s="42">
        <v>3.0997300000000002E-3</v>
      </c>
      <c r="H273" s="17">
        <f t="shared" si="83"/>
        <v>162.59164885600001</v>
      </c>
      <c r="I273" s="8">
        <f t="shared" si="84"/>
        <v>11474.50612048</v>
      </c>
      <c r="J273">
        <f t="shared" si="86"/>
        <v>107.11912117115226</v>
      </c>
      <c r="K273" s="9">
        <f t="shared" si="87"/>
        <v>209.95347749545843</v>
      </c>
      <c r="M273" s="2">
        <f>'rockfish harvests'!O272</f>
        <v>1550.4012073142039</v>
      </c>
      <c r="N273">
        <f>'rockfish harvests'!P272</f>
        <v>632500.03783668019</v>
      </c>
      <c r="O273" s="42">
        <v>2.6213604000000001E-2</v>
      </c>
      <c r="P273" s="42">
        <v>5.4350899999999996E-4</v>
      </c>
      <c r="Q273" s="17">
        <f t="shared" si="70"/>
        <v>40.641603289656445</v>
      </c>
      <c r="R273" s="59">
        <f t="shared" si="71"/>
        <v>1397.3113026872413</v>
      </c>
      <c r="S273">
        <f t="shared" si="88"/>
        <v>37.380627371504097</v>
      </c>
      <c r="T273" s="9">
        <f t="shared" si="89"/>
        <v>73.266029648148034</v>
      </c>
      <c r="V273" s="17">
        <f t="shared" si="85"/>
        <v>203.23325214565645</v>
      </c>
      <c r="W273" s="58">
        <f t="shared" si="85"/>
        <v>12871.817423167242</v>
      </c>
      <c r="X273">
        <f t="shared" si="90"/>
        <v>113.45403220321101</v>
      </c>
      <c r="Y273" s="9">
        <f t="shared" si="91"/>
        <v>222.36990311829359</v>
      </c>
      <c r="Z273" s="18">
        <f t="shared" si="72"/>
        <v>0.55824542000587074</v>
      </c>
    </row>
    <row r="274" spans="1:26">
      <c r="A274" t="str">
        <f>'rockfish harvests'!A273</f>
        <v>SE</v>
      </c>
      <c r="B274">
        <f>'rockfish harvests'!B273</f>
        <v>2005</v>
      </c>
      <c r="C274" t="str">
        <f>'rockfish harvests'!C273</f>
        <v>NSEO</v>
      </c>
      <c r="D274">
        <f>'rockfish harvests'!D273</f>
        <v>2796</v>
      </c>
      <c r="E274">
        <f>'YE harvest'!E274</f>
        <v>1608</v>
      </c>
      <c r="F274" s="42">
        <v>8.4507094000000005E-2</v>
      </c>
      <c r="G274" s="42">
        <v>3.0997300000000002E-3</v>
      </c>
      <c r="H274" s="17">
        <f t="shared" si="83"/>
        <v>135.88740715200001</v>
      </c>
      <c r="I274" s="8">
        <f t="shared" si="84"/>
        <v>8014.8602707200007</v>
      </c>
      <c r="J274">
        <f t="shared" si="86"/>
        <v>89.525751997511875</v>
      </c>
      <c r="K274" s="9">
        <f t="shared" si="87"/>
        <v>175.47047391512328</v>
      </c>
      <c r="M274" s="2">
        <f>'rockfish harvests'!O273</f>
        <v>1483.0385821589171</v>
      </c>
      <c r="N274">
        <f>'rockfish harvests'!P273</f>
        <v>578731.68372450606</v>
      </c>
      <c r="O274" s="42">
        <v>2.6213604000000001E-2</v>
      </c>
      <c r="P274" s="42">
        <v>5.4350899999999996E-4</v>
      </c>
      <c r="Q274" s="17">
        <f t="shared" si="70"/>
        <v>38.875786109435317</v>
      </c>
      <c r="R274" s="59">
        <f t="shared" si="71"/>
        <v>1278.5269162312352</v>
      </c>
      <c r="S274">
        <f t="shared" si="88"/>
        <v>35.756494741951919</v>
      </c>
      <c r="T274" s="9">
        <f t="shared" si="89"/>
        <v>70.082729694225762</v>
      </c>
      <c r="V274" s="17">
        <f t="shared" si="85"/>
        <v>174.76319326143533</v>
      </c>
      <c r="W274" s="58">
        <f t="shared" si="85"/>
        <v>9293.3871869512368</v>
      </c>
      <c r="X274">
        <f t="shared" si="90"/>
        <v>96.402215674491828</v>
      </c>
      <c r="Y274" s="9">
        <f t="shared" si="91"/>
        <v>188.94834272200399</v>
      </c>
      <c r="Z274" s="18">
        <f t="shared" si="72"/>
        <v>0.55161624067076787</v>
      </c>
    </row>
    <row r="275" spans="1:26">
      <c r="A275" t="str">
        <f>'rockfish harvests'!A274</f>
        <v>SE</v>
      </c>
      <c r="B275">
        <f>'rockfish harvests'!B274</f>
        <v>2006</v>
      </c>
      <c r="C275" t="str">
        <f>'rockfish harvests'!C274</f>
        <v>NSEO</v>
      </c>
      <c r="D275">
        <f>'rockfish harvests'!D274</f>
        <v>3058</v>
      </c>
      <c r="E275">
        <f>'YE harvest'!E275</f>
        <v>1651</v>
      </c>
      <c r="F275" s="12">
        <f>IF([3]species_comp_Region1_forR!$H186&gt;49,[3]species_comp_Region1_forR!$AV186,[3]species_comp_Region1_forR!$AX186)</f>
        <v>1.1904761999999999E-2</v>
      </c>
      <c r="G275" s="12">
        <f>IF([3]species_comp_Region1_forR!$H186&gt;49,[3]species_comp_Region1_forR!$AW186,[3]species_comp_Region1_forR!$AY186)</f>
        <v>2.8074099999999999E-5</v>
      </c>
      <c r="H275" s="17">
        <f t="shared" si="83"/>
        <v>19.654762062</v>
      </c>
      <c r="I275" s="8">
        <f t="shared" si="84"/>
        <v>76.5244098541</v>
      </c>
      <c r="J275">
        <f t="shared" si="86"/>
        <v>8.7478231494526675</v>
      </c>
      <c r="K275" s="9">
        <f t="shared" si="87"/>
        <v>17.145733372927229</v>
      </c>
      <c r="M275" s="2">
        <f>'rockfish harvests'!O274</f>
        <v>1622.0071474399028</v>
      </c>
      <c r="N275">
        <f>'rockfish harvests'!P274</f>
        <v>692273.78689881065</v>
      </c>
      <c r="O275" s="12">
        <f>IF([3]species_comp_Region1_forR!$D208&gt;49,[3]species_comp_Region1_forR!$AR208,[3]species_comp_Region1_forR!$AT208)</f>
        <v>6.0606061000000003E-2</v>
      </c>
      <c r="P275" s="12">
        <f>IF([3]species_comp_Region1_forR!$D208&gt;49,[3]species_comp_Region1_forR!$AS208,[3]species_comp_Region1_forR!$AU208)</f>
        <v>8.7589199999999997E-4</v>
      </c>
      <c r="Q275" s="17">
        <f t="shared" si="70"/>
        <v>98.303464120178745</v>
      </c>
      <c r="R275" s="59">
        <f t="shared" si="71"/>
        <v>4240.8206146119992</v>
      </c>
      <c r="S275">
        <f t="shared" si="88"/>
        <v>65.121583323902684</v>
      </c>
      <c r="T275" s="9">
        <f t="shared" si="89"/>
        <v>127.63830331484925</v>
      </c>
      <c r="V275" s="17">
        <f t="shared" si="85"/>
        <v>117.95822618217875</v>
      </c>
      <c r="W275" s="58">
        <f t="shared" si="85"/>
        <v>4317.3450244660989</v>
      </c>
      <c r="X275">
        <f t="shared" si="90"/>
        <v>65.706506713308841</v>
      </c>
      <c r="Y275" s="9">
        <f t="shared" si="91"/>
        <v>128.78475315808532</v>
      </c>
      <c r="Z275" s="18">
        <f t="shared" si="72"/>
        <v>0.55703200056458502</v>
      </c>
    </row>
    <row r="276" spans="1:26">
      <c r="A276" t="str">
        <f>'rockfish harvests'!A275</f>
        <v>SE</v>
      </c>
      <c r="B276">
        <f>'rockfish harvests'!B275</f>
        <v>2007</v>
      </c>
      <c r="C276" t="str">
        <f>'rockfish harvests'!C275</f>
        <v>NSEO</v>
      </c>
      <c r="D276">
        <f>'rockfish harvests'!D275</f>
        <v>4266</v>
      </c>
      <c r="E276">
        <f>'YE harvest'!E276</f>
        <v>1748</v>
      </c>
      <c r="F276" s="12">
        <f>IF([3]species_comp_Region1_forR!$H187&gt;49,[3]species_comp_Region1_forR!$AV187,[3]species_comp_Region1_forR!$AX187)</f>
        <v>1.3029316000000001E-2</v>
      </c>
      <c r="G276" s="12">
        <f>IF([3]species_comp_Region1_forR!$H187&gt;49,[3]species_comp_Region1_forR!$AW187,[3]species_comp_Region1_forR!$AY187)</f>
        <v>2.0978100000000002E-5</v>
      </c>
      <c r="H276" s="17">
        <f t="shared" si="83"/>
        <v>22.775244368000003</v>
      </c>
      <c r="I276" s="8">
        <f t="shared" si="84"/>
        <v>64.098668462399999</v>
      </c>
      <c r="J276">
        <f t="shared" si="86"/>
        <v>8.0061644039077784</v>
      </c>
      <c r="K276" s="9">
        <f t="shared" si="87"/>
        <v>15.692082231659246</v>
      </c>
      <c r="M276" s="2">
        <f>'rockfish harvests'!O275</f>
        <v>2262.7477079720811</v>
      </c>
      <c r="N276">
        <f>'rockfish harvests'!P275</f>
        <v>1347238.9410750614</v>
      </c>
      <c r="O276" s="12">
        <f>IF([3]species_comp_Region1_forR!$D209&gt;49,[3]species_comp_Region1_forR!$AR209,[3]species_comp_Region1_forR!$AT209)</f>
        <v>1.6393443000000001E-2</v>
      </c>
      <c r="P276" s="12">
        <f>IF([3]species_comp_Region1_forR!$D209&gt;49,[3]species_comp_Region1_forR!$AS209,[3]species_comp_Region1_forR!$AU209)</f>
        <v>2.6874499999999998E-4</v>
      </c>
      <c r="Q276" s="17">
        <f t="shared" si="70"/>
        <v>37.09422557402096</v>
      </c>
      <c r="R276" s="59">
        <f t="shared" si="71"/>
        <v>1375.981671314215</v>
      </c>
      <c r="S276">
        <f t="shared" si="88"/>
        <v>37.094226927032928</v>
      </c>
      <c r="T276" s="9">
        <f t="shared" si="89"/>
        <v>72.704684776984536</v>
      </c>
      <c r="V276" s="17">
        <f t="shared" si="85"/>
        <v>59.869469942020963</v>
      </c>
      <c r="W276" s="58">
        <f t="shared" si="85"/>
        <v>1440.0803397766149</v>
      </c>
      <c r="X276">
        <f t="shared" si="90"/>
        <v>37.948390476759549</v>
      </c>
      <c r="Y276" s="9">
        <f t="shared" si="91"/>
        <v>74.378845334448712</v>
      </c>
      <c r="Z276" s="18">
        <f t="shared" si="72"/>
        <v>0.63385212051333817</v>
      </c>
    </row>
    <row r="277" spans="1:26">
      <c r="A277" t="str">
        <f>'rockfish harvests'!A276</f>
        <v>SE</v>
      </c>
      <c r="B277">
        <f>'rockfish harvests'!B276</f>
        <v>2008</v>
      </c>
      <c r="C277" t="str">
        <f>'rockfish harvests'!C276</f>
        <v>NSEO</v>
      </c>
      <c r="D277">
        <f>'rockfish harvests'!D276</f>
        <v>5010</v>
      </c>
      <c r="E277">
        <f>'YE harvest'!E277</f>
        <v>1963</v>
      </c>
      <c r="F277" s="12">
        <f>IF([3]species_comp_Region1_forR!$H188&gt;49,[3]species_comp_Region1_forR!$AV188,[3]species_comp_Region1_forR!$AX188)</f>
        <v>5.3682896000000001E-2</v>
      </c>
      <c r="G277" s="12">
        <f>IF([3]species_comp_Region1_forR!$H188&gt;49,[3]species_comp_Region1_forR!$AW188,[3]species_comp_Region1_forR!$AY188)</f>
        <v>6.3501299999999995E-5</v>
      </c>
      <c r="H277" s="17">
        <f t="shared" si="83"/>
        <v>105.379524848</v>
      </c>
      <c r="I277" s="8">
        <f t="shared" si="84"/>
        <v>244.69394087969997</v>
      </c>
      <c r="J277">
        <f t="shared" si="86"/>
        <v>15.642696087302213</v>
      </c>
      <c r="K277" s="9">
        <f t="shared" si="87"/>
        <v>30.659684331112334</v>
      </c>
      <c r="M277" s="2">
        <f>'rockfish harvests'!O276</f>
        <v>2657.3760002203771</v>
      </c>
      <c r="N277">
        <f>'rockfish harvests'!P276</f>
        <v>1858139.7621286947</v>
      </c>
      <c r="O277" s="12">
        <f>IF([3]species_comp_Region1_forR!$D210&gt;49,[3]species_comp_Region1_forR!$AR210,[3]species_comp_Region1_forR!$AT210)</f>
        <v>7.9207921000000001E-2</v>
      </c>
      <c r="P277" s="12">
        <f>IF([3]species_comp_Region1_forR!$D210&gt;49,[3]species_comp_Region1_forR!$AS210,[3]species_comp_Region1_forR!$AU210)</f>
        <v>7.2933999999999998E-4</v>
      </c>
      <c r="Q277" s="17">
        <f t="shared" si="70"/>
        <v>210.48522829275163</v>
      </c>
      <c r="R277" s="59">
        <f t="shared" si="71"/>
        <v>15452.899416303861</v>
      </c>
      <c r="S277">
        <f t="shared" si="88"/>
        <v>124.30969156225858</v>
      </c>
      <c r="T277" s="9">
        <f t="shared" si="89"/>
        <v>243.64699546202681</v>
      </c>
      <c r="V277" s="17">
        <f t="shared" si="85"/>
        <v>315.86475314075165</v>
      </c>
      <c r="W277" s="58">
        <f t="shared" si="85"/>
        <v>15697.593357183561</v>
      </c>
      <c r="X277">
        <f t="shared" si="90"/>
        <v>125.29003694302098</v>
      </c>
      <c r="Y277" s="9">
        <f t="shared" si="91"/>
        <v>245.56847240832113</v>
      </c>
      <c r="Z277" s="18">
        <f t="shared" si="72"/>
        <v>0.39665722654148378</v>
      </c>
    </row>
    <row r="278" spans="1:26">
      <c r="A278" t="str">
        <f>'rockfish harvests'!A277</f>
        <v>SE</v>
      </c>
      <c r="B278">
        <f>'rockfish harvests'!B277</f>
        <v>2009</v>
      </c>
      <c r="C278" t="str">
        <f>'rockfish harvests'!C277</f>
        <v>NSEO</v>
      </c>
      <c r="D278">
        <f>'rockfish harvests'!D277</f>
        <v>2818</v>
      </c>
      <c r="E278">
        <f>'YE harvest'!E278</f>
        <v>864</v>
      </c>
      <c r="F278" s="12">
        <f>IF([3]species_comp_Region1_forR!$H189&gt;49,[3]species_comp_Region1_forR!$AV189,[3]species_comp_Region1_forR!$AX189)</f>
        <v>2.9154519E-2</v>
      </c>
      <c r="G278" s="12">
        <f>IF([3]species_comp_Region1_forR!$H189&gt;49,[3]species_comp_Region1_forR!$AW189,[3]species_comp_Region1_forR!$AY189)</f>
        <v>8.2761800000000004E-5</v>
      </c>
      <c r="H278" s="17">
        <f t="shared" si="83"/>
        <v>25.189504416000002</v>
      </c>
      <c r="I278" s="8">
        <f t="shared" si="84"/>
        <v>61.781352652800003</v>
      </c>
      <c r="J278">
        <f t="shared" si="86"/>
        <v>7.8601114911176673</v>
      </c>
      <c r="K278" s="9">
        <f t="shared" si="87"/>
        <v>15.405818522590627</v>
      </c>
      <c r="M278" s="2">
        <f>'rockfish harvests'!O277</f>
        <v>1494.7076983275492</v>
      </c>
      <c r="N278">
        <f>'rockfish harvests'!P277</f>
        <v>587874.87939866644</v>
      </c>
      <c r="O278" s="12">
        <f>IF([3]species_comp_Region1_forR!$D211&gt;49,[3]species_comp_Region1_forR!$AR211,[3]species_comp_Region1_forR!$AT211)</f>
        <v>5.1282051000000002E-2</v>
      </c>
      <c r="P278" s="12">
        <f>IF([3]species_comp_Region1_forR!$D211&gt;49,[3]species_comp_Region1_forR!$AS211,[3]species_comp_Region1_forR!$AU211)</f>
        <v>6.3184700000000005E-4</v>
      </c>
      <c r="Q278" s="17">
        <f t="shared" si="70"/>
        <v>76.651676415726001</v>
      </c>
      <c r="R278" s="59">
        <f t="shared" si="71"/>
        <v>2586.216712876766</v>
      </c>
      <c r="S278">
        <f t="shared" si="88"/>
        <v>50.854859284799581</v>
      </c>
      <c r="T278" s="9">
        <f t="shared" si="89"/>
        <v>99.675524198207171</v>
      </c>
      <c r="V278" s="17">
        <f t="shared" si="85"/>
        <v>101.84118083172601</v>
      </c>
      <c r="W278" s="58">
        <f t="shared" si="85"/>
        <v>2647.9980655295658</v>
      </c>
      <c r="X278">
        <f t="shared" si="90"/>
        <v>51.458702524738861</v>
      </c>
      <c r="Y278" s="9">
        <f t="shared" si="91"/>
        <v>100.85905694848816</v>
      </c>
      <c r="Z278" s="18">
        <f t="shared" si="72"/>
        <v>0.50528383611110117</v>
      </c>
    </row>
    <row r="279" spans="1:26">
      <c r="A279" t="str">
        <f>'rockfish harvests'!A278</f>
        <v>SE</v>
      </c>
      <c r="B279">
        <f>'rockfish harvests'!B278</f>
        <v>2010</v>
      </c>
      <c r="C279" t="str">
        <f>'rockfish harvests'!C278</f>
        <v>NSEO</v>
      </c>
      <c r="D279">
        <f>'rockfish harvests'!D278</f>
        <v>4613</v>
      </c>
      <c r="E279">
        <f>'YE harvest'!E279</f>
        <v>1642</v>
      </c>
      <c r="F279" s="12">
        <f>IF([3]species_comp_Region1_forR!$H190&gt;49,[3]species_comp_Region1_forR!$AV190,[3]species_comp_Region1_forR!$AX190)</f>
        <v>5.2830189E-2</v>
      </c>
      <c r="G279" s="12">
        <f>IF([3]species_comp_Region1_forR!$H190&gt;49,[3]species_comp_Region1_forR!$AW190,[3]species_comp_Region1_forR!$AY190)</f>
        <v>9.4592000000000005E-5</v>
      </c>
      <c r="H279" s="17">
        <f t="shared" si="83"/>
        <v>86.747170338000004</v>
      </c>
      <c r="I279" s="8">
        <f t="shared" si="84"/>
        <v>255.03554508800002</v>
      </c>
      <c r="J279">
        <f t="shared" si="86"/>
        <v>15.969832343766168</v>
      </c>
      <c r="K279" s="9">
        <f t="shared" si="87"/>
        <v>31.300871393781687</v>
      </c>
      <c r="M279" s="2">
        <f>'rockfish harvests'!O278</f>
        <v>2446.8014948136924</v>
      </c>
      <c r="N279">
        <f>'rockfish harvests'!P278</f>
        <v>1575323.7998180711</v>
      </c>
      <c r="O279" s="12">
        <f>IF([3]species_comp_Region1_forR!$D212&gt;49,[3]species_comp_Region1_forR!$AR212,[3]species_comp_Region1_forR!$AT212)</f>
        <v>0</v>
      </c>
      <c r="P279" s="12">
        <f>IF([3]species_comp_Region1_forR!$D212&gt;49,[3]species_comp_Region1_forR!$AS212,[3]species_comp_Region1_forR!$AU212)</f>
        <v>0</v>
      </c>
      <c r="Q279" s="17">
        <f t="shared" si="70"/>
        <v>0</v>
      </c>
      <c r="R279" s="59">
        <f t="shared" si="71"/>
        <v>0</v>
      </c>
      <c r="S279">
        <f t="shared" si="88"/>
        <v>0</v>
      </c>
      <c r="T279" s="9">
        <f t="shared" si="89"/>
        <v>0</v>
      </c>
      <c r="V279" s="17">
        <f t="shared" si="85"/>
        <v>86.747170338000004</v>
      </c>
      <c r="W279" s="58">
        <f t="shared" si="85"/>
        <v>255.03554508800002</v>
      </c>
      <c r="X279">
        <f t="shared" si="90"/>
        <v>15.969832343766168</v>
      </c>
      <c r="Y279" s="9">
        <f t="shared" si="91"/>
        <v>31.300871393781687</v>
      </c>
      <c r="Z279" s="18">
        <f t="shared" si="72"/>
        <v>0.18409629134347116</v>
      </c>
    </row>
    <row r="280" spans="1:26">
      <c r="A280" t="str">
        <f>'rockfish harvests'!A279</f>
        <v>SE</v>
      </c>
      <c r="B280">
        <f>'rockfish harvests'!B279</f>
        <v>2011</v>
      </c>
      <c r="C280" t="str">
        <f>'rockfish harvests'!C279</f>
        <v>NSEO</v>
      </c>
      <c r="D280">
        <f>'rockfish harvests'!D279</f>
        <v>8950</v>
      </c>
      <c r="E280">
        <f>'YE harvest'!E280</f>
        <v>2118</v>
      </c>
      <c r="F280" s="12">
        <f>IF([3]species_comp_Region1_forR!$H191&gt;49,[3]species_comp_Region1_forR!$AV191,[3]species_comp_Region1_forR!$AX191)</f>
        <v>7.7697842000000003E-2</v>
      </c>
      <c r="G280" s="12">
        <f>IF([3]species_comp_Region1_forR!$H191&gt;49,[3]species_comp_Region1_forR!$AW191,[3]species_comp_Region1_forR!$AY191)</f>
        <v>1.0325800000000001E-4</v>
      </c>
      <c r="H280" s="17">
        <f t="shared" si="83"/>
        <v>164.56402935600002</v>
      </c>
      <c r="I280" s="8">
        <f t="shared" si="84"/>
        <v>463.20754039200006</v>
      </c>
      <c r="J280">
        <f t="shared" si="86"/>
        <v>21.522256861026449</v>
      </c>
      <c r="K280" s="9">
        <f t="shared" si="87"/>
        <v>42.183623447611836</v>
      </c>
      <c r="M280" s="2">
        <f>'rockfish harvests'!O279</f>
        <v>2109.8638720829731</v>
      </c>
      <c r="N280">
        <f>'rockfish harvests'!P279</f>
        <v>736850.51155388099</v>
      </c>
      <c r="O280" s="12">
        <f>IF([3]species_comp_Region1_forR!$D213&gt;49,[3]species_comp_Region1_forR!$AR213,[3]species_comp_Region1_forR!$AT213)</f>
        <v>3.6363635999999998E-2</v>
      </c>
      <c r="P280" s="12">
        <f>IF([3]species_comp_Region1_forR!$D213&gt;49,[3]species_comp_Region1_forR!$AS213,[3]species_comp_Region1_forR!$AU213)</f>
        <v>2.1366700000000001E-4</v>
      </c>
      <c r="Q280" s="17">
        <f t="shared" si="70"/>
        <v>76.722321853975785</v>
      </c>
      <c r="R280" s="59">
        <f t="shared" si="71"/>
        <v>1768.0512376889922</v>
      </c>
      <c r="S280">
        <f t="shared" si="88"/>
        <v>42.048201360926157</v>
      </c>
      <c r="T280" s="9">
        <f t="shared" si="89"/>
        <v>82.414474667415263</v>
      </c>
      <c r="V280" s="17">
        <f t="shared" si="85"/>
        <v>241.28635120997581</v>
      </c>
      <c r="W280" s="58">
        <f t="shared" si="85"/>
        <v>2231.2587780809922</v>
      </c>
      <c r="X280">
        <f t="shared" si="90"/>
        <v>47.236201986199021</v>
      </c>
      <c r="Y280" s="9">
        <f t="shared" si="91"/>
        <v>92.582955892950082</v>
      </c>
      <c r="Z280" s="18">
        <f t="shared" si="72"/>
        <v>0.19576823035917365</v>
      </c>
    </row>
    <row r="281" spans="1:26">
      <c r="A281" t="str">
        <f>'rockfish harvests'!A280</f>
        <v>SE</v>
      </c>
      <c r="B281">
        <f>'rockfish harvests'!B280</f>
        <v>2012</v>
      </c>
      <c r="C281" t="str">
        <f>'rockfish harvests'!C280</f>
        <v>NSEO</v>
      </c>
      <c r="D281">
        <f>'rockfish harvests'!D280</f>
        <v>8600</v>
      </c>
      <c r="E281">
        <f>'YE harvest'!E281</f>
        <v>2133</v>
      </c>
      <c r="F281" s="12">
        <f>IF([3]species_comp_Region1_forR!$H192&gt;49,[3]species_comp_Region1_forR!$AV192,[3]species_comp_Region1_forR!$AX192)</f>
        <v>9.8944590999999998E-2</v>
      </c>
      <c r="G281" s="12">
        <f>IF([3]species_comp_Region1_forR!$H192&gt;49,[3]species_comp_Region1_forR!$AW192,[3]species_comp_Region1_forR!$AY192)</f>
        <v>1.17774E-4</v>
      </c>
      <c r="H281" s="17">
        <f t="shared" si="83"/>
        <v>211.04881260299999</v>
      </c>
      <c r="I281" s="8">
        <f t="shared" si="84"/>
        <v>535.83507228600001</v>
      </c>
      <c r="J281">
        <f t="shared" si="86"/>
        <v>23.148111635422879</v>
      </c>
      <c r="K281" s="9">
        <f t="shared" si="87"/>
        <v>45.370298805428838</v>
      </c>
      <c r="M281" s="2">
        <f>'rockfish harvests'!O280</f>
        <v>4056.1403508771928</v>
      </c>
      <c r="N281">
        <f>'rockfish harvests'!P280</f>
        <v>2425591.2838210762</v>
      </c>
      <c r="O281" s="12">
        <f>IF([3]species_comp_Region1_forR!$D214&gt;49,[3]species_comp_Region1_forR!$AR214,[3]species_comp_Region1_forR!$AT214)</f>
        <v>1.5564201999999999E-2</v>
      </c>
      <c r="P281" s="12">
        <f>IF([3]species_comp_Region1_forR!$D214&gt;49,[3]species_comp_Region1_forR!$AS214,[3]species_comp_Region1_forR!$AU214)</f>
        <v>5.9851400000000001E-5</v>
      </c>
      <c r="Q281" s="17">
        <f t="shared" si="70"/>
        <v>63.130587761403504</v>
      </c>
      <c r="R281" s="59">
        <f t="shared" si="71"/>
        <v>1427.1024967335172</v>
      </c>
      <c r="S281">
        <f t="shared" si="88"/>
        <v>37.777010161386741</v>
      </c>
      <c r="T281" s="9">
        <f t="shared" si="89"/>
        <v>74.042939916318005</v>
      </c>
      <c r="V281" s="17">
        <f t="shared" si="85"/>
        <v>274.17940036440348</v>
      </c>
      <c r="W281" s="59">
        <f>R281+I281</f>
        <v>1962.9375690195172</v>
      </c>
      <c r="X281">
        <f t="shared" si="90"/>
        <v>44.305051281084388</v>
      </c>
      <c r="Y281" s="9">
        <f t="shared" si="91"/>
        <v>86.837900510925394</v>
      </c>
      <c r="Z281" s="18">
        <f t="shared" si="72"/>
        <v>0.16159146610649777</v>
      </c>
    </row>
    <row r="282" spans="1:26">
      <c r="A282" t="str">
        <f>'rockfish harvests'!A281</f>
        <v>SE</v>
      </c>
      <c r="B282">
        <f>'rockfish harvests'!B281</f>
        <v>2013</v>
      </c>
      <c r="C282" t="str">
        <f>'rockfish harvests'!C281</f>
        <v>NSEO</v>
      </c>
      <c r="D282">
        <f>'rockfish harvests'!D281</f>
        <v>6970</v>
      </c>
      <c r="E282">
        <f>'YE harvest'!E282</f>
        <v>1675</v>
      </c>
      <c r="F282" s="12">
        <f>IF([3]species_comp_Region1_forR!$H193&gt;49,[3]species_comp_Region1_forR!$AV193,[3]species_comp_Region1_forR!$AX193)</f>
        <v>0.131897712</v>
      </c>
      <c r="G282" s="12">
        <f>IF([3]species_comp_Region1_forR!$H193&gt;49,[3]species_comp_Region1_forR!$AW193,[3]species_comp_Region1_forR!$AY193)</f>
        <v>1.5431399999999999E-4</v>
      </c>
      <c r="H282" s="17">
        <f t="shared" si="83"/>
        <v>220.92866760000001</v>
      </c>
      <c r="I282" s="8">
        <f t="shared" si="84"/>
        <v>432.94721624999994</v>
      </c>
      <c r="J282">
        <f t="shared" si="86"/>
        <v>20.807383695457723</v>
      </c>
      <c r="K282" s="9">
        <f t="shared" si="87"/>
        <v>40.782472043097137</v>
      </c>
      <c r="M282" s="2">
        <f>'rockfish harvests'!O281</f>
        <v>3563.4638032559742</v>
      </c>
      <c r="N282">
        <f>'rockfish harvests'!P281</f>
        <v>1983952.159720307</v>
      </c>
      <c r="O282" s="12">
        <f>IF([3]species_comp_Region1_forR!$D215&gt;49,[3]species_comp_Region1_forR!$AR215,[3]species_comp_Region1_forR!$AT215)</f>
        <v>1.3071895E-2</v>
      </c>
      <c r="P282" s="12">
        <f>IF([3]species_comp_Region1_forR!$D215&gt;49,[3]species_comp_Region1_forR!$AS215,[3]species_comp_Region1_forR!$AU215)</f>
        <v>4.2298400000000001E-5</v>
      </c>
      <c r="Q282" s="17">
        <f t="shared" si="70"/>
        <v>46.581224672462753</v>
      </c>
      <c r="R282" s="59">
        <f t="shared" si="71"/>
        <v>792.20539472927499</v>
      </c>
      <c r="S282">
        <f t="shared" si="88"/>
        <v>28.146143514330252</v>
      </c>
      <c r="T282" s="9">
        <f t="shared" si="89"/>
        <v>55.166441288087292</v>
      </c>
      <c r="V282" s="17">
        <f t="shared" si="85"/>
        <v>267.50989227246276</v>
      </c>
      <c r="W282" s="58">
        <f t="shared" si="85"/>
        <v>1225.1526109792749</v>
      </c>
      <c r="X282">
        <f t="shared" si="90"/>
        <v>35.002180088949814</v>
      </c>
      <c r="Y282" s="9">
        <f t="shared" si="91"/>
        <v>68.60427297434164</v>
      </c>
      <c r="Z282" s="18">
        <f t="shared" si="72"/>
        <v>0.1308444326735386</v>
      </c>
    </row>
    <row r="283" spans="1:26">
      <c r="A283" t="str">
        <f>'rockfish harvests'!A282</f>
        <v>SE</v>
      </c>
      <c r="B283">
        <f>'rockfish harvests'!B282</f>
        <v>2014</v>
      </c>
      <c r="C283" t="str">
        <f>'rockfish harvests'!C282</f>
        <v>NSEO</v>
      </c>
      <c r="D283">
        <f>'rockfish harvests'!D282</f>
        <v>8688</v>
      </c>
      <c r="E283">
        <f>'YE harvest'!E283</f>
        <v>2260</v>
      </c>
      <c r="F283" s="12">
        <f>IF([3]species_comp_Region1_forR!$H194&gt;49,[3]species_comp_Region1_forR!$AV194,[3]species_comp_Region1_forR!$AX194)</f>
        <v>0.125</v>
      </c>
      <c r="G283" s="12">
        <f>IF([3]species_comp_Region1_forR!$H194&gt;49,[3]species_comp_Region1_forR!$AW194,[3]species_comp_Region1_forR!$AY194)</f>
        <v>1.32898E-4</v>
      </c>
      <c r="H283" s="17">
        <f t="shared" si="83"/>
        <v>282.5</v>
      </c>
      <c r="I283" s="8">
        <f t="shared" si="84"/>
        <v>678.78982480000002</v>
      </c>
      <c r="J283">
        <f t="shared" si="86"/>
        <v>26.053595237509928</v>
      </c>
      <c r="K283" s="9">
        <f t="shared" si="87"/>
        <v>51.065046665519461</v>
      </c>
      <c r="M283" s="2">
        <f>'rockfish harvests'!O282</f>
        <v>9722.2508839872025</v>
      </c>
      <c r="N283">
        <f>'rockfish harvests'!P282</f>
        <v>9687106.4801495951</v>
      </c>
      <c r="O283" s="12">
        <f>IF([3]species_comp_Region1_forR!$D216&gt;49,[3]species_comp_Region1_forR!$AR216,[3]species_comp_Region1_forR!$AT216)</f>
        <v>1.4150942999999999E-2</v>
      </c>
      <c r="P283" s="12">
        <f>IF([3]species_comp_Region1_forR!$D216&gt;49,[3]species_comp_Region1_forR!$AS216,[3]species_comp_Region1_forR!$AU216)</f>
        <v>3.29804E-5</v>
      </c>
      <c r="Q283" s="17">
        <f t="shared" si="70"/>
        <v>137.5790180910025</v>
      </c>
      <c r="R283" s="59">
        <f t="shared" si="71"/>
        <v>4737.7292780291455</v>
      </c>
      <c r="S283">
        <f t="shared" si="88"/>
        <v>68.831165020135643</v>
      </c>
      <c r="T283" s="9">
        <f t="shared" si="89"/>
        <v>134.90908343946586</v>
      </c>
      <c r="V283" s="17">
        <f t="shared" si="85"/>
        <v>420.07901809100247</v>
      </c>
      <c r="W283" s="58">
        <f t="shared" si="85"/>
        <v>5416.5191028291456</v>
      </c>
      <c r="X283">
        <f t="shared" si="90"/>
        <v>73.597004713705203</v>
      </c>
      <c r="Y283" s="9">
        <f t="shared" si="91"/>
        <v>144.2501292388622</v>
      </c>
      <c r="Z283" s="18">
        <f t="shared" si="72"/>
        <v>0.17519800214768583</v>
      </c>
    </row>
    <row r="284" spans="1:26">
      <c r="A284" t="str">
        <f>'rockfish harvests'!A283</f>
        <v>SE</v>
      </c>
      <c r="B284">
        <f>'rockfish harvests'!B283</f>
        <v>2015</v>
      </c>
      <c r="C284" t="str">
        <f>'rockfish harvests'!C283</f>
        <v>NSEO</v>
      </c>
      <c r="D284">
        <f>'rockfish harvests'!D283</f>
        <v>9156</v>
      </c>
      <c r="E284">
        <f>'YE harvest'!E284</f>
        <v>2579</v>
      </c>
      <c r="F284" s="12">
        <f>IF([3]species_comp_Region1_forR!$H195&gt;49,[3]species_comp_Region1_forR!$AV195,[3]species_comp_Region1_forR!$AX195)</f>
        <v>9.6544715000000003E-2</v>
      </c>
      <c r="G284" s="12">
        <f>IF([3]species_comp_Region1_forR!$H195&gt;49,[3]species_comp_Region1_forR!$AW195,[3]species_comp_Region1_forR!$AY195)</f>
        <v>8.8732299999999997E-5</v>
      </c>
      <c r="H284" s="17">
        <f t="shared" si="83"/>
        <v>248.98881998500002</v>
      </c>
      <c r="I284" s="8">
        <f t="shared" si="84"/>
        <v>590.17991178429997</v>
      </c>
      <c r="J284">
        <f t="shared" si="86"/>
        <v>24.293618746170772</v>
      </c>
      <c r="K284" s="9">
        <f t="shared" si="87"/>
        <v>47.615492742494709</v>
      </c>
      <c r="M284" s="2">
        <f>'rockfish harvests'!O283</f>
        <v>4529.4803554223308</v>
      </c>
      <c r="N284">
        <f>'rockfish harvests'!P283</f>
        <v>3708908.4909766819</v>
      </c>
      <c r="O284" s="12">
        <f>IF([3]species_comp_Region1_forR!$D217&gt;49,[3]species_comp_Region1_forR!$AR217,[3]species_comp_Region1_forR!$AT217)</f>
        <v>1.2779553000000001E-2</v>
      </c>
      <c r="P284" s="12">
        <f>IF([3]species_comp_Region1_forR!$D217&gt;49,[3]species_comp_Region1_forR!$AS217,[3]species_comp_Region1_forR!$AU217)</f>
        <v>4.0436699999999999E-5</v>
      </c>
      <c r="Q284" s="70">
        <f>M284*O284</f>
        <v>57.884734264578519</v>
      </c>
      <c r="R284" s="59">
        <f t="shared" si="71"/>
        <v>1285.3588076546562</v>
      </c>
      <c r="S284">
        <f t="shared" si="88"/>
        <v>35.851901032646182</v>
      </c>
      <c r="T284" s="9">
        <f t="shared" si="89"/>
        <v>70.269726023986522</v>
      </c>
      <c r="V284" s="17">
        <f>Q284+H284</f>
        <v>306.87355424957855</v>
      </c>
      <c r="W284" s="58">
        <f t="shared" si="85"/>
        <v>1875.5387194389562</v>
      </c>
      <c r="X284">
        <f t="shared" si="90"/>
        <v>43.307490338727277</v>
      </c>
      <c r="Y284" s="9">
        <f t="shared" si="91"/>
        <v>84.882681063905466</v>
      </c>
      <c r="Z284" s="18">
        <f t="shared" si="72"/>
        <v>0.14112486963769297</v>
      </c>
    </row>
    <row r="285" spans="1:26">
      <c r="A285" t="str">
        <f>'rockfish harvests'!A284</f>
        <v>SE</v>
      </c>
      <c r="B285">
        <f>'rockfish harvests'!B284</f>
        <v>2016</v>
      </c>
      <c r="C285" t="str">
        <f>'rockfish harvests'!C284</f>
        <v>NSEO</v>
      </c>
      <c r="D285">
        <f>'rockfish harvests'!D284</f>
        <v>5839</v>
      </c>
      <c r="E285">
        <f>'YE harvest'!E285</f>
        <v>1492</v>
      </c>
      <c r="F285" s="12">
        <f>IF([3]species_comp_Region1_forR!$H196&gt;49,[3]species_comp_Region1_forR!$AV196,[3]species_comp_Region1_forR!$AX196)</f>
        <v>6.9518716999999994E-2</v>
      </c>
      <c r="G285" s="12">
        <f>IF([3]species_comp_Region1_forR!$H196&gt;49,[3]species_comp_Region1_forR!$AW196,[3]species_comp_Region1_forR!$AY196)</f>
        <v>8.6594200000000005E-5</v>
      </c>
      <c r="H285" s="17">
        <f t="shared" si="83"/>
        <v>103.72192576399999</v>
      </c>
      <c r="I285" s="8">
        <f t="shared" si="84"/>
        <v>192.76423122880001</v>
      </c>
      <c r="J285">
        <f t="shared" si="86"/>
        <v>13.883955892640973</v>
      </c>
      <c r="K285" s="9">
        <f t="shared" si="87"/>
        <v>27.212553549576306</v>
      </c>
      <c r="M285" s="2">
        <f>'rockfish harvests'!O284</f>
        <v>1660.6278507924235</v>
      </c>
      <c r="N285">
        <f>'rockfish harvests'!P284</f>
        <v>405106.18509878113</v>
      </c>
      <c r="O285" s="12">
        <f>IF([3]species_comp_Region1_forR!$D218&gt;49,[3]species_comp_Region1_forR!$AR218,[3]species_comp_Region1_forR!$AT218)</f>
        <v>9.9601589999999997E-3</v>
      </c>
      <c r="P285" s="12">
        <f>IF([3]species_comp_Region1_forR!$D218&gt;49,[3]species_comp_Region1_forR!$AS218,[3]species_comp_Region1_forR!$AU218)</f>
        <v>1.96825E-5</v>
      </c>
      <c r="Q285" s="17">
        <f t="shared" si="70"/>
        <v>16.540117433720813</v>
      </c>
      <c r="R285" s="59">
        <f t="shared" si="71"/>
        <v>86.493094572319464</v>
      </c>
      <c r="S285">
        <f t="shared" si="88"/>
        <v>9.3001663733677074</v>
      </c>
      <c r="T285" s="9">
        <f t="shared" si="89"/>
        <v>18.228326091800707</v>
      </c>
      <c r="V285" s="17">
        <f t="shared" si="85"/>
        <v>120.2620431977208</v>
      </c>
      <c r="W285" s="58">
        <f t="shared" si="85"/>
        <v>279.25732580111946</v>
      </c>
      <c r="X285">
        <f t="shared" si="90"/>
        <v>16.710994159568109</v>
      </c>
      <c r="Y285" s="9">
        <f t="shared" si="91"/>
        <v>32.753548552753493</v>
      </c>
      <c r="Z285" s="18">
        <f t="shared" si="72"/>
        <v>0.13895484988637558</v>
      </c>
    </row>
    <row r="286" spans="1:26">
      <c r="A286" t="str">
        <f>'rockfish harvests'!A285</f>
        <v>SE</v>
      </c>
      <c r="B286">
        <f>'rockfish harvests'!B285</f>
        <v>2017</v>
      </c>
      <c r="C286" t="str">
        <f>'rockfish harvests'!C285</f>
        <v>NSEO</v>
      </c>
      <c r="D286">
        <f>'rockfish harvests'!D285</f>
        <v>9211</v>
      </c>
      <c r="E286">
        <f>'YE harvest'!E286</f>
        <v>1716</v>
      </c>
      <c r="F286" s="12">
        <f>IF([3]species_comp_Region1_forR!$H197&gt;49,[3]species_comp_Region1_forR!$AV197,[3]species_comp_Region1_forR!$AX197)</f>
        <v>8.1939798999999994E-2</v>
      </c>
      <c r="G286" s="12">
        <f>IF([3]species_comp_Region1_forR!$H197&gt;49,[3]species_comp_Region1_forR!$AW197,[3]species_comp_Region1_forR!$AY197)</f>
        <v>1.2600600000000001E-4</v>
      </c>
      <c r="H286" s="17">
        <f t="shared" si="83"/>
        <v>140.60869508399998</v>
      </c>
      <c r="I286" s="8">
        <f t="shared" si="84"/>
        <v>371.04432393600001</v>
      </c>
      <c r="J286">
        <f t="shared" si="86"/>
        <v>19.262510841943737</v>
      </c>
      <c r="K286" s="9">
        <f t="shared" si="87"/>
        <v>37.75452125020972</v>
      </c>
      <c r="M286" s="2">
        <f>'rockfish harvests'!O285</f>
        <v>6867.0171471927151</v>
      </c>
      <c r="N286">
        <f>'rockfish harvests'!P285</f>
        <v>4662505.6656814301</v>
      </c>
      <c r="O286" s="12">
        <f>IF([3]species_comp_Region1_forR!$D219&gt;49,[3]species_comp_Region1_forR!$AR219,[3]species_comp_Region1_forR!$AT219)</f>
        <v>9.7465889999999999E-3</v>
      </c>
      <c r="P286" s="12">
        <f>IF([3]species_comp_Region1_forR!$D219&gt;49,[3]species_comp_Region1_forR!$AS219,[3]species_comp_Region1_forR!$AU219)</f>
        <v>1.8850799999999999E-5</v>
      </c>
      <c r="Q286" s="17">
        <f t="shared" si="70"/>
        <v>66.929993789639894</v>
      </c>
      <c r="R286" s="59">
        <f t="shared" si="71"/>
        <v>1243.9543146175592</v>
      </c>
      <c r="S286">
        <f t="shared" si="88"/>
        <v>35.269736526058132</v>
      </c>
      <c r="T286" s="9">
        <f t="shared" si="89"/>
        <v>69.128683591073937</v>
      </c>
      <c r="V286" s="17">
        <f t="shared" si="85"/>
        <v>207.53868887363987</v>
      </c>
      <c r="W286" s="58">
        <f t="shared" si="85"/>
        <v>1614.9986385535592</v>
      </c>
      <c r="X286">
        <f t="shared" si="90"/>
        <v>40.187045655951856</v>
      </c>
      <c r="Y286" s="9">
        <f t="shared" si="91"/>
        <v>78.76660948566564</v>
      </c>
      <c r="Z286" s="18">
        <f t="shared" si="72"/>
        <v>0.19363640521223383</v>
      </c>
    </row>
    <row r="287" spans="1:26">
      <c r="A287" t="str">
        <f>'rockfish harvests'!A286</f>
        <v>SE</v>
      </c>
      <c r="B287">
        <f>'rockfish harvests'!B286</f>
        <v>2018</v>
      </c>
      <c r="C287" t="str">
        <f>'rockfish harvests'!C286</f>
        <v>NSEO</v>
      </c>
      <c r="D287">
        <f>'rockfish harvests'!D286</f>
        <v>11024</v>
      </c>
      <c r="E287">
        <f>'YE harvest'!E287</f>
        <v>1835</v>
      </c>
      <c r="F287" s="12">
        <f>IF([3]species_comp_Region1_forR!$H198&gt;49,[3]species_comp_Region1_forR!$AV198,[3]species_comp_Region1_forR!$AX198)</f>
        <v>0.117957746</v>
      </c>
      <c r="G287" s="12">
        <f>IF([3]species_comp_Region1_forR!$H198&gt;49,[3]species_comp_Region1_forR!$AW198,[3]species_comp_Region1_forR!$AY198)</f>
        <v>1.83499E-4</v>
      </c>
      <c r="H287" s="17">
        <f t="shared" si="83"/>
        <v>216.45246391000001</v>
      </c>
      <c r="I287" s="8">
        <f t="shared" si="84"/>
        <v>617.88242027499996</v>
      </c>
      <c r="J287">
        <f t="shared" si="86"/>
        <v>24.857240801726164</v>
      </c>
      <c r="K287" s="9">
        <f t="shared" si="87"/>
        <v>48.720191971383279</v>
      </c>
      <c r="M287" s="2">
        <f>'rockfish harvests'!O286</f>
        <v>7836.8836407058479</v>
      </c>
      <c r="N287">
        <f>'rockfish harvests'!P286</f>
        <v>7422148.5356027149</v>
      </c>
      <c r="O287" s="12">
        <f>IF([3]species_comp_Region1_forR!$D220&gt;49,[3]species_comp_Region1_forR!$AR220,[3]species_comp_Region1_forR!$AT220)</f>
        <v>1.6985138E-2</v>
      </c>
      <c r="P287" s="12">
        <f>IF([3]species_comp_Region1_forR!$D220&gt;49,[3]species_comp_Region1_forR!$AS220,[3]species_comp_Region1_forR!$AU220)</f>
        <v>3.5524800000000002E-5</v>
      </c>
      <c r="Q287" s="17">
        <f t="shared" si="70"/>
        <v>133.11055012733124</v>
      </c>
      <c r="R287" s="59">
        <f t="shared" si="71"/>
        <v>4059.3993426650445</v>
      </c>
      <c r="S287">
        <f t="shared" si="88"/>
        <v>63.71341571965079</v>
      </c>
      <c r="T287" s="9">
        <f t="shared" si="89"/>
        <v>124.87829481051554</v>
      </c>
      <c r="V287" s="17">
        <f t="shared" si="85"/>
        <v>349.56301403733124</v>
      </c>
      <c r="W287" s="58">
        <f t="shared" si="85"/>
        <v>4677.2817629400442</v>
      </c>
      <c r="X287">
        <f t="shared" si="90"/>
        <v>68.390655523543884</v>
      </c>
      <c r="Y287" s="9">
        <f t="shared" si="91"/>
        <v>134.04568482614602</v>
      </c>
      <c r="Z287" s="18">
        <f t="shared" si="72"/>
        <v>0.1956461432622851</v>
      </c>
    </row>
    <row r="288" spans="1:26">
      <c r="A288" t="str">
        <f>'rockfish harvests'!A287</f>
        <v>SE</v>
      </c>
      <c r="B288">
        <f>'rockfish harvests'!B287</f>
        <v>2019</v>
      </c>
      <c r="C288" t="str">
        <f>'rockfish harvests'!C287</f>
        <v>NSEO</v>
      </c>
      <c r="D288">
        <f>'rockfish harvests'!D287</f>
        <v>11553</v>
      </c>
      <c r="E288">
        <f>'YE harvest'!E288</f>
        <v>1628</v>
      </c>
      <c r="F288" s="12">
        <v>0.24874791318864775</v>
      </c>
      <c r="G288" s="12">
        <v>3.1249563356679048E-4</v>
      </c>
      <c r="H288" s="17">
        <f t="shared" ref="H288" si="92">E288*F288</f>
        <v>404.96160267111856</v>
      </c>
      <c r="I288" s="8">
        <f t="shared" ref="I288" si="93">(E288^2)*G288</f>
        <v>828.23342727528438</v>
      </c>
      <c r="K288" s="9"/>
      <c r="M288" s="2">
        <f>'rockfish harvests'!O287</f>
        <v>6640.6634516724807</v>
      </c>
      <c r="N288">
        <f>'rockfish harvests'!P287</f>
        <v>4892127.8553123055</v>
      </c>
      <c r="O288" s="12">
        <v>2.1346469622331693E-2</v>
      </c>
      <c r="P288" s="12">
        <v>3.4359864896372641E-5</v>
      </c>
      <c r="Q288" s="17">
        <f t="shared" ref="Q288" si="94">M288*O288</f>
        <v>141.75472064325493</v>
      </c>
      <c r="R288" s="59">
        <f t="shared" ref="R288" si="95">(M288^2)*P288+(O288^2)*N288-(P288*N288)</f>
        <v>3576.327130718586</v>
      </c>
      <c r="S288">
        <f t="shared" ref="S288" si="96">SQRT(R288)</f>
        <v>59.802400710327561</v>
      </c>
      <c r="T288" s="9">
        <f t="shared" ref="T288" si="97">(1.96*S288)</f>
        <v>117.21270539224201</v>
      </c>
      <c r="V288" s="17">
        <f t="shared" ref="V288" si="98">Q288+H288</f>
        <v>546.71632331437354</v>
      </c>
      <c r="W288" s="58">
        <f t="shared" ref="W288" si="99">R288+I288</f>
        <v>4404.5605579938701</v>
      </c>
      <c r="X288">
        <f t="shared" ref="X288" si="100">SQRT(W288)</f>
        <v>66.366863403311967</v>
      </c>
      <c r="Y288" s="9">
        <f t="shared" ref="Y288" si="101">(1.96*X288)</f>
        <v>130.07905227049145</v>
      </c>
      <c r="Z288" s="18">
        <f t="shared" si="72"/>
        <v>0.12139177224666403</v>
      </c>
    </row>
    <row r="289" spans="1:26">
      <c r="A289" t="str">
        <f>'rockfish harvests'!A288</f>
        <v>SE</v>
      </c>
      <c r="B289">
        <f>'rockfish harvests'!B288</f>
        <v>1998</v>
      </c>
      <c r="C289" t="str">
        <f>'rockfish harvests'!C288</f>
        <v>SSEI</v>
      </c>
      <c r="D289">
        <f>'rockfish harvests'!D288</f>
        <v>6261</v>
      </c>
      <c r="E289">
        <f>'YE harvest'!E289</f>
        <v>3492</v>
      </c>
      <c r="F289" s="42">
        <v>0.17226786899999999</v>
      </c>
      <c r="G289" s="42">
        <v>1.0741590000000001E-3</v>
      </c>
      <c r="H289" s="17">
        <f t="shared" si="83"/>
        <v>601.55939854799999</v>
      </c>
      <c r="I289" s="8">
        <f t="shared" si="84"/>
        <v>13098.363592176001</v>
      </c>
      <c r="J289">
        <f t="shared" si="86"/>
        <v>114.44808251856385</v>
      </c>
      <c r="K289" s="9">
        <f t="shared" si="87"/>
        <v>224.31824173638515</v>
      </c>
      <c r="M289" s="2">
        <f>'rockfish harvests'!O288</f>
        <v>7422.4767633387146</v>
      </c>
      <c r="N289">
        <f>'rockfish harvests'!P288</f>
        <v>2528282.455604976</v>
      </c>
      <c r="O289" s="42">
        <v>0.112032852</v>
      </c>
      <c r="P289" s="42">
        <v>1.0560649999999999E-3</v>
      </c>
      <c r="Q289" s="17">
        <f t="shared" si="70"/>
        <v>831.56124070056524</v>
      </c>
      <c r="R289" s="59">
        <f t="shared" si="71"/>
        <v>87245.311877297703</v>
      </c>
      <c r="S289">
        <f t="shared" si="88"/>
        <v>295.37317392968799</v>
      </c>
      <c r="T289" s="9">
        <f t="shared" si="89"/>
        <v>578.93142090218851</v>
      </c>
      <c r="V289" s="17">
        <f t="shared" si="85"/>
        <v>1433.1206392485651</v>
      </c>
      <c r="W289" s="58">
        <f t="shared" si="85"/>
        <v>100343.6754694737</v>
      </c>
      <c r="X289">
        <f t="shared" si="90"/>
        <v>316.7706985651825</v>
      </c>
      <c r="Y289" s="9">
        <f t="shared" si="91"/>
        <v>620.87056918775772</v>
      </c>
      <c r="Z289" s="18">
        <f t="shared" si="72"/>
        <v>0.22103561269711136</v>
      </c>
    </row>
    <row r="290" spans="1:26">
      <c r="A290" t="str">
        <f>'rockfish harvests'!A289</f>
        <v>SE</v>
      </c>
      <c r="B290">
        <f>'rockfish harvests'!B289</f>
        <v>1999</v>
      </c>
      <c r="C290" t="str">
        <f>'rockfish harvests'!C289</f>
        <v>SSEI</v>
      </c>
      <c r="D290">
        <f>'rockfish harvests'!D289</f>
        <v>7370</v>
      </c>
      <c r="E290">
        <f>'YE harvest'!E290</f>
        <v>3538</v>
      </c>
      <c r="F290" s="42">
        <v>0.17226786899999999</v>
      </c>
      <c r="G290" s="42">
        <v>1.0741590000000001E-3</v>
      </c>
      <c r="H290" s="17">
        <f t="shared" si="83"/>
        <v>609.483720522</v>
      </c>
      <c r="I290" s="8">
        <f t="shared" si="84"/>
        <v>13445.725129596001</v>
      </c>
      <c r="J290">
        <f t="shared" si="86"/>
        <v>115.95570330775456</v>
      </c>
      <c r="K290" s="9">
        <f t="shared" si="87"/>
        <v>227.27317848319893</v>
      </c>
      <c r="M290" s="2">
        <f>'rockfish harvests'!O289</f>
        <v>8737.2071148069517</v>
      </c>
      <c r="N290">
        <f>'rockfish harvests'!P289</f>
        <v>3503266.3626943887</v>
      </c>
      <c r="O290" s="42">
        <v>0.112032852</v>
      </c>
      <c r="P290" s="42">
        <v>1.0560649999999999E-3</v>
      </c>
      <c r="Q290" s="17">
        <f t="shared" si="70"/>
        <v>978.85423158651429</v>
      </c>
      <c r="R290" s="59">
        <f t="shared" si="71"/>
        <v>120889.80237351797</v>
      </c>
      <c r="S290">
        <f t="shared" si="88"/>
        <v>347.69210858677536</v>
      </c>
      <c r="T290" s="9">
        <f t="shared" si="89"/>
        <v>681.47653283007969</v>
      </c>
      <c r="V290" s="17">
        <f t="shared" si="85"/>
        <v>1588.3379521085144</v>
      </c>
      <c r="W290" s="58">
        <f t="shared" si="85"/>
        <v>134335.52750311396</v>
      </c>
      <c r="X290">
        <f t="shared" si="90"/>
        <v>366.51811347205472</v>
      </c>
      <c r="Y290" s="9">
        <f t="shared" si="91"/>
        <v>718.37550240522728</v>
      </c>
      <c r="Z290" s="18">
        <f t="shared" si="72"/>
        <v>0.23075574879105729</v>
      </c>
    </row>
    <row r="291" spans="1:26">
      <c r="A291" t="str">
        <f>'rockfish harvests'!A290</f>
        <v>SE</v>
      </c>
      <c r="B291">
        <f>'rockfish harvests'!B290</f>
        <v>2000</v>
      </c>
      <c r="C291" t="str">
        <f>'rockfish harvests'!C290</f>
        <v>SSEI</v>
      </c>
      <c r="D291">
        <f>'rockfish harvests'!D290</f>
        <v>11989</v>
      </c>
      <c r="E291">
        <f>'YE harvest'!E291</f>
        <v>6877</v>
      </c>
      <c r="F291" s="42">
        <v>0.17226786899999999</v>
      </c>
      <c r="G291" s="42">
        <v>1.0741590000000001E-3</v>
      </c>
      <c r="H291" s="17">
        <f t="shared" si="83"/>
        <v>1184.6861351129999</v>
      </c>
      <c r="I291" s="8">
        <f t="shared" si="84"/>
        <v>50800.340153511002</v>
      </c>
      <c r="J291">
        <f t="shared" si="86"/>
        <v>225.3893079840102</v>
      </c>
      <c r="K291" s="9">
        <f t="shared" si="87"/>
        <v>441.76304364865996</v>
      </c>
      <c r="M291" s="2">
        <f>'rockfish harvests'!O290</f>
        <v>14213.076811318933</v>
      </c>
      <c r="N291">
        <f>'rockfish harvests'!P290</f>
        <v>9270520.1843895838</v>
      </c>
      <c r="O291" s="42">
        <v>0.112032852</v>
      </c>
      <c r="P291" s="42">
        <v>1.0560649999999999E-3</v>
      </c>
      <c r="Q291" s="17">
        <f t="shared" si="70"/>
        <v>1592.331530867126</v>
      </c>
      <c r="R291" s="59">
        <f t="shared" si="71"/>
        <v>319904.69378086866</v>
      </c>
      <c r="S291">
        <f t="shared" si="88"/>
        <v>565.60117908369739</v>
      </c>
      <c r="T291" s="9">
        <f t="shared" si="89"/>
        <v>1108.5783110040468</v>
      </c>
      <c r="V291" s="17">
        <f t="shared" si="85"/>
        <v>2777.0176659801259</v>
      </c>
      <c r="W291" s="58">
        <f t="shared" si="85"/>
        <v>370705.03393437969</v>
      </c>
      <c r="X291">
        <f t="shared" si="90"/>
        <v>608.85551154143275</v>
      </c>
      <c r="Y291" s="9">
        <f t="shared" si="91"/>
        <v>1193.3568026212081</v>
      </c>
      <c r="Z291" s="18">
        <f t="shared" si="72"/>
        <v>0.21924797922613939</v>
      </c>
    </row>
    <row r="292" spans="1:26">
      <c r="A292" t="str">
        <f>'rockfish harvests'!A291</f>
        <v>SE</v>
      </c>
      <c r="B292">
        <f>'rockfish harvests'!B291</f>
        <v>2001</v>
      </c>
      <c r="C292" t="str">
        <f>'rockfish harvests'!C291</f>
        <v>SSEI</v>
      </c>
      <c r="D292">
        <f>'rockfish harvests'!D291</f>
        <v>9348</v>
      </c>
      <c r="E292">
        <f>'YE harvest'!E292</f>
        <v>4834</v>
      </c>
      <c r="F292" s="42">
        <v>0.17226786899999999</v>
      </c>
      <c r="G292" s="42">
        <v>1.0741590000000001E-3</v>
      </c>
      <c r="H292" s="17">
        <f t="shared" si="83"/>
        <v>832.74287874599997</v>
      </c>
      <c r="I292" s="8">
        <f t="shared" si="84"/>
        <v>25100.470585404004</v>
      </c>
      <c r="J292">
        <f t="shared" si="86"/>
        <v>158.43128032495352</v>
      </c>
      <c r="K292" s="9">
        <f t="shared" si="87"/>
        <v>310.52530943690891</v>
      </c>
      <c r="M292" s="2">
        <f>'rockfish harvests'!O291</f>
        <v>11082.145469364368</v>
      </c>
      <c r="N292">
        <f>'rockfish harvests'!P291</f>
        <v>5636059.7796220118</v>
      </c>
      <c r="O292" s="42">
        <v>0.112032852</v>
      </c>
      <c r="P292" s="42">
        <v>1.0560649999999999E-3</v>
      </c>
      <c r="Q292" s="17">
        <f t="shared" si="70"/>
        <v>1241.5643632117688</v>
      </c>
      <c r="R292" s="59">
        <f t="shared" si="71"/>
        <v>194487.6816046077</v>
      </c>
      <c r="S292">
        <f t="shared" si="88"/>
        <v>441.00757545036311</v>
      </c>
      <c r="T292" s="9">
        <f t="shared" si="89"/>
        <v>864.37484788271172</v>
      </c>
      <c r="V292" s="17">
        <f t="shared" si="85"/>
        <v>2074.3072419577688</v>
      </c>
      <c r="W292" s="58">
        <f t="shared" si="85"/>
        <v>219588.15219001169</v>
      </c>
      <c r="X292">
        <f t="shared" si="90"/>
        <v>468.60233907868161</v>
      </c>
      <c r="Y292" s="9">
        <f t="shared" si="91"/>
        <v>918.4605845942159</v>
      </c>
      <c r="Z292" s="18">
        <f t="shared" si="72"/>
        <v>0.2259078740121479</v>
      </c>
    </row>
    <row r="293" spans="1:26">
      <c r="A293" t="str">
        <f>'rockfish harvests'!A292</f>
        <v>SE</v>
      </c>
      <c r="B293">
        <f>'rockfish harvests'!B292</f>
        <v>2002</v>
      </c>
      <c r="C293" t="str">
        <f>'rockfish harvests'!C292</f>
        <v>SSEI</v>
      </c>
      <c r="D293">
        <f>'rockfish harvests'!D292</f>
        <v>8033</v>
      </c>
      <c r="E293">
        <f>'YE harvest'!E293</f>
        <v>4064</v>
      </c>
      <c r="F293" s="42">
        <v>0.17226786899999999</v>
      </c>
      <c r="G293" s="42">
        <v>1.0741590000000001E-3</v>
      </c>
      <c r="H293" s="17">
        <f t="shared" si="83"/>
        <v>700.096619616</v>
      </c>
      <c r="I293" s="8">
        <f t="shared" si="84"/>
        <v>17740.913163264002</v>
      </c>
      <c r="J293">
        <f t="shared" si="86"/>
        <v>133.19501928850042</v>
      </c>
      <c r="K293" s="9">
        <f t="shared" si="87"/>
        <v>261.06223780546082</v>
      </c>
      <c r="M293" s="2">
        <f>'rockfish harvests'!O292</f>
        <v>9523.200102204104</v>
      </c>
      <c r="N293">
        <f>'rockfish harvests'!P292</f>
        <v>4161919.8980246014</v>
      </c>
      <c r="O293" s="42">
        <v>0.112032852</v>
      </c>
      <c r="P293" s="42">
        <v>1.0560649999999999E-3</v>
      </c>
      <c r="Q293" s="17">
        <f t="shared" si="70"/>
        <v>1066.9112676166174</v>
      </c>
      <c r="R293" s="59">
        <f t="shared" si="71"/>
        <v>143618.44686558237</v>
      </c>
      <c r="S293">
        <f t="shared" si="88"/>
        <v>378.97024535652184</v>
      </c>
      <c r="T293" s="9">
        <f t="shared" si="89"/>
        <v>742.78168089878284</v>
      </c>
      <c r="V293" s="17">
        <f t="shared" si="85"/>
        <v>1767.0078872326173</v>
      </c>
      <c r="W293" s="58">
        <f t="shared" si="85"/>
        <v>161359.36002884636</v>
      </c>
      <c r="X293">
        <f t="shared" si="90"/>
        <v>401.69560618563702</v>
      </c>
      <c r="Y293" s="9">
        <f t="shared" si="91"/>
        <v>787.32338812384853</v>
      </c>
      <c r="Z293" s="18">
        <f t="shared" si="72"/>
        <v>0.22733096387857599</v>
      </c>
    </row>
    <row r="294" spans="1:26">
      <c r="A294" t="str">
        <f>'rockfish harvests'!A293</f>
        <v>SE</v>
      </c>
      <c r="B294">
        <f>'rockfish harvests'!B293</f>
        <v>2003</v>
      </c>
      <c r="C294" t="str">
        <f>'rockfish harvests'!C293</f>
        <v>SSEI</v>
      </c>
      <c r="D294">
        <f>'rockfish harvests'!D293</f>
        <v>11263</v>
      </c>
      <c r="E294">
        <f>'YE harvest'!E294</f>
        <v>5615</v>
      </c>
      <c r="F294" s="42">
        <v>0.17226786899999999</v>
      </c>
      <c r="G294" s="42">
        <v>1.0741590000000001E-3</v>
      </c>
      <c r="H294" s="17">
        <f t="shared" si="83"/>
        <v>967.28408443499995</v>
      </c>
      <c r="I294" s="8">
        <f t="shared" si="84"/>
        <v>33866.326637775004</v>
      </c>
      <c r="J294">
        <f t="shared" si="86"/>
        <v>184.02805937621306</v>
      </c>
      <c r="K294" s="9">
        <f t="shared" si="87"/>
        <v>360.69499637737761</v>
      </c>
      <c r="M294" s="2">
        <f>'rockfish harvests'!O293</f>
        <v>13352.396707472279</v>
      </c>
      <c r="N294">
        <f>'rockfish harvests'!P293</f>
        <v>8181752.760036231</v>
      </c>
      <c r="O294" s="42">
        <v>0.112032852</v>
      </c>
      <c r="P294" s="42">
        <v>1.0560649999999999E-3</v>
      </c>
      <c r="Q294" s="17">
        <f t="shared" si="70"/>
        <v>1495.907084173529</v>
      </c>
      <c r="R294" s="59">
        <f t="shared" si="71"/>
        <v>282333.79133325396</v>
      </c>
      <c r="S294">
        <f t="shared" si="88"/>
        <v>531.35091167067174</v>
      </c>
      <c r="T294" s="9">
        <f t="shared" si="89"/>
        <v>1041.4477868745166</v>
      </c>
      <c r="V294" s="17">
        <f t="shared" si="85"/>
        <v>2463.1911686085291</v>
      </c>
      <c r="W294" s="58">
        <f t="shared" si="85"/>
        <v>316200.11797102896</v>
      </c>
      <c r="X294">
        <f t="shared" si="90"/>
        <v>562.31674167770336</v>
      </c>
      <c r="Y294" s="9">
        <f t="shared" si="91"/>
        <v>1102.1408136882985</v>
      </c>
      <c r="Z294" s="18">
        <f t="shared" si="72"/>
        <v>0.22828790101393523</v>
      </c>
    </row>
    <row r="295" spans="1:26">
      <c r="A295" t="str">
        <f>'rockfish harvests'!A294</f>
        <v>SE</v>
      </c>
      <c r="B295">
        <f>'rockfish harvests'!B294</f>
        <v>2004</v>
      </c>
      <c r="C295" t="str">
        <f>'rockfish harvests'!C294</f>
        <v>SSEI</v>
      </c>
      <c r="D295">
        <f>'rockfish harvests'!D294</f>
        <v>13195</v>
      </c>
      <c r="E295">
        <f>'YE harvest'!E295</f>
        <v>7929</v>
      </c>
      <c r="F295" s="42">
        <v>0.17226786899999999</v>
      </c>
      <c r="G295" s="42">
        <v>1.0741590000000001E-3</v>
      </c>
      <c r="H295" s="17">
        <f t="shared" si="83"/>
        <v>1365.9119333009999</v>
      </c>
      <c r="I295" s="8">
        <f t="shared" si="84"/>
        <v>67531.346211519005</v>
      </c>
      <c r="J295">
        <f t="shared" si="86"/>
        <v>259.86793994550192</v>
      </c>
      <c r="K295" s="9">
        <f t="shared" si="87"/>
        <v>509.34116229318374</v>
      </c>
      <c r="M295" s="2">
        <f>'rockfish harvests'!O294</f>
        <v>15642.801611923707</v>
      </c>
      <c r="N295">
        <f>'rockfish harvests'!P294</f>
        <v>11229410.873184105</v>
      </c>
      <c r="O295" s="42">
        <v>0.112032852</v>
      </c>
      <c r="P295" s="42">
        <v>1.0560649999999999E-3</v>
      </c>
      <c r="Q295" s="17">
        <f t="shared" si="70"/>
        <v>1752.5076778540101</v>
      </c>
      <c r="R295" s="59">
        <f t="shared" si="71"/>
        <v>387501.58300443366</v>
      </c>
      <c r="S295">
        <f t="shared" si="88"/>
        <v>622.49625139789691</v>
      </c>
      <c r="T295" s="9">
        <f t="shared" si="89"/>
        <v>1220.0926527398778</v>
      </c>
      <c r="V295" s="17">
        <f t="shared" si="85"/>
        <v>3118.41961115501</v>
      </c>
      <c r="W295" s="58">
        <f t="shared" si="85"/>
        <v>455032.92921595264</v>
      </c>
      <c r="X295">
        <f t="shared" si="90"/>
        <v>674.56128647881405</v>
      </c>
      <c r="Y295" s="9">
        <f t="shared" si="91"/>
        <v>1322.1401214984755</v>
      </c>
      <c r="Z295" s="18">
        <f t="shared" si="72"/>
        <v>0.21631511168856712</v>
      </c>
    </row>
    <row r="296" spans="1:26">
      <c r="A296" t="str">
        <f>'rockfish harvests'!A295</f>
        <v>SE</v>
      </c>
      <c r="B296">
        <f>'rockfish harvests'!B295</f>
        <v>2005</v>
      </c>
      <c r="C296" t="str">
        <f>'rockfish harvests'!C295</f>
        <v>SSEI</v>
      </c>
      <c r="D296">
        <f>'rockfish harvests'!D295</f>
        <v>15329</v>
      </c>
      <c r="E296">
        <f>'YE harvest'!E296</f>
        <v>9584</v>
      </c>
      <c r="F296" s="42">
        <v>0.17226786899999999</v>
      </c>
      <c r="G296" s="42">
        <v>1.0741590000000001E-3</v>
      </c>
      <c r="H296" s="17">
        <f t="shared" si="83"/>
        <v>1651.0152564959999</v>
      </c>
      <c r="I296" s="8">
        <f t="shared" si="84"/>
        <v>98664.78677990401</v>
      </c>
      <c r="J296">
        <f t="shared" si="86"/>
        <v>314.10951399138486</v>
      </c>
      <c r="K296" s="9">
        <f t="shared" si="87"/>
        <v>615.65464742311428</v>
      </c>
      <c r="M296" s="2">
        <f>'rockfish harvests'!O295</f>
        <v>18172.679492927513</v>
      </c>
      <c r="N296">
        <f>'rockfish harvests'!P295</f>
        <v>15155345.162562583</v>
      </c>
      <c r="O296" s="42">
        <v>0.112032852</v>
      </c>
      <c r="P296" s="42">
        <v>1.0560649999999999E-3</v>
      </c>
      <c r="Q296" s="17">
        <f t="shared" si="70"/>
        <v>2035.9371120745832</v>
      </c>
      <c r="R296" s="59">
        <f t="shared" si="71"/>
        <v>522976.7000062021</v>
      </c>
      <c r="S296">
        <f t="shared" si="88"/>
        <v>723.17127985436628</v>
      </c>
      <c r="T296" s="9">
        <f t="shared" si="89"/>
        <v>1417.4157085145578</v>
      </c>
      <c r="V296" s="17">
        <f t="shared" si="85"/>
        <v>3686.9523685705831</v>
      </c>
      <c r="W296" s="58">
        <f t="shared" si="85"/>
        <v>621641.48678610614</v>
      </c>
      <c r="X296">
        <f t="shared" si="90"/>
        <v>788.44244354683633</v>
      </c>
      <c r="Y296" s="9">
        <f t="shared" si="91"/>
        <v>1545.3471893517992</v>
      </c>
      <c r="Z296" s="18">
        <f t="shared" si="72"/>
        <v>0.21384665835878763</v>
      </c>
    </row>
    <row r="297" spans="1:26">
      <c r="A297" t="str">
        <f>'rockfish harvests'!A296</f>
        <v>SE</v>
      </c>
      <c r="B297">
        <f>'rockfish harvests'!B296</f>
        <v>2006</v>
      </c>
      <c r="C297" t="str">
        <f>'rockfish harvests'!C296</f>
        <v>SSEI</v>
      </c>
      <c r="D297">
        <f>'rockfish harvests'!D296</f>
        <v>17714</v>
      </c>
      <c r="E297">
        <f>'YE harvest'!E297</f>
        <v>11388</v>
      </c>
      <c r="F297" s="12">
        <f>IF([3]species_comp_Region1_forR!$H230&gt;49,[3]species_comp_Region1_forR!$AV230,[3]species_comp_Region1_forR!$AX230)</f>
        <v>0.19329073499999999</v>
      </c>
      <c r="G297" s="12">
        <f>IF([3]species_comp_Region1_forR!$H230&gt;49,[3]species_comp_Region1_forR!$AW230,[3]species_comp_Region1_forR!$AY230)</f>
        <v>2.4948700000000001E-4</v>
      </c>
      <c r="H297" s="17">
        <f t="shared" si="83"/>
        <v>2201.1948901799997</v>
      </c>
      <c r="I297" s="8">
        <f t="shared" si="84"/>
        <v>32355.106802928</v>
      </c>
      <c r="J297">
        <f t="shared" si="86"/>
        <v>179.87525344784925</v>
      </c>
      <c r="K297" s="9">
        <f t="shared" si="87"/>
        <v>352.55549675778451</v>
      </c>
      <c r="M297" s="2">
        <f>'rockfish harvests'!O296</f>
        <v>21000.120329944417</v>
      </c>
      <c r="N297">
        <f>'rockfish harvests'!P296</f>
        <v>20238180.459821593</v>
      </c>
      <c r="O297" s="12">
        <f>IF([3]species_comp_Region1_forR!$D252&gt;49,[3]species_comp_Region1_forR!$AR252,[3]species_comp_Region1_forR!$AT252)</f>
        <v>0.10892710899999999</v>
      </c>
      <c r="P297" s="12">
        <f>IF([3]species_comp_Region1_forR!$D252&gt;49,[3]species_comp_Region1_forR!$AS252,[3]species_comp_Region1_forR!$AU252)</f>
        <v>7.9559000000000002E-5</v>
      </c>
      <c r="Q297" s="17">
        <f t="shared" si="70"/>
        <v>2287.4823961929715</v>
      </c>
      <c r="R297" s="59">
        <f t="shared" si="71"/>
        <v>273604.13174819155</v>
      </c>
      <c r="S297">
        <f t="shared" si="88"/>
        <v>523.07182274348474</v>
      </c>
      <c r="T297" s="9">
        <f t="shared" si="89"/>
        <v>1025.22077257723</v>
      </c>
      <c r="V297" s="17">
        <f t="shared" si="85"/>
        <v>4488.6772863729711</v>
      </c>
      <c r="W297" s="58">
        <f t="shared" si="85"/>
        <v>305959.23855111958</v>
      </c>
      <c r="X297">
        <f t="shared" si="90"/>
        <v>553.13582287817837</v>
      </c>
      <c r="Y297" s="9">
        <f t="shared" si="91"/>
        <v>1084.1462128412295</v>
      </c>
      <c r="Z297" s="18">
        <f t="shared" si="72"/>
        <v>0.12322913579851806</v>
      </c>
    </row>
    <row r="298" spans="1:26">
      <c r="A298" t="str">
        <f>'rockfish harvests'!A297</f>
        <v>SE</v>
      </c>
      <c r="B298">
        <f>'rockfish harvests'!B297</f>
        <v>2007</v>
      </c>
      <c r="C298" t="str">
        <f>'rockfish harvests'!C297</f>
        <v>SSEI</v>
      </c>
      <c r="D298">
        <f>'rockfish harvests'!D297</f>
        <v>20368</v>
      </c>
      <c r="E298">
        <f>'YE harvest'!E298</f>
        <v>12015</v>
      </c>
      <c r="F298" s="12">
        <f>IF([3]species_comp_Region1_forR!$H231&gt;49,[3]species_comp_Region1_forR!$AV231,[3]species_comp_Region1_forR!$AX231)</f>
        <v>0.211936663</v>
      </c>
      <c r="G298" s="12">
        <f>IF([3]species_comp_Region1_forR!$H231&gt;49,[3]species_comp_Region1_forR!$AW231,[3]species_comp_Region1_forR!$AY231)</f>
        <v>2.0368200000000001E-4</v>
      </c>
      <c r="H298" s="17">
        <f t="shared" si="83"/>
        <v>2546.4190059449998</v>
      </c>
      <c r="I298" s="8">
        <f t="shared" si="84"/>
        <v>29403.579348449999</v>
      </c>
      <c r="J298">
        <f t="shared" si="86"/>
        <v>171.47471926919724</v>
      </c>
      <c r="K298" s="9">
        <f t="shared" si="87"/>
        <v>336.09044976762658</v>
      </c>
      <c r="M298" s="2">
        <f>'rockfish harvests'!O297</f>
        <v>24146.463299102848</v>
      </c>
      <c r="N298">
        <f>'rockfish harvests'!P297</f>
        <v>26756848.278906163</v>
      </c>
      <c r="O298" s="12">
        <f>IF([3]species_comp_Region1_forR!$D253&gt;49,[3]species_comp_Region1_forR!$AR253,[3]species_comp_Region1_forR!$AT253)</f>
        <v>0.12130735400000001</v>
      </c>
      <c r="P298" s="12">
        <f>IF([3]species_comp_Region1_forR!$D253&gt;49,[3]species_comp_Region1_forR!$AS253,[3]species_comp_Region1_forR!$AU253)</f>
        <v>6.7038899999999999E-5</v>
      </c>
      <c r="Q298" s="17">
        <f t="shared" si="70"/>
        <v>2929.1435712722773</v>
      </c>
      <c r="R298" s="59">
        <f t="shared" si="71"/>
        <v>431033.10302341485</v>
      </c>
      <c r="S298">
        <f t="shared" si="88"/>
        <v>656.53111352274448</v>
      </c>
      <c r="T298" s="9">
        <f t="shared" si="89"/>
        <v>1286.8009825045792</v>
      </c>
      <c r="V298" s="17">
        <f t="shared" si="85"/>
        <v>5475.5625772172771</v>
      </c>
      <c r="W298" s="58">
        <f t="shared" si="85"/>
        <v>460436.68237186485</v>
      </c>
      <c r="X298">
        <f t="shared" si="90"/>
        <v>678.55484846242518</v>
      </c>
      <c r="Y298" s="9">
        <f t="shared" si="91"/>
        <v>1329.9675029863533</v>
      </c>
      <c r="Z298" s="18">
        <f t="shared" si="72"/>
        <v>0.12392422493457686</v>
      </c>
    </row>
    <row r="299" spans="1:26">
      <c r="A299" t="str">
        <f>'rockfish harvests'!A298</f>
        <v>SE</v>
      </c>
      <c r="B299">
        <f>'rockfish harvests'!B298</f>
        <v>2008</v>
      </c>
      <c r="C299" t="str">
        <f>'rockfish harvests'!C298</f>
        <v>SSEI</v>
      </c>
      <c r="D299">
        <f>'rockfish harvests'!D298</f>
        <v>18756</v>
      </c>
      <c r="E299">
        <f>'YE harvest'!E299</f>
        <v>10550</v>
      </c>
      <c r="F299" s="12">
        <f>IF([3]species_comp_Region1_forR!$H232&gt;49,[3]species_comp_Region1_forR!$AV232,[3]species_comp_Region1_forR!$AX232)</f>
        <v>0.121527778</v>
      </c>
      <c r="G299" s="12">
        <f>IF([3]species_comp_Region1_forR!$H232&gt;49,[3]species_comp_Region1_forR!$AW232,[3]species_comp_Region1_forR!$AY232)</f>
        <v>1.8566700000000001E-4</v>
      </c>
      <c r="H299" s="17">
        <f t="shared" si="83"/>
        <v>1282.1180578999999</v>
      </c>
      <c r="I299" s="8">
        <f t="shared" si="84"/>
        <v>20665.201267500001</v>
      </c>
      <c r="J299">
        <f t="shared" si="86"/>
        <v>143.75396087586597</v>
      </c>
      <c r="K299" s="9">
        <f t="shared" si="87"/>
        <v>281.75776331669732</v>
      </c>
      <c r="M299" s="2">
        <f>'rockfish harvests'!O298</f>
        <v>22235.421525823498</v>
      </c>
      <c r="N299">
        <f>'rockfish harvests'!P298</f>
        <v>22689171.172948774</v>
      </c>
      <c r="O299" s="12">
        <f>IF([3]species_comp_Region1_forR!$D254&gt;49,[3]species_comp_Region1_forR!$AR254,[3]species_comp_Region1_forR!$AT254)</f>
        <v>9.1438070999999996E-2</v>
      </c>
      <c r="P299" s="12">
        <f>IF([3]species_comp_Region1_forR!$D254&gt;49,[3]species_comp_Region1_forR!$AS254,[3]species_comp_Region1_forR!$AU254)</f>
        <v>6.9115800000000007E-5</v>
      </c>
      <c r="Q299" s="17">
        <f t="shared" si="70"/>
        <v>2033.1640521931772</v>
      </c>
      <c r="R299" s="59">
        <f t="shared" si="71"/>
        <v>222306.00071508944</v>
      </c>
      <c r="S299">
        <f t="shared" si="88"/>
        <v>471.49337292807144</v>
      </c>
      <c r="T299" s="9">
        <f t="shared" si="89"/>
        <v>924.12701093902001</v>
      </c>
      <c r="V299" s="17">
        <f t="shared" si="85"/>
        <v>3315.2821100931769</v>
      </c>
      <c r="W299" s="58">
        <f t="shared" si="85"/>
        <v>242971.20198258944</v>
      </c>
      <c r="X299">
        <f t="shared" si="90"/>
        <v>492.92109103038939</v>
      </c>
      <c r="Y299" s="9">
        <f t="shared" si="91"/>
        <v>966.12533841956315</v>
      </c>
      <c r="Z299" s="18">
        <f t="shared" si="72"/>
        <v>0.14868149215106635</v>
      </c>
    </row>
    <row r="300" spans="1:26">
      <c r="A300" t="str">
        <f>'rockfish harvests'!A299</f>
        <v>SE</v>
      </c>
      <c r="B300">
        <f>'rockfish harvests'!B299</f>
        <v>2009</v>
      </c>
      <c r="C300" t="str">
        <f>'rockfish harvests'!C299</f>
        <v>SSEI</v>
      </c>
      <c r="D300">
        <f>'rockfish harvests'!D299</f>
        <v>14837</v>
      </c>
      <c r="E300">
        <f>'YE harvest'!E300</f>
        <v>8319</v>
      </c>
      <c r="F300" s="12">
        <f>IF([3]species_comp_Region1_forR!$H233&gt;49,[3]species_comp_Region1_forR!$AV233,[3]species_comp_Region1_forR!$AX233)</f>
        <v>0.113543092</v>
      </c>
      <c r="G300" s="12">
        <f>IF([3]species_comp_Region1_forR!$H233&gt;49,[3]species_comp_Region1_forR!$AW233,[3]species_comp_Region1_forR!$AY233)</f>
        <v>1.37878E-4</v>
      </c>
      <c r="H300" s="17">
        <f t="shared" si="83"/>
        <v>944.56498234799994</v>
      </c>
      <c r="I300" s="8">
        <f t="shared" si="84"/>
        <v>9541.9519151579989</v>
      </c>
      <c r="J300">
        <f t="shared" si="86"/>
        <v>97.682915165130069</v>
      </c>
      <c r="K300" s="9">
        <f t="shared" si="87"/>
        <v>191.45851372365493</v>
      </c>
      <c r="M300" s="2">
        <f>'rockfish harvests'!O299</f>
        <v>17589.408678750442</v>
      </c>
      <c r="N300">
        <f>'rockfish harvests'!P299</f>
        <v>14198104.777272861</v>
      </c>
      <c r="O300" s="12">
        <f>IF([3]species_comp_Region1_forR!$D255&gt;49,[3]species_comp_Region1_forR!$AR255,[3]species_comp_Region1_forR!$AT255)</f>
        <v>7.6849183000000001E-2</v>
      </c>
      <c r="P300" s="12">
        <f>IF([3]species_comp_Region1_forR!$D255&gt;49,[3]species_comp_Region1_forR!$AS255,[3]species_comp_Region1_forR!$AU255)</f>
        <v>6.8214799999999996E-5</v>
      </c>
      <c r="Q300" s="17">
        <f t="shared" si="70"/>
        <v>1351.731686415081</v>
      </c>
      <c r="R300" s="59">
        <f t="shared" si="71"/>
        <v>103987.39532894826</v>
      </c>
      <c r="S300">
        <f t="shared" si="88"/>
        <v>322.47076662691188</v>
      </c>
      <c r="T300" s="9">
        <f t="shared" si="89"/>
        <v>632.04270258874726</v>
      </c>
      <c r="V300" s="17">
        <f t="shared" si="85"/>
        <v>2296.296668763081</v>
      </c>
      <c r="W300" s="58">
        <f t="shared" si="85"/>
        <v>113529.34724410626</v>
      </c>
      <c r="X300">
        <f t="shared" si="90"/>
        <v>336.94116288175042</v>
      </c>
      <c r="Y300" s="9">
        <f t="shared" si="91"/>
        <v>660.40467924823076</v>
      </c>
      <c r="Z300" s="18">
        <f t="shared" si="72"/>
        <v>0.14673241809963802</v>
      </c>
    </row>
    <row r="301" spans="1:26">
      <c r="A301" t="str">
        <f>'rockfish harvests'!A300</f>
        <v>SE</v>
      </c>
      <c r="B301">
        <f>'rockfish harvests'!B300</f>
        <v>2010</v>
      </c>
      <c r="C301" t="str">
        <f>'rockfish harvests'!C300</f>
        <v>SSEI</v>
      </c>
      <c r="D301">
        <f>'rockfish harvests'!D300</f>
        <v>20015</v>
      </c>
      <c r="E301">
        <f>'YE harvest'!E301</f>
        <v>11058</v>
      </c>
      <c r="F301" s="12">
        <f>IF([3]species_comp_Region1_forR!$H234&gt;49,[3]species_comp_Region1_forR!$AV234,[3]species_comp_Region1_forR!$AX234)</f>
        <v>0.17421124800000001</v>
      </c>
      <c r="G301" s="12">
        <f>IF([3]species_comp_Region1_forR!$H234&gt;49,[3]species_comp_Region1_forR!$AW234,[3]species_comp_Region1_forR!$AY234)</f>
        <v>1.97612E-4</v>
      </c>
      <c r="H301" s="17">
        <f t="shared" si="83"/>
        <v>1926.4279803840002</v>
      </c>
      <c r="I301" s="8">
        <f t="shared" si="84"/>
        <v>24163.869678768002</v>
      </c>
      <c r="J301">
        <f t="shared" si="86"/>
        <v>155.4473212338122</v>
      </c>
      <c r="K301" s="9">
        <f t="shared" si="87"/>
        <v>304.67674961827191</v>
      </c>
      <c r="M301" s="2">
        <f>'rockfish harvests'!O300</f>
        <v>23727.978345028649</v>
      </c>
      <c r="N301">
        <f>'rockfish harvests'!P300</f>
        <v>25837433.526771665</v>
      </c>
      <c r="O301" s="12">
        <f>IF([3]species_comp_Region1_forR!$D256&gt;49,[3]species_comp_Region1_forR!$AR256,[3]species_comp_Region1_forR!$AT256)</f>
        <v>5.5505818999999998E-2</v>
      </c>
      <c r="P301" s="12">
        <f>IF([3]species_comp_Region1_forR!$D256&gt;49,[3]species_comp_Region1_forR!$AS256,[3]species_comp_Region1_forR!$AU256)</f>
        <v>4.6975699999999998E-5</v>
      </c>
      <c r="Q301" s="17">
        <f t="shared" si="70"/>
        <v>1317.0408712550798</v>
      </c>
      <c r="R301" s="59">
        <f t="shared" si="71"/>
        <v>104836.82823648374</v>
      </c>
      <c r="S301">
        <f t="shared" si="88"/>
        <v>323.78515752962448</v>
      </c>
      <c r="T301" s="9">
        <f t="shared" si="89"/>
        <v>634.61890875806398</v>
      </c>
      <c r="V301" s="17">
        <f t="shared" si="85"/>
        <v>3243.4688516390797</v>
      </c>
      <c r="W301" s="58">
        <f t="shared" si="85"/>
        <v>129000.69791525175</v>
      </c>
      <c r="X301">
        <f t="shared" si="90"/>
        <v>359.16667149841692</v>
      </c>
      <c r="Y301" s="9">
        <f t="shared" si="91"/>
        <v>703.96667613689715</v>
      </c>
      <c r="Z301" s="18">
        <f t="shared" si="72"/>
        <v>0.11073535400745804</v>
      </c>
    </row>
    <row r="302" spans="1:26">
      <c r="A302" t="str">
        <f>'rockfish harvests'!A301</f>
        <v>SE</v>
      </c>
      <c r="B302">
        <f>'rockfish harvests'!B301</f>
        <v>2011</v>
      </c>
      <c r="C302" t="str">
        <f>'rockfish harvests'!C301</f>
        <v>SSEI</v>
      </c>
      <c r="D302">
        <f>'rockfish harvests'!D301</f>
        <v>17328</v>
      </c>
      <c r="E302">
        <f>'YE harvest'!E302</f>
        <v>8097</v>
      </c>
      <c r="F302" s="12">
        <f>IF([3]species_comp_Region1_forR!$H235&gt;49,[3]species_comp_Region1_forR!$AV235,[3]species_comp_Region1_forR!$AX235)</f>
        <v>0.16267942599999999</v>
      </c>
      <c r="G302" s="12">
        <f>IF([3]species_comp_Region1_forR!$H235&gt;49,[3]species_comp_Region1_forR!$AW235,[3]species_comp_Region1_forR!$AY235)</f>
        <v>1.63132E-4</v>
      </c>
      <c r="H302" s="17">
        <f t="shared" si="83"/>
        <v>1317.2153123219998</v>
      </c>
      <c r="I302" s="8">
        <f t="shared" si="84"/>
        <v>10695.163772988</v>
      </c>
      <c r="J302">
        <f t="shared" si="86"/>
        <v>103.41742490019755</v>
      </c>
      <c r="K302" s="9">
        <f t="shared" si="87"/>
        <v>202.69815280438718</v>
      </c>
      <c r="M302" s="2">
        <f>'rockfish harvests'!O301</f>
        <v>26057.656259472569</v>
      </c>
      <c r="N302">
        <f>'rockfish harvests'!P301</f>
        <v>22721971.694568597</v>
      </c>
      <c r="O302" s="12">
        <f>IF([3]species_comp_Region1_forR!$D257&gt;49,[3]species_comp_Region1_forR!$AR257,[3]species_comp_Region1_forR!$AT257)</f>
        <v>0.11457521399999999</v>
      </c>
      <c r="P302" s="12">
        <f>IF([3]species_comp_Region1_forR!$D257&gt;49,[3]species_comp_Region1_forR!$AS257,[3]species_comp_Region1_forR!$AU257)</f>
        <v>7.9132400000000002E-5</v>
      </c>
      <c r="Q302" s="17">
        <f t="shared" si="70"/>
        <v>2985.5615422675091</v>
      </c>
      <c r="R302" s="59">
        <f t="shared" si="71"/>
        <v>350215.1914952551</v>
      </c>
      <c r="S302">
        <f t="shared" si="88"/>
        <v>591.78982037143487</v>
      </c>
      <c r="T302" s="9">
        <f t="shared" si="89"/>
        <v>1159.9080479280124</v>
      </c>
      <c r="V302" s="17">
        <f t="shared" si="85"/>
        <v>4302.7768545895087</v>
      </c>
      <c r="W302" s="58">
        <f t="shared" si="85"/>
        <v>360910.35526824312</v>
      </c>
      <c r="X302">
        <f t="shared" si="90"/>
        <v>600.75815039684903</v>
      </c>
      <c r="Y302" s="9">
        <f t="shared" si="91"/>
        <v>1177.4859747778241</v>
      </c>
      <c r="Z302" s="18">
        <f t="shared" si="72"/>
        <v>0.13962103327669831</v>
      </c>
    </row>
    <row r="303" spans="1:26">
      <c r="A303" t="str">
        <f>'rockfish harvests'!A302</f>
        <v>SE</v>
      </c>
      <c r="B303">
        <f>'rockfish harvests'!B302</f>
        <v>2012</v>
      </c>
      <c r="C303" t="str">
        <f>'rockfish harvests'!C302</f>
        <v>SSEI</v>
      </c>
      <c r="D303">
        <f>'rockfish harvests'!D302</f>
        <v>20908</v>
      </c>
      <c r="E303">
        <f>'YE harvest'!E303</f>
        <v>11877</v>
      </c>
      <c r="F303" s="12">
        <f>IF([3]species_comp_Region1_forR!$H236&gt;49,[3]species_comp_Region1_forR!$AV236,[3]species_comp_Region1_forR!$AX236)</f>
        <v>0.143570537</v>
      </c>
      <c r="G303" s="12">
        <f>IF([3]species_comp_Region1_forR!$H236&gt;49,[3]species_comp_Region1_forR!$AW236,[3]species_comp_Region1_forR!$AY236)</f>
        <v>1.5369799999999999E-4</v>
      </c>
      <c r="H303" s="17">
        <f t="shared" si="83"/>
        <v>1705.187267949</v>
      </c>
      <c r="I303" s="8">
        <f t="shared" si="84"/>
        <v>21681.120801041998</v>
      </c>
      <c r="J303">
        <f t="shared" si="86"/>
        <v>147.24510450620082</v>
      </c>
      <c r="K303" s="9">
        <f t="shared" si="87"/>
        <v>288.60040483215357</v>
      </c>
      <c r="M303" s="2">
        <f>'rockfish harvests'!O302</f>
        <v>30342.239687848378</v>
      </c>
      <c r="N303">
        <f>'rockfish harvests'!P302</f>
        <v>23087012.957423236</v>
      </c>
      <c r="O303" s="12">
        <f>IF([3]species_comp_Region1_forR!$D258&gt;49,[3]species_comp_Region1_forR!$AR258,[3]species_comp_Region1_forR!$AT258)</f>
        <v>0.14481576700000001</v>
      </c>
      <c r="P303" s="12">
        <f>IF([3]species_comp_Region1_forR!$D258&gt;49,[3]species_comp_Region1_forR!$AS258,[3]species_comp_Region1_forR!$AU258)</f>
        <v>1.0621299999999999E-4</v>
      </c>
      <c r="Q303" s="17">
        <f t="shared" si="70"/>
        <v>4394.0347128936037</v>
      </c>
      <c r="R303" s="59">
        <f t="shared" si="71"/>
        <v>579504.76589104882</v>
      </c>
      <c r="S303">
        <f t="shared" si="88"/>
        <v>761.25210403062192</v>
      </c>
      <c r="T303" s="9">
        <f t="shared" si="89"/>
        <v>1492.054123900019</v>
      </c>
      <c r="V303" s="17">
        <f t="shared" si="85"/>
        <v>6099.2219808426034</v>
      </c>
      <c r="W303" s="58">
        <f t="shared" si="85"/>
        <v>601185.88669209077</v>
      </c>
      <c r="X303">
        <f t="shared" si="90"/>
        <v>775.36177794116907</v>
      </c>
      <c r="Y303" s="9">
        <f t="shared" si="91"/>
        <v>1519.7090847646914</v>
      </c>
      <c r="Z303" s="18">
        <f t="shared" si="72"/>
        <v>0.12712470219587799</v>
      </c>
    </row>
    <row r="304" spans="1:26">
      <c r="A304" t="str">
        <f>'rockfish harvests'!A303</f>
        <v>SE</v>
      </c>
      <c r="B304">
        <f>'rockfish harvests'!B303</f>
        <v>2013</v>
      </c>
      <c r="C304" t="str">
        <f>'rockfish harvests'!C303</f>
        <v>SSEI</v>
      </c>
      <c r="D304">
        <f>'rockfish harvests'!D303</f>
        <v>24779</v>
      </c>
      <c r="E304">
        <f>'YE harvest'!E304</f>
        <v>13572</v>
      </c>
      <c r="F304" s="12">
        <f>IF([3]species_comp_Region1_forR!$H237&gt;49,[3]species_comp_Region1_forR!$AV237,[3]species_comp_Region1_forR!$AX237)</f>
        <v>0.171851852</v>
      </c>
      <c r="G304" s="12">
        <f>IF([3]species_comp_Region1_forR!$H237&gt;49,[3]species_comp_Region1_forR!$AW237,[3]species_comp_Region1_forR!$AY237)</f>
        <v>2.1115500000000001E-4</v>
      </c>
      <c r="H304" s="17">
        <f t="shared" si="83"/>
        <v>2332.3733353439998</v>
      </c>
      <c r="I304" s="8">
        <f t="shared" si="84"/>
        <v>38894.578697520003</v>
      </c>
      <c r="J304">
        <f t="shared" si="86"/>
        <v>197.21708520693639</v>
      </c>
      <c r="K304" s="9">
        <f t="shared" si="87"/>
        <v>386.54548700559531</v>
      </c>
      <c r="M304" s="2">
        <f>'rockfish harvests'!O303</f>
        <v>34267.842065821518</v>
      </c>
      <c r="N304">
        <f>'rockfish harvests'!P303</f>
        <v>37595985.131994449</v>
      </c>
      <c r="O304" s="12">
        <f>IF([3]species_comp_Region1_forR!$D259&gt;49,[3]species_comp_Region1_forR!$AR259,[3]species_comp_Region1_forR!$AT259)</f>
        <v>0.12985359599999999</v>
      </c>
      <c r="P304" s="12">
        <f>IF([3]species_comp_Region1_forR!$D259&gt;49,[3]species_comp_Region1_forR!$AS259,[3]species_comp_Region1_forR!$AU259)</f>
        <v>7.1969200000000002E-5</v>
      </c>
      <c r="Q304" s="17">
        <f t="shared" si="70"/>
        <v>4449.8025194069924</v>
      </c>
      <c r="R304" s="59">
        <f t="shared" si="71"/>
        <v>715748.46092800121</v>
      </c>
      <c r="S304">
        <f t="shared" si="88"/>
        <v>846.01918472810132</v>
      </c>
      <c r="T304" s="9">
        <f t="shared" si="89"/>
        <v>1658.1976020670786</v>
      </c>
      <c r="V304" s="17">
        <f t="shared" si="85"/>
        <v>6782.1758547509926</v>
      </c>
      <c r="W304" s="58">
        <f t="shared" si="85"/>
        <v>754643.03962552117</v>
      </c>
      <c r="X304">
        <f t="shared" si="90"/>
        <v>868.70192795084847</v>
      </c>
      <c r="Y304" s="9">
        <f t="shared" si="91"/>
        <v>1702.655778783663</v>
      </c>
      <c r="Z304" s="18">
        <f t="shared" si="72"/>
        <v>0.12808602232605229</v>
      </c>
    </row>
    <row r="305" spans="1:26">
      <c r="A305" t="str">
        <f>'rockfish harvests'!A304</f>
        <v>SE</v>
      </c>
      <c r="B305">
        <f>'rockfish harvests'!B304</f>
        <v>2014</v>
      </c>
      <c r="C305" t="str">
        <f>'rockfish harvests'!C304</f>
        <v>SSEI</v>
      </c>
      <c r="D305">
        <f>'rockfish harvests'!D304</f>
        <v>25686</v>
      </c>
      <c r="E305">
        <f>'YE harvest'!E305</f>
        <v>15018</v>
      </c>
      <c r="F305" s="12">
        <f>IF([3]species_comp_Region1_forR!$H238&gt;49,[3]species_comp_Region1_forR!$AV238,[3]species_comp_Region1_forR!$AX238)</f>
        <v>0.21995783599999999</v>
      </c>
      <c r="G305" s="12">
        <f>IF([3]species_comp_Region1_forR!$H238&gt;49,[3]species_comp_Region1_forR!$AW238,[3]species_comp_Region1_forR!$AY238)</f>
        <v>1.20658E-4</v>
      </c>
      <c r="H305" s="17">
        <f t="shared" si="83"/>
        <v>3303.3267810479997</v>
      </c>
      <c r="I305" s="8">
        <f t="shared" si="84"/>
        <v>27213.244413191998</v>
      </c>
      <c r="J305">
        <f t="shared" si="86"/>
        <v>164.96437316339549</v>
      </c>
      <c r="K305" s="9">
        <f t="shared" si="87"/>
        <v>323.33017140025515</v>
      </c>
      <c r="M305" s="2">
        <f>'rockfish harvests'!O304</f>
        <v>33152.073336968373</v>
      </c>
      <c r="N305">
        <f>'rockfish harvests'!P304</f>
        <v>19566076.633357268</v>
      </c>
      <c r="O305" s="12">
        <f>IF([3]species_comp_Region1_forR!$D260&gt;49,[3]species_comp_Region1_forR!$AR260,[3]species_comp_Region1_forR!$AT260)</f>
        <v>0.16422435599999999</v>
      </c>
      <c r="P305" s="12">
        <f>IF([3]species_comp_Region1_forR!$D260&gt;49,[3]species_comp_Region1_forR!$AS260,[3]species_comp_Region1_forR!$AU260)</f>
        <v>6.9390700000000006E-5</v>
      </c>
      <c r="Q305" s="17">
        <f t="shared" si="70"/>
        <v>5444.3778938284013</v>
      </c>
      <c r="R305" s="59">
        <f t="shared" si="71"/>
        <v>602596.86214164086</v>
      </c>
      <c r="S305">
        <f t="shared" si="88"/>
        <v>776.27112669584767</v>
      </c>
      <c r="T305" s="9">
        <f t="shared" si="89"/>
        <v>1521.4914083238614</v>
      </c>
      <c r="V305" s="17">
        <f t="shared" si="85"/>
        <v>8747.7046748764005</v>
      </c>
      <c r="W305" s="58">
        <f t="shared" si="85"/>
        <v>629810.10655483289</v>
      </c>
      <c r="X305">
        <f t="shared" si="90"/>
        <v>793.60576267743477</v>
      </c>
      <c r="Y305" s="9">
        <f t="shared" si="91"/>
        <v>1555.4672948477721</v>
      </c>
      <c r="Z305" s="18">
        <f t="shared" si="72"/>
        <v>9.0721599799395133E-2</v>
      </c>
    </row>
    <row r="306" spans="1:26">
      <c r="A306" t="str">
        <f>'rockfish harvests'!A305</f>
        <v>SE</v>
      </c>
      <c r="B306">
        <f>'rockfish harvests'!B305</f>
        <v>2015</v>
      </c>
      <c r="C306" t="str">
        <f>'rockfish harvests'!C305</f>
        <v>SSEI</v>
      </c>
      <c r="D306">
        <f>'rockfish harvests'!D305</f>
        <v>29160</v>
      </c>
      <c r="E306">
        <f>'YE harvest'!E306</f>
        <v>17942</v>
      </c>
      <c r="F306" s="12">
        <f>IF([3]species_comp_Region1_forR!$H239&gt;49,[3]species_comp_Region1_forR!$AV239,[3]species_comp_Region1_forR!$AX239)</f>
        <v>0.20289330899999999</v>
      </c>
      <c r="G306" s="12">
        <f>IF([3]species_comp_Region1_forR!$H239&gt;49,[3]species_comp_Region1_forR!$AW239,[3]species_comp_Region1_forR!$AY239)</f>
        <v>5.8512199999999999E-5</v>
      </c>
      <c r="H306" s="17">
        <f t="shared" si="83"/>
        <v>3640.3117500779999</v>
      </c>
      <c r="I306" s="8">
        <f t="shared" si="84"/>
        <v>18835.976161440798</v>
      </c>
      <c r="J306">
        <f t="shared" si="86"/>
        <v>137.2442208671855</v>
      </c>
      <c r="K306" s="9">
        <f t="shared" si="87"/>
        <v>268.99867289968358</v>
      </c>
      <c r="M306" s="2">
        <f>'rockfish harvests'!O305</f>
        <v>31796.645359656926</v>
      </c>
      <c r="N306">
        <f>'rockfish harvests'!P305</f>
        <v>18451721.940392502</v>
      </c>
      <c r="O306" s="12">
        <f>IF([3]species_comp_Region1_forR!$D261&gt;49,[3]species_comp_Region1_forR!$AR261,[3]species_comp_Region1_forR!$AT261)</f>
        <v>0.11386639699999999</v>
      </c>
      <c r="P306" s="12">
        <f>IF([3]species_comp_Region1_forR!$D261&gt;49,[3]species_comp_Region1_forR!$AS261,[3]species_comp_Region1_forR!$AU261)</f>
        <v>5.1088999999999998E-5</v>
      </c>
      <c r="Q306" s="17">
        <f t="shared" si="70"/>
        <v>3620.5694437909033</v>
      </c>
      <c r="R306" s="59">
        <f t="shared" si="71"/>
        <v>289946.50167621917</v>
      </c>
      <c r="S306">
        <f t="shared" si="88"/>
        <v>538.46680647577443</v>
      </c>
      <c r="T306" s="9">
        <f t="shared" si="89"/>
        <v>1055.3949406925178</v>
      </c>
      <c r="V306" s="17">
        <f t="shared" si="85"/>
        <v>7260.8811938689032</v>
      </c>
      <c r="W306" s="58">
        <f t="shared" si="85"/>
        <v>308782.47783765994</v>
      </c>
      <c r="X306">
        <f t="shared" si="90"/>
        <v>555.68199344378615</v>
      </c>
      <c r="Y306" s="9">
        <f t="shared" si="91"/>
        <v>1089.1367071498209</v>
      </c>
      <c r="Z306" s="18">
        <f t="shared" si="72"/>
        <v>7.6530930421090576E-2</v>
      </c>
    </row>
    <row r="307" spans="1:26">
      <c r="A307" t="str">
        <f>'rockfish harvests'!A306</f>
        <v>SE</v>
      </c>
      <c r="B307">
        <f>'rockfish harvests'!B306</f>
        <v>2016</v>
      </c>
      <c r="C307" t="str">
        <f>'rockfish harvests'!C306</f>
        <v>SSEI</v>
      </c>
      <c r="D307">
        <f>'rockfish harvests'!D306</f>
        <v>32540</v>
      </c>
      <c r="E307">
        <f>'YE harvest'!E307</f>
        <v>19167</v>
      </c>
      <c r="F307" s="12">
        <f>IF([3]species_comp_Region1_forR!$H240&gt;49,[3]species_comp_Region1_forR!$AV240,[3]species_comp_Region1_forR!$AX240)</f>
        <v>0.19990701999999999</v>
      </c>
      <c r="G307" s="12">
        <f>IF([3]species_comp_Region1_forR!$H240&gt;49,[3]species_comp_Region1_forR!$AW240,[3]species_comp_Region1_forR!$AY240)</f>
        <v>7.4392699999999997E-5</v>
      </c>
      <c r="H307" s="17">
        <f t="shared" si="83"/>
        <v>3831.6178523399999</v>
      </c>
      <c r="I307" s="8">
        <f t="shared" si="84"/>
        <v>27329.935512210297</v>
      </c>
      <c r="J307">
        <f t="shared" si="86"/>
        <v>165.31768057957473</v>
      </c>
      <c r="K307" s="9">
        <f t="shared" si="87"/>
        <v>324.02265393596645</v>
      </c>
      <c r="M307" s="2">
        <f>'rockfish harvests'!O306</f>
        <v>33865.532446281708</v>
      </c>
      <c r="N307">
        <f>'rockfish harvests'!P306</f>
        <v>23923054.468410891</v>
      </c>
      <c r="O307" s="12">
        <f>IF([3]species_comp_Region1_forR!$D262&gt;49,[3]species_comp_Region1_forR!$AR262,[3]species_comp_Region1_forR!$AT262)</f>
        <v>0.14972458699999999</v>
      </c>
      <c r="P307" s="12">
        <f>IF([3]species_comp_Region1_forR!$D262&gt;49,[3]species_comp_Region1_forR!$AS262,[3]species_comp_Region1_forR!$AU262)</f>
        <v>6.3781099999999998E-5</v>
      </c>
      <c r="Q307" s="17">
        <f t="shared" si="70"/>
        <v>5070.5028590546281</v>
      </c>
      <c r="R307" s="59">
        <f t="shared" si="71"/>
        <v>607916.98901106918</v>
      </c>
      <c r="S307">
        <f t="shared" si="88"/>
        <v>779.69031609419721</v>
      </c>
      <c r="T307" s="9">
        <f t="shared" si="89"/>
        <v>1528.1930195446266</v>
      </c>
      <c r="V307" s="17">
        <f t="shared" si="85"/>
        <v>8902.1207113946275</v>
      </c>
      <c r="W307" s="58">
        <f t="shared" si="85"/>
        <v>635246.92452327942</v>
      </c>
      <c r="X307">
        <f t="shared" si="90"/>
        <v>797.02379169211724</v>
      </c>
      <c r="Y307" s="9">
        <f t="shared" si="91"/>
        <v>1562.1666317165498</v>
      </c>
      <c r="Z307" s="18">
        <f t="shared" si="72"/>
        <v>8.9531901165071218E-2</v>
      </c>
    </row>
    <row r="308" spans="1:26">
      <c r="A308" t="str">
        <f>'rockfish harvests'!A307</f>
        <v>SE</v>
      </c>
      <c r="B308">
        <f>'rockfish harvests'!B307</f>
        <v>2017</v>
      </c>
      <c r="C308" t="str">
        <f>'rockfish harvests'!C307</f>
        <v>SSEI</v>
      </c>
      <c r="D308">
        <f>'rockfish harvests'!D307</f>
        <v>30249</v>
      </c>
      <c r="E308">
        <f>'YE harvest'!E308</f>
        <v>13768</v>
      </c>
      <c r="F308" s="12">
        <f>IF([3]species_comp_Region1_forR!$H241&gt;49,[3]species_comp_Region1_forR!$AV241,[3]species_comp_Region1_forR!$AX241)</f>
        <v>0.17742946700000001</v>
      </c>
      <c r="G308" s="12">
        <f>IF([3]species_comp_Region1_forR!$H241&gt;49,[3]species_comp_Region1_forR!$AW241,[3]species_comp_Region1_forR!$AY241)</f>
        <v>9.1561E-5</v>
      </c>
      <c r="H308" s="17">
        <f t="shared" si="83"/>
        <v>2442.8489016560002</v>
      </c>
      <c r="I308" s="8">
        <f t="shared" si="84"/>
        <v>17356.103923264</v>
      </c>
      <c r="J308">
        <f t="shared" si="86"/>
        <v>131.74256686152734</v>
      </c>
      <c r="K308" s="9">
        <f t="shared" si="87"/>
        <v>258.21543104859359</v>
      </c>
      <c r="M308" s="2">
        <f>'rockfish harvests'!O307</f>
        <v>32660.834871736792</v>
      </c>
      <c r="N308">
        <f>'rockfish harvests'!P307</f>
        <v>21220862.426665116</v>
      </c>
      <c r="O308" s="12">
        <f>IF([3]species_comp_Region1_forR!$D263&gt;49,[3]species_comp_Region1_forR!$AR263,[3]species_comp_Region1_forR!$AT263)</f>
        <v>0.13790760899999999</v>
      </c>
      <c r="P308" s="12">
        <f>IF([3]species_comp_Region1_forR!$D263&gt;49,[3]species_comp_Region1_forR!$AS263,[3]species_comp_Region1_forR!$AU263)</f>
        <v>8.0822000000000006E-5</v>
      </c>
      <c r="Q308" s="17">
        <f t="shared" si="70"/>
        <v>4504.1776451050418</v>
      </c>
      <c r="R308" s="59">
        <f t="shared" si="71"/>
        <v>488089.30537645565</v>
      </c>
      <c r="S308">
        <f t="shared" si="88"/>
        <v>698.63388507605021</v>
      </c>
      <c r="T308" s="9">
        <f t="shared" si="89"/>
        <v>1369.3224147490585</v>
      </c>
      <c r="V308" s="17">
        <f t="shared" si="85"/>
        <v>6947.0265467610425</v>
      </c>
      <c r="W308" s="58">
        <f t="shared" si="85"/>
        <v>505445.40929971967</v>
      </c>
      <c r="X308">
        <f t="shared" si="90"/>
        <v>710.94683999559322</v>
      </c>
      <c r="Y308" s="9">
        <f t="shared" si="91"/>
        <v>1393.4558063913628</v>
      </c>
      <c r="Z308" s="18">
        <f t="shared" si="72"/>
        <v>0.10233829325541625</v>
      </c>
    </row>
    <row r="309" spans="1:26">
      <c r="A309" t="str">
        <f>'rockfish harvests'!A308</f>
        <v>SE</v>
      </c>
      <c r="B309">
        <f>'rockfish harvests'!B308</f>
        <v>2018</v>
      </c>
      <c r="C309" t="str">
        <f>'rockfish harvests'!C308</f>
        <v>SSEI</v>
      </c>
      <c r="D309">
        <f>'rockfish harvests'!D308</f>
        <v>42049</v>
      </c>
      <c r="E309">
        <f>'YE harvest'!E309</f>
        <v>16630</v>
      </c>
      <c r="F309" s="12">
        <f>IF([3]species_comp_Region1_forR!$H242&gt;49,[3]species_comp_Region1_forR!$AV242,[3]species_comp_Region1_forR!$AX242)</f>
        <v>0.145038168</v>
      </c>
      <c r="G309" s="12">
        <f>IF([3]species_comp_Region1_forR!$H242&gt;49,[3]species_comp_Region1_forR!$AW242,[3]species_comp_Region1_forR!$AY242)</f>
        <v>2.3709800000000001E-4</v>
      </c>
      <c r="H309" s="17">
        <f t="shared" si="83"/>
        <v>2411.98473384</v>
      </c>
      <c r="I309" s="8">
        <f t="shared" si="84"/>
        <v>65571.087876200007</v>
      </c>
      <c r="J309">
        <f t="shared" si="86"/>
        <v>256.06852183780808</v>
      </c>
      <c r="K309" s="9">
        <f t="shared" si="87"/>
        <v>501.89430280210382</v>
      </c>
      <c r="M309" s="2">
        <f>'rockfish harvests'!O308</f>
        <v>34725.8595505618</v>
      </c>
      <c r="N309">
        <f>'rockfish harvests'!P308</f>
        <v>18537755.684375577</v>
      </c>
      <c r="O309" s="12">
        <f>IF([3]species_comp_Region1_forR!$D264&gt;49,[3]species_comp_Region1_forR!$AR264,[3]species_comp_Region1_forR!$AT264)</f>
        <v>9.4146046999999997E-2</v>
      </c>
      <c r="P309" s="12">
        <f>IF([3]species_comp_Region1_forR!$D264&gt;49,[3]species_comp_Region1_forR!$AS264,[3]species_comp_Region1_forR!$AU264)</f>
        <v>5.1499100000000003E-5</v>
      </c>
      <c r="Q309" s="17">
        <f t="shared" si="70"/>
        <v>3269.30240536259</v>
      </c>
      <c r="R309" s="59">
        <f t="shared" si="71"/>
        <v>225456.32377803046</v>
      </c>
      <c r="S309">
        <f t="shared" si="88"/>
        <v>474.82241288510221</v>
      </c>
      <c r="T309" s="9">
        <f t="shared" si="89"/>
        <v>930.65192925480028</v>
      </c>
      <c r="V309" s="17">
        <f t="shared" si="85"/>
        <v>5681.28713920259</v>
      </c>
      <c r="W309" s="58">
        <f t="shared" si="85"/>
        <v>291027.41165423044</v>
      </c>
      <c r="X309">
        <f t="shared" si="90"/>
        <v>539.4695650861413</v>
      </c>
      <c r="Y309" s="9">
        <f t="shared" si="91"/>
        <v>1057.3603475688369</v>
      </c>
      <c r="Z309" s="18">
        <f t="shared" si="72"/>
        <v>9.4955518330281014E-2</v>
      </c>
    </row>
    <row r="310" spans="1:26">
      <c r="A310" t="str">
        <f>'rockfish harvests'!A309</f>
        <v>SE</v>
      </c>
      <c r="B310">
        <f>'rockfish harvests'!B309</f>
        <v>2019</v>
      </c>
      <c r="C310" t="str">
        <f>'rockfish harvests'!C309</f>
        <v>SSEI</v>
      </c>
      <c r="D310">
        <f>'rockfish harvests'!D309</f>
        <v>35867</v>
      </c>
      <c r="E310">
        <f>'YE harvest'!E310</f>
        <v>14851</v>
      </c>
      <c r="F310" s="12">
        <v>0.16850828729281769</v>
      </c>
      <c r="G310" s="12">
        <v>3.8812533076581417E-4</v>
      </c>
      <c r="H310" s="17">
        <f t="shared" ref="H310" si="102">E310*F310</f>
        <v>2502.5165745856357</v>
      </c>
      <c r="I310" s="8">
        <f t="shared" ref="I310" si="103">(E310^2)*G310</f>
        <v>85601.89596425333</v>
      </c>
      <c r="K310" s="9"/>
      <c r="M310" s="2">
        <f>'rockfish harvests'!O309</f>
        <v>69950.34860446323</v>
      </c>
      <c r="N310">
        <f>'rockfish harvests'!P309</f>
        <v>111154603.32156514</v>
      </c>
      <c r="O310" s="12">
        <v>7.5318655851680183E-2</v>
      </c>
      <c r="P310" s="12">
        <v>8.0795540524798546E-5</v>
      </c>
      <c r="Q310" s="17">
        <f t="shared" ref="Q310" si="104">M310*O310</f>
        <v>5268.5662332446236</v>
      </c>
      <c r="R310" s="59">
        <f t="shared" ref="R310" si="105">(M310^2)*P310+(O310^2)*N310-(P310*N310)</f>
        <v>1016924.8661219572</v>
      </c>
      <c r="S310">
        <f t="shared" ref="S310" si="106">SQRT(R310)</f>
        <v>1008.4269265157278</v>
      </c>
      <c r="T310" s="9">
        <f t="shared" ref="T310" si="107">(1.96*S310)</f>
        <v>1976.5167759708265</v>
      </c>
      <c r="V310" s="17">
        <f t="shared" ref="V310" si="108">Q310+H310</f>
        <v>7771.0828078302593</v>
      </c>
      <c r="W310" s="58">
        <f t="shared" ref="W310" si="109">R310+I310</f>
        <v>1102526.7620862105</v>
      </c>
      <c r="X310">
        <f t="shared" ref="X310" si="110">SQRT(W310)</f>
        <v>1050.0127437732413</v>
      </c>
      <c r="Y310" s="9">
        <f t="shared" ref="Y310" si="111">(1.96*X310)</f>
        <v>2058.0249777955528</v>
      </c>
      <c r="Z310" s="18">
        <f t="shared" si="72"/>
        <v>0.13511794556033205</v>
      </c>
    </row>
    <row r="311" spans="1:26">
      <c r="A311" t="str">
        <f>'rockfish harvests'!A310</f>
        <v>SE</v>
      </c>
      <c r="B311">
        <f>'rockfish harvests'!B310</f>
        <v>1998</v>
      </c>
      <c r="C311" t="str">
        <f>'rockfish harvests'!C310</f>
        <v>SSEO</v>
      </c>
      <c r="D311">
        <f>'rockfish harvests'!D310</f>
        <v>3185</v>
      </c>
      <c r="E311">
        <f>'YE harvest'!E311</f>
        <v>1723</v>
      </c>
      <c r="F311" s="42">
        <v>5.5469732000000001E-2</v>
      </c>
      <c r="G311" s="42">
        <v>9.1752999999999995E-4</v>
      </c>
      <c r="H311" s="17">
        <f t="shared" si="83"/>
        <v>95.574348236000006</v>
      </c>
      <c r="I311" s="8">
        <f t="shared" si="84"/>
        <v>2723.8979193699997</v>
      </c>
      <c r="J311">
        <f t="shared" si="86"/>
        <v>52.190975459077208</v>
      </c>
      <c r="K311" s="9">
        <f t="shared" si="87"/>
        <v>102.29431189979132</v>
      </c>
      <c r="M311" s="2">
        <f>'rockfish harvests'!O310</f>
        <v>1543.4215757484271</v>
      </c>
      <c r="N311">
        <f>'rockfish harvests'!P310</f>
        <v>277633.92962977174</v>
      </c>
      <c r="O311" s="42">
        <v>2.5896555000000002E-2</v>
      </c>
      <c r="P311" s="42">
        <v>1.86563E-4</v>
      </c>
      <c r="Q311" s="17">
        <f t="shared" si="70"/>
        <v>39.969301724555812</v>
      </c>
      <c r="R311" s="59">
        <f t="shared" si="71"/>
        <v>578.81493715472266</v>
      </c>
      <c r="S311">
        <f t="shared" si="88"/>
        <v>24.058573049013582</v>
      </c>
      <c r="T311" s="9">
        <f t="shared" si="89"/>
        <v>47.154803176066622</v>
      </c>
      <c r="V311" s="17">
        <f t="shared" si="85"/>
        <v>135.54364996055583</v>
      </c>
      <c r="W311" s="58">
        <f t="shared" si="85"/>
        <v>3302.7128565247222</v>
      </c>
      <c r="X311">
        <f t="shared" si="90"/>
        <v>57.469233999808296</v>
      </c>
      <c r="Y311" s="9">
        <f t="shared" si="91"/>
        <v>112.63969863962426</v>
      </c>
      <c r="Z311" s="18">
        <f t="shared" si="72"/>
        <v>0.42399060388688259</v>
      </c>
    </row>
    <row r="312" spans="1:26">
      <c r="A312" t="str">
        <f>'rockfish harvests'!A311</f>
        <v>SE</v>
      </c>
      <c r="B312">
        <f>'rockfish harvests'!B311</f>
        <v>1999</v>
      </c>
      <c r="C312" t="str">
        <f>'rockfish harvests'!C311</f>
        <v>SSEO</v>
      </c>
      <c r="D312">
        <f>'rockfish harvests'!D311</f>
        <v>4616</v>
      </c>
      <c r="E312">
        <f>'YE harvest'!E312</f>
        <v>3048</v>
      </c>
      <c r="F312" s="42">
        <v>5.5469732000000001E-2</v>
      </c>
      <c r="G312" s="42">
        <v>9.1752999999999995E-4</v>
      </c>
      <c r="H312" s="17">
        <f t="shared" si="83"/>
        <v>169.07174313600001</v>
      </c>
      <c r="I312" s="8">
        <f t="shared" si="84"/>
        <v>8524.1326291200003</v>
      </c>
      <c r="J312">
        <f t="shared" si="86"/>
        <v>92.32622936695725</v>
      </c>
      <c r="K312" s="9">
        <f t="shared" si="87"/>
        <v>180.95940955923621</v>
      </c>
      <c r="M312" s="2">
        <f>'rockfish harvests'!O311</f>
        <v>2236.8709556215817</v>
      </c>
      <c r="N312">
        <f>'rockfish harvests'!P311</f>
        <v>583156.69651387446</v>
      </c>
      <c r="O312" s="42">
        <v>2.5896555000000002E-2</v>
      </c>
      <c r="P312" s="42">
        <v>1.86563E-4</v>
      </c>
      <c r="Q312" s="17">
        <f t="shared" si="70"/>
        <v>57.927251730156854</v>
      </c>
      <c r="R312" s="59">
        <f t="shared" si="71"/>
        <v>1215.7728959646513</v>
      </c>
      <c r="S312">
        <f t="shared" si="88"/>
        <v>34.867935068837262</v>
      </c>
      <c r="T312" s="9">
        <f t="shared" si="89"/>
        <v>68.341152734921039</v>
      </c>
      <c r="V312" s="17">
        <f t="shared" si="85"/>
        <v>226.99899486615686</v>
      </c>
      <c r="W312" s="58">
        <f t="shared" si="85"/>
        <v>9739.9055250846523</v>
      </c>
      <c r="X312">
        <f t="shared" si="90"/>
        <v>98.690959692793811</v>
      </c>
      <c r="Y312" s="9">
        <f t="shared" si="91"/>
        <v>193.43428099787587</v>
      </c>
      <c r="Z312" s="18">
        <f t="shared" si="72"/>
        <v>0.43476386206460504</v>
      </c>
    </row>
    <row r="313" spans="1:26">
      <c r="A313" t="str">
        <f>'rockfish harvests'!A312</f>
        <v>SE</v>
      </c>
      <c r="B313">
        <f>'rockfish harvests'!B312</f>
        <v>2000</v>
      </c>
      <c r="C313" t="str">
        <f>'rockfish harvests'!C312</f>
        <v>SSEO</v>
      </c>
      <c r="D313">
        <f>'rockfish harvests'!D312</f>
        <v>6910</v>
      </c>
      <c r="E313">
        <f>'YE harvest'!E313</f>
        <v>4760</v>
      </c>
      <c r="F313" s="42">
        <v>5.5469732000000001E-2</v>
      </c>
      <c r="G313" s="42">
        <v>9.1752999999999995E-4</v>
      </c>
      <c r="H313" s="17">
        <f t="shared" si="83"/>
        <v>264.03592431999999</v>
      </c>
      <c r="I313" s="8">
        <f t="shared" si="84"/>
        <v>20789.027727999997</v>
      </c>
      <c r="J313">
        <f t="shared" si="86"/>
        <v>144.18400649170488</v>
      </c>
      <c r="K313" s="9">
        <f t="shared" si="87"/>
        <v>282.60065272374158</v>
      </c>
      <c r="M313" s="2">
        <f>'rockfish harvests'!O312</f>
        <v>3348.5221627697429</v>
      </c>
      <c r="N313">
        <f>'rockfish harvests'!P312</f>
        <v>1306801.9129460659</v>
      </c>
      <c r="O313" s="42">
        <v>2.5896555000000002E-2</v>
      </c>
      <c r="P313" s="42">
        <v>1.86563E-4</v>
      </c>
      <c r="Q313" s="17">
        <f t="shared" si="70"/>
        <v>86.715188356885605</v>
      </c>
      <c r="R313" s="59">
        <f t="shared" si="71"/>
        <v>2724.4381409873504</v>
      </c>
      <c r="S313">
        <f t="shared" si="88"/>
        <v>52.19615063380968</v>
      </c>
      <c r="T313" s="9">
        <f t="shared" si="89"/>
        <v>102.30445524226697</v>
      </c>
      <c r="V313" s="17">
        <f t="shared" si="85"/>
        <v>350.75111267688561</v>
      </c>
      <c r="W313" s="58">
        <f t="shared" si="85"/>
        <v>23513.465868987347</v>
      </c>
      <c r="X313">
        <f t="shared" si="90"/>
        <v>153.34101169937333</v>
      </c>
      <c r="Y313" s="9">
        <f t="shared" si="91"/>
        <v>300.54838293077171</v>
      </c>
      <c r="Z313" s="18">
        <f t="shared" si="72"/>
        <v>0.43717897437044523</v>
      </c>
    </row>
    <row r="314" spans="1:26">
      <c r="A314" t="str">
        <f>'rockfish harvests'!A313</f>
        <v>SE</v>
      </c>
      <c r="B314">
        <f>'rockfish harvests'!B313</f>
        <v>2001</v>
      </c>
      <c r="C314" t="str">
        <f>'rockfish harvests'!C313</f>
        <v>SSEO</v>
      </c>
      <c r="D314">
        <f>'rockfish harvests'!D313</f>
        <v>5756</v>
      </c>
      <c r="E314">
        <f>'YE harvest'!E314</f>
        <v>3877</v>
      </c>
      <c r="F314" s="42">
        <v>5.5469732000000001E-2</v>
      </c>
      <c r="G314" s="42">
        <v>9.1752999999999995E-4</v>
      </c>
      <c r="H314" s="17">
        <f t="shared" si="83"/>
        <v>215.05615096400001</v>
      </c>
      <c r="I314" s="8">
        <f t="shared" si="84"/>
        <v>13791.51179137</v>
      </c>
      <c r="J314">
        <f t="shared" si="86"/>
        <v>117.43726747234031</v>
      </c>
      <c r="K314" s="9">
        <f t="shared" si="87"/>
        <v>230.17704424578702</v>
      </c>
      <c r="M314" s="2">
        <f>'rockfish harvests'!O313</f>
        <v>2789.304423864347</v>
      </c>
      <c r="N314">
        <f>'rockfish harvests'!P313</f>
        <v>906766.02050430153</v>
      </c>
      <c r="O314" s="42">
        <v>2.5896555000000002E-2</v>
      </c>
      <c r="P314" s="42">
        <v>1.86563E-4</v>
      </c>
      <c r="Q314" s="17">
        <f t="shared" ref="Q314:Q331" si="112">M314*O314</f>
        <v>72.233375424346377</v>
      </c>
      <c r="R314" s="59">
        <f t="shared" ref="R314:R331" si="113">(M314^2)*P314+(O314^2)*N314-(P314*N314)</f>
        <v>1890.4379514136785</v>
      </c>
      <c r="S314">
        <f t="shared" si="88"/>
        <v>43.479166866600359</v>
      </c>
      <c r="T314" s="9">
        <f t="shared" si="89"/>
        <v>85.219167058536698</v>
      </c>
      <c r="V314" s="17">
        <f t="shared" si="85"/>
        <v>287.28952638834642</v>
      </c>
      <c r="W314" s="58">
        <f t="shared" si="85"/>
        <v>15681.949742783678</v>
      </c>
      <c r="X314">
        <f t="shared" si="90"/>
        <v>125.22759177906312</v>
      </c>
      <c r="Y314" s="9">
        <f t="shared" si="91"/>
        <v>245.4460798869637</v>
      </c>
      <c r="Z314" s="18">
        <f t="shared" si="72"/>
        <v>0.43589334200017266</v>
      </c>
    </row>
    <row r="315" spans="1:26">
      <c r="A315" t="str">
        <f>'rockfish harvests'!A314</f>
        <v>SE</v>
      </c>
      <c r="B315">
        <f>'rockfish harvests'!B314</f>
        <v>2002</v>
      </c>
      <c r="C315" t="str">
        <f>'rockfish harvests'!C314</f>
        <v>SSEO</v>
      </c>
      <c r="D315">
        <f>'rockfish harvests'!D314</f>
        <v>7617</v>
      </c>
      <c r="E315">
        <f>'YE harvest'!E315</f>
        <v>4125</v>
      </c>
      <c r="F315" s="42">
        <v>5.5469732000000001E-2</v>
      </c>
      <c r="G315" s="42">
        <v>9.1752999999999995E-4</v>
      </c>
      <c r="H315" s="17">
        <f t="shared" si="83"/>
        <v>228.8126445</v>
      </c>
      <c r="I315" s="8">
        <f t="shared" si="84"/>
        <v>15612.346406249999</v>
      </c>
      <c r="J315">
        <f t="shared" si="86"/>
        <v>124.94937537358879</v>
      </c>
      <c r="K315" s="9">
        <f t="shared" si="87"/>
        <v>244.90077573223402</v>
      </c>
      <c r="M315" s="2">
        <f>'rockfish harvests'!O314</f>
        <v>3691.1278312325794</v>
      </c>
      <c r="N315">
        <f>'rockfish harvests'!P314</f>
        <v>1587894.256982432</v>
      </c>
      <c r="O315" s="42">
        <v>2.5896555000000002E-2</v>
      </c>
      <c r="P315" s="42">
        <v>1.86563E-4</v>
      </c>
      <c r="Q315" s="17">
        <f t="shared" si="112"/>
        <v>95.587494893545212</v>
      </c>
      <c r="R315" s="59">
        <f t="shared" si="113"/>
        <v>3310.4632268442756</v>
      </c>
      <c r="S315">
        <f t="shared" si="88"/>
        <v>57.536625090843444</v>
      </c>
      <c r="T315" s="9">
        <f t="shared" si="89"/>
        <v>112.77178517805315</v>
      </c>
      <c r="V315" s="17">
        <f t="shared" si="85"/>
        <v>324.4001393935452</v>
      </c>
      <c r="W315" s="58">
        <f t="shared" si="85"/>
        <v>18922.809633094275</v>
      </c>
      <c r="X315">
        <f t="shared" si="90"/>
        <v>137.56020366768246</v>
      </c>
      <c r="Y315" s="9">
        <f t="shared" si="91"/>
        <v>269.61799918865762</v>
      </c>
      <c r="Z315" s="18">
        <f t="shared" si="72"/>
        <v>0.42404483526069525</v>
      </c>
    </row>
    <row r="316" spans="1:26">
      <c r="A316" t="str">
        <f>'rockfish harvests'!A315</f>
        <v>SE</v>
      </c>
      <c r="B316">
        <f>'rockfish harvests'!B315</f>
        <v>2003</v>
      </c>
      <c r="C316" t="str">
        <f>'rockfish harvests'!C315</f>
        <v>SSEO</v>
      </c>
      <c r="D316">
        <f>'rockfish harvests'!D315</f>
        <v>6896</v>
      </c>
      <c r="E316">
        <f>'YE harvest'!E316</f>
        <v>4090</v>
      </c>
      <c r="F316" s="42">
        <v>5.5469732000000001E-2</v>
      </c>
      <c r="G316" s="42">
        <v>9.1752999999999995E-4</v>
      </c>
      <c r="H316" s="17">
        <f t="shared" si="83"/>
        <v>226.87120388</v>
      </c>
      <c r="I316" s="8">
        <f t="shared" si="84"/>
        <v>15348.533592999998</v>
      </c>
      <c r="J316">
        <f t="shared" si="86"/>
        <v>123.88919885526744</v>
      </c>
      <c r="K316" s="9">
        <f t="shared" si="87"/>
        <v>242.82282975632418</v>
      </c>
      <c r="M316" s="2">
        <f>'rockfish harvests'!O315</f>
        <v>3341.7378921071122</v>
      </c>
      <c r="N316">
        <f>'rockfish harvests'!P315</f>
        <v>1301511.9872539048</v>
      </c>
      <c r="O316" s="42">
        <v>2.5896555000000002E-2</v>
      </c>
      <c r="P316" s="42">
        <v>1.86563E-4</v>
      </c>
      <c r="Q316" s="17">
        <f t="shared" si="112"/>
        <v>86.5394991185359</v>
      </c>
      <c r="R316" s="59">
        <f t="shared" si="113"/>
        <v>2713.4096330123189</v>
      </c>
      <c r="S316">
        <f t="shared" si="88"/>
        <v>52.090398664363462</v>
      </c>
      <c r="T316" s="9">
        <f t="shared" si="89"/>
        <v>102.09718138215239</v>
      </c>
      <c r="V316" s="17">
        <f t="shared" si="85"/>
        <v>313.4107029985359</v>
      </c>
      <c r="W316" s="58">
        <f t="shared" si="85"/>
        <v>18061.943226012318</v>
      </c>
      <c r="X316">
        <f t="shared" si="90"/>
        <v>134.39472916008395</v>
      </c>
      <c r="Y316" s="9">
        <f t="shared" si="91"/>
        <v>263.41366915376454</v>
      </c>
      <c r="Z316" s="18">
        <f t="shared" si="72"/>
        <v>0.42881346384878177</v>
      </c>
    </row>
    <row r="317" spans="1:26">
      <c r="A317" t="str">
        <f>'rockfish harvests'!A316</f>
        <v>SE</v>
      </c>
      <c r="B317">
        <f>'rockfish harvests'!B316</f>
        <v>2004</v>
      </c>
      <c r="C317" t="str">
        <f>'rockfish harvests'!C316</f>
        <v>SSEO</v>
      </c>
      <c r="D317">
        <f>'rockfish harvests'!D316</f>
        <v>10061</v>
      </c>
      <c r="E317">
        <f>'YE harvest'!E317</f>
        <v>5918</v>
      </c>
      <c r="F317" s="42">
        <v>5.5469732000000001E-2</v>
      </c>
      <c r="G317" s="42">
        <v>9.1752999999999995E-4</v>
      </c>
      <c r="H317" s="17">
        <f t="shared" si="83"/>
        <v>328.26987397599999</v>
      </c>
      <c r="I317" s="8">
        <f t="shared" si="84"/>
        <v>32134.399951719999</v>
      </c>
      <c r="J317">
        <f t="shared" si="86"/>
        <v>179.26070386930874</v>
      </c>
      <c r="K317" s="9">
        <f t="shared" si="87"/>
        <v>351.35097958384512</v>
      </c>
      <c r="M317" s="2">
        <f>'rockfish harvests'!O316</f>
        <v>4875.4676526232088</v>
      </c>
      <c r="N317">
        <f>'rockfish harvests'!P316</f>
        <v>2770358.4485732173</v>
      </c>
      <c r="O317" s="42">
        <v>2.5896555000000002E-2</v>
      </c>
      <c r="P317" s="42">
        <v>1.86563E-4</v>
      </c>
      <c r="Q317" s="17">
        <f t="shared" si="112"/>
        <v>126.25781621687783</v>
      </c>
      <c r="R317" s="59">
        <f t="shared" si="113"/>
        <v>5775.6804200598999</v>
      </c>
      <c r="S317">
        <f t="shared" si="88"/>
        <v>75.997897471311006</v>
      </c>
      <c r="T317" s="9">
        <f t="shared" si="89"/>
        <v>148.95587904376956</v>
      </c>
      <c r="V317" s="17">
        <f t="shared" si="85"/>
        <v>454.5276901928778</v>
      </c>
      <c r="W317" s="58">
        <f t="shared" si="85"/>
        <v>37910.080371779899</v>
      </c>
      <c r="X317">
        <f t="shared" si="90"/>
        <v>194.70511131395574</v>
      </c>
      <c r="Y317" s="9">
        <f t="shared" si="91"/>
        <v>381.62201817535322</v>
      </c>
      <c r="Z317" s="18">
        <f t="shared" si="72"/>
        <v>0.42836798618656891</v>
      </c>
    </row>
    <row r="318" spans="1:26">
      <c r="A318" t="str">
        <f>'rockfish harvests'!A317</f>
        <v>SE</v>
      </c>
      <c r="B318">
        <f>'rockfish harvests'!B317</f>
        <v>2005</v>
      </c>
      <c r="C318" t="str">
        <f>'rockfish harvests'!C317</f>
        <v>SSEO</v>
      </c>
      <c r="D318">
        <f>'rockfish harvests'!D317</f>
        <v>12666</v>
      </c>
      <c r="E318">
        <f>'YE harvest'!E318</f>
        <v>7243</v>
      </c>
      <c r="F318" s="42">
        <v>5.5469732000000001E-2</v>
      </c>
      <c r="G318" s="42">
        <v>9.1752999999999995E-4</v>
      </c>
      <c r="H318" s="17">
        <f t="shared" si="83"/>
        <v>401.767268876</v>
      </c>
      <c r="I318" s="8">
        <f t="shared" si="84"/>
        <v>48134.58628897</v>
      </c>
      <c r="J318">
        <f t="shared" si="86"/>
        <v>219.39595777718878</v>
      </c>
      <c r="K318" s="9">
        <f t="shared" si="87"/>
        <v>430.01607724329</v>
      </c>
      <c r="M318" s="2">
        <f>'rockfish harvests'!O317</f>
        <v>6137.826586634088</v>
      </c>
      <c r="N318">
        <f>'rockfish harvests'!P317</f>
        <v>4390688.5733686173</v>
      </c>
      <c r="O318" s="42">
        <v>2.5896555000000002E-2</v>
      </c>
      <c r="P318" s="42">
        <v>1.86563E-4</v>
      </c>
      <c r="Q318" s="17">
        <f t="shared" si="112"/>
        <v>158.94856378123194</v>
      </c>
      <c r="R318" s="59">
        <f t="shared" si="113"/>
        <v>9153.7663788042628</v>
      </c>
      <c r="S318">
        <f t="shared" si="88"/>
        <v>95.675317500410017</v>
      </c>
      <c r="T318" s="9">
        <f t="shared" si="89"/>
        <v>187.52362230080362</v>
      </c>
      <c r="V318" s="17">
        <f t="shared" si="85"/>
        <v>560.71583265723189</v>
      </c>
      <c r="W318" s="58">
        <f t="shared" si="85"/>
        <v>57288.352667774263</v>
      </c>
      <c r="X318">
        <f t="shared" si="90"/>
        <v>239.34985412106326</v>
      </c>
      <c r="Y318" s="9">
        <f t="shared" si="91"/>
        <v>469.12571407728399</v>
      </c>
      <c r="Z318" s="18">
        <f t="shared" si="72"/>
        <v>0.42686480420355616</v>
      </c>
    </row>
    <row r="319" spans="1:26">
      <c r="A319" t="str">
        <f>'rockfish harvests'!A318</f>
        <v>SE</v>
      </c>
      <c r="B319">
        <f>'rockfish harvests'!B318</f>
        <v>2006</v>
      </c>
      <c r="C319" t="str">
        <f>'rockfish harvests'!C318</f>
        <v>SSEO</v>
      </c>
      <c r="D319">
        <f>'rockfish harvests'!D318</f>
        <v>12007</v>
      </c>
      <c r="E319">
        <f>'YE harvest'!E319</f>
        <v>7233</v>
      </c>
      <c r="F319" s="12">
        <f>IF([3]species_comp_Region1_forR!$H274&gt;49,[3]species_comp_Region1_forR!$AV274,[3]species_comp_Region1_forR!$AX274)</f>
        <v>3.7671232999999998E-2</v>
      </c>
      <c r="G319" s="12">
        <f>IF([3]species_comp_Region1_forR!$H274&gt;49,[3]species_comp_Region1_forR!$AW274,[3]species_comp_Region1_forR!$AY274)</f>
        <v>1.24578E-4</v>
      </c>
      <c r="H319" s="17">
        <f t="shared" si="83"/>
        <v>272.476028289</v>
      </c>
      <c r="I319" s="8">
        <f t="shared" si="84"/>
        <v>6517.4586510420004</v>
      </c>
      <c r="J319">
        <f t="shared" si="86"/>
        <v>80.730778833366898</v>
      </c>
      <c r="K319" s="9">
        <f t="shared" si="87"/>
        <v>158.23232651339913</v>
      </c>
      <c r="M319" s="2">
        <f>'rockfish harvests'!O318</f>
        <v>5818.4812747288415</v>
      </c>
      <c r="N319">
        <f>'rockfish harvests'!P318</f>
        <v>3945687.5188521035</v>
      </c>
      <c r="O319" s="12">
        <f>IF([3]species_comp_Region1_forR!$D296&gt;49,[3]species_comp_Region1_forR!$AR296,[3]species_comp_Region1_forR!$AT296)</f>
        <v>2.2058824000000001E-2</v>
      </c>
      <c r="P319" s="12">
        <f>IF([3]species_comp_Region1_forR!$D296&gt;49,[3]species_comp_Region1_forR!$AS296,[3]species_comp_Region1_forR!$AU296)</f>
        <v>1.59794E-4</v>
      </c>
      <c r="Q319" s="17">
        <f t="shared" si="112"/>
        <v>128.34885438653916</v>
      </c>
      <c r="R319" s="59">
        <f t="shared" si="113"/>
        <v>6699.2234921324807</v>
      </c>
      <c r="S319">
        <f t="shared" si="88"/>
        <v>81.848784304548346</v>
      </c>
      <c r="T319" s="9">
        <f t="shared" si="89"/>
        <v>160.42361723691477</v>
      </c>
      <c r="V319" s="17">
        <f t="shared" si="85"/>
        <v>400.82488267553913</v>
      </c>
      <c r="W319" s="58">
        <f t="shared" si="85"/>
        <v>13216.682143174481</v>
      </c>
      <c r="X319">
        <f t="shared" si="90"/>
        <v>114.96382971689174</v>
      </c>
      <c r="Y319" s="9">
        <f t="shared" si="91"/>
        <v>225.32910624510779</v>
      </c>
      <c r="Z319" s="18">
        <f t="shared" si="72"/>
        <v>0.28681809609597764</v>
      </c>
    </row>
    <row r="320" spans="1:26">
      <c r="A320" t="str">
        <f>'rockfish harvests'!A319</f>
        <v>SE</v>
      </c>
      <c r="B320">
        <f>'rockfish harvests'!B319</f>
        <v>2007</v>
      </c>
      <c r="C320" t="str">
        <f>'rockfish harvests'!C319</f>
        <v>SSEO</v>
      </c>
      <c r="D320">
        <f>'rockfish harvests'!D319</f>
        <v>12018</v>
      </c>
      <c r="E320">
        <f>'YE harvest'!E320</f>
        <v>6094</v>
      </c>
      <c r="F320" s="12">
        <f>IF([3]species_comp_Region1_forR!$H275&gt;49,[3]species_comp_Region1_forR!$AV275,[3]species_comp_Region1_forR!$AX275)</f>
        <v>2.9968453999999999E-2</v>
      </c>
      <c r="G320" s="12">
        <f>IF([3]species_comp_Region1_forR!$H275&gt;49,[3]species_comp_Region1_forR!$AW275,[3]species_comp_Region1_forR!$AY275)</f>
        <v>4.5924699999999998E-5</v>
      </c>
      <c r="H320" s="17">
        <f t="shared" si="83"/>
        <v>182.62775867599998</v>
      </c>
      <c r="I320" s="8">
        <f t="shared" si="84"/>
        <v>1705.4980522491999</v>
      </c>
      <c r="J320">
        <f t="shared" si="86"/>
        <v>41.297676111970269</v>
      </c>
      <c r="K320" s="9">
        <f t="shared" si="87"/>
        <v>80.943445179461719</v>
      </c>
      <c r="M320" s="2">
        <f>'rockfish harvests'!O319</f>
        <v>5823.8117731066231</v>
      </c>
      <c r="N320">
        <f>'rockfish harvests'!P319</f>
        <v>3952920.3736786586</v>
      </c>
      <c r="O320" s="12">
        <f>IF([3]species_comp_Region1_forR!$D297&gt;49,[3]species_comp_Region1_forR!$AR297,[3]species_comp_Region1_forR!$AT297)</f>
        <v>8.0862529999999998E-3</v>
      </c>
      <c r="P320" s="12">
        <f>IF([3]species_comp_Region1_forR!$D297&gt;49,[3]species_comp_Region1_forR!$AS297,[3]species_comp_Region1_forR!$AU297)</f>
        <v>2.1678000000000001E-5</v>
      </c>
      <c r="Q320" s="17">
        <f t="shared" si="112"/>
        <v>47.092815421718747</v>
      </c>
      <c r="R320" s="59">
        <f t="shared" si="113"/>
        <v>908.02815817764747</v>
      </c>
      <c r="S320">
        <f t="shared" si="88"/>
        <v>30.133505573989353</v>
      </c>
      <c r="T320" s="9">
        <f t="shared" si="89"/>
        <v>59.061670925019129</v>
      </c>
      <c r="V320" s="17">
        <f t="shared" si="85"/>
        <v>229.72057409771872</v>
      </c>
      <c r="W320" s="58">
        <f t="shared" si="85"/>
        <v>2613.5262104268472</v>
      </c>
      <c r="X320">
        <f t="shared" si="90"/>
        <v>51.122658483561352</v>
      </c>
      <c r="Y320" s="9">
        <f t="shared" si="91"/>
        <v>100.20041062778024</v>
      </c>
      <c r="Z320" s="18">
        <f t="shared" si="72"/>
        <v>0.22254279436814725</v>
      </c>
    </row>
    <row r="321" spans="1:26">
      <c r="A321" t="str">
        <f>'rockfish harvests'!A320</f>
        <v>SE</v>
      </c>
      <c r="B321">
        <f>'rockfish harvests'!B320</f>
        <v>2008</v>
      </c>
      <c r="C321" t="str">
        <f>'rockfish harvests'!C320</f>
        <v>SSEO</v>
      </c>
      <c r="D321">
        <f>'rockfish harvests'!D320</f>
        <v>17754</v>
      </c>
      <c r="E321">
        <f>'YE harvest'!E321</f>
        <v>6953</v>
      </c>
      <c r="F321" s="12">
        <f>IF([3]species_comp_Region1_forR!$H276&gt;49,[3]species_comp_Region1_forR!$AV276,[3]species_comp_Region1_forR!$AX276)</f>
        <v>4.9019607999999999E-2</v>
      </c>
      <c r="G321" s="12">
        <f>IF([3]species_comp_Region1_forR!$H276&gt;49,[3]species_comp_Region1_forR!$AW276,[3]species_comp_Region1_forR!$AY276)</f>
        <v>5.0836099999999999E-5</v>
      </c>
      <c r="H321" s="17">
        <f t="shared" si="83"/>
        <v>340.83333442399999</v>
      </c>
      <c r="I321" s="8">
        <f t="shared" si="84"/>
        <v>2457.6310431449001</v>
      </c>
      <c r="J321">
        <f t="shared" si="86"/>
        <v>49.574499928339165</v>
      </c>
      <c r="K321" s="9">
        <f t="shared" si="87"/>
        <v>97.166019859544761</v>
      </c>
      <c r="M321" s="2">
        <f>'rockfish harvests'!O320</f>
        <v>8603.4243817386414</v>
      </c>
      <c r="N321">
        <f>'rockfish harvests'!P320</f>
        <v>8626727.8588684946</v>
      </c>
      <c r="O321" s="12">
        <f>IF([3]species_comp_Region1_forR!$D298&gt;49,[3]species_comp_Region1_forR!$AR298,[3]species_comp_Region1_forR!$AT298)</f>
        <v>1.3157894999999999E-2</v>
      </c>
      <c r="P321" s="12">
        <f>IF([3]species_comp_Region1_forR!$D298&gt;49,[3]species_comp_Region1_forR!$AS298,[3]species_comp_Region1_forR!$AU298)</f>
        <v>2.4453399999999999E-5</v>
      </c>
      <c r="Q321" s="17">
        <f t="shared" si="112"/>
        <v>113.20295465535696</v>
      </c>
      <c r="R321" s="59">
        <f t="shared" si="113"/>
        <v>3092.6083402007703</v>
      </c>
      <c r="S321">
        <f t="shared" si="88"/>
        <v>55.611224947853557</v>
      </c>
      <c r="T321" s="9">
        <f t="shared" si="89"/>
        <v>108.99800089779298</v>
      </c>
      <c r="V321" s="17">
        <f t="shared" si="85"/>
        <v>454.03628907935695</v>
      </c>
      <c r="W321" s="58">
        <f t="shared" si="85"/>
        <v>5550.2393833456699</v>
      </c>
      <c r="X321">
        <f t="shared" si="90"/>
        <v>74.499928747252298</v>
      </c>
      <c r="Y321" s="9">
        <f t="shared" si="91"/>
        <v>146.0198603446145</v>
      </c>
      <c r="Z321" s="18">
        <f t="shared" si="72"/>
        <v>0.16408364383894239</v>
      </c>
    </row>
    <row r="322" spans="1:26">
      <c r="A322" t="str">
        <f>'rockfish harvests'!A321</f>
        <v>SE</v>
      </c>
      <c r="B322">
        <f>'rockfish harvests'!B321</f>
        <v>2009</v>
      </c>
      <c r="C322" t="str">
        <f>'rockfish harvests'!C321</f>
        <v>SSEO</v>
      </c>
      <c r="D322">
        <f>'rockfish harvests'!D321</f>
        <v>9645</v>
      </c>
      <c r="E322">
        <f>'YE harvest'!E322</f>
        <v>3692</v>
      </c>
      <c r="F322" s="12">
        <f>IF([3]species_comp_Region1_forR!$H277&gt;49,[3]species_comp_Region1_forR!$AV277,[3]species_comp_Region1_forR!$AX277)</f>
        <v>3.9568344999999998E-2</v>
      </c>
      <c r="G322" s="12">
        <f>IF([3]species_comp_Region1_forR!$H277&gt;49,[3]species_comp_Region1_forR!$AW277,[3]species_comp_Region1_forR!$AY277)</f>
        <v>6.8473300000000001E-5</v>
      </c>
      <c r="H322" s="17">
        <f t="shared" si="83"/>
        <v>146.08632974</v>
      </c>
      <c r="I322" s="8">
        <f t="shared" si="84"/>
        <v>933.35023993120001</v>
      </c>
      <c r="J322">
        <f t="shared" si="86"/>
        <v>30.550781330944712</v>
      </c>
      <c r="K322" s="9">
        <f t="shared" si="87"/>
        <v>59.879531408651637</v>
      </c>
      <c r="M322" s="2">
        <f>'rockfish harvests'!O321</f>
        <v>4673.8778957907616</v>
      </c>
      <c r="N322">
        <f>'rockfish harvests'!P321</f>
        <v>2545998.4255660125</v>
      </c>
      <c r="O322" s="12">
        <f>IF([3]species_comp_Region1_forR!$D299&gt;49,[3]species_comp_Region1_forR!$AR299,[3]species_comp_Region1_forR!$AT299)</f>
        <v>1.6819572000000001E-2</v>
      </c>
      <c r="P322" s="12">
        <f>IF([3]species_comp_Region1_forR!$D299&gt;49,[3]species_comp_Region1_forR!$AS299,[3]species_comp_Region1_forR!$AU299)</f>
        <v>2.5324200000000001E-5</v>
      </c>
      <c r="Q322" s="17">
        <f t="shared" si="112"/>
        <v>78.612625787461212</v>
      </c>
      <c r="R322" s="59">
        <f t="shared" si="113"/>
        <v>1208.9930522805346</v>
      </c>
      <c r="S322">
        <f t="shared" si="88"/>
        <v>34.770577393545459</v>
      </c>
      <c r="T322" s="9">
        <f t="shared" si="89"/>
        <v>68.150331691349095</v>
      </c>
      <c r="V322" s="17">
        <f t="shared" si="85"/>
        <v>224.69895552746121</v>
      </c>
      <c r="W322" s="58">
        <f t="shared" si="85"/>
        <v>2142.3432922117345</v>
      </c>
      <c r="X322">
        <f t="shared" si="90"/>
        <v>46.285454434538444</v>
      </c>
      <c r="Y322" s="9">
        <f t="shared" si="91"/>
        <v>90.719490691695356</v>
      </c>
      <c r="Z322" s="18">
        <f t="shared" si="72"/>
        <v>0.20598873869211975</v>
      </c>
    </row>
    <row r="323" spans="1:26">
      <c r="A323" t="str">
        <f>'rockfish harvests'!A322</f>
        <v>SE</v>
      </c>
      <c r="B323">
        <f>'rockfish harvests'!B322</f>
        <v>2010</v>
      </c>
      <c r="C323" t="str">
        <f>'rockfish harvests'!C322</f>
        <v>SSEO</v>
      </c>
      <c r="D323">
        <f>'rockfish harvests'!D322</f>
        <v>12415</v>
      </c>
      <c r="E323">
        <f>'YE harvest'!E323</f>
        <v>4993</v>
      </c>
      <c r="F323" s="12">
        <f>IF([3]species_comp_Region1_forR!$H278&gt;49,[3]species_comp_Region1_forR!$AV278,[3]species_comp_Region1_forR!$AX278)</f>
        <v>2.5641026000000001E-2</v>
      </c>
      <c r="G323" s="12">
        <f>IF([3]species_comp_Region1_forR!$H278&gt;49,[3]species_comp_Region1_forR!$AW278,[3]species_comp_Region1_forR!$AY278)</f>
        <v>3.5639899999999997E-5</v>
      </c>
      <c r="H323" s="17">
        <f t="shared" si="83"/>
        <v>128.02564281799999</v>
      </c>
      <c r="I323" s="8">
        <f t="shared" si="84"/>
        <v>888.50445335509994</v>
      </c>
      <c r="J323">
        <f t="shared" si="86"/>
        <v>29.807791822862356</v>
      </c>
      <c r="K323" s="9">
        <f t="shared" si="87"/>
        <v>58.42327197281022</v>
      </c>
      <c r="M323" s="2">
        <f>'rockfish harvests'!O322</f>
        <v>6016.1943054683579</v>
      </c>
      <c r="N323">
        <f>'rockfish harvests'!P322</f>
        <v>4218393.7471152442</v>
      </c>
      <c r="O323" s="12">
        <f>IF([3]species_comp_Region1_forR!$D300&gt;49,[3]species_comp_Region1_forR!$AR300,[3]species_comp_Region1_forR!$AT300)</f>
        <v>2.8097062999999999E-2</v>
      </c>
      <c r="P323" s="12">
        <f>IF([3]species_comp_Region1_forR!$D300&gt;49,[3]species_comp_Region1_forR!$AS300,[3]species_comp_Region1_forR!$AU300)</f>
        <v>3.4920199999999998E-5</v>
      </c>
      <c r="Q323" s="17">
        <f t="shared" si="112"/>
        <v>169.0373904209857</v>
      </c>
      <c r="R323" s="59">
        <f t="shared" si="113"/>
        <v>4446.8049428238637</v>
      </c>
      <c r="S323">
        <f t="shared" si="88"/>
        <v>66.684368054468834</v>
      </c>
      <c r="T323" s="9">
        <f t="shared" si="89"/>
        <v>130.70136138675892</v>
      </c>
      <c r="V323" s="17">
        <f t="shared" si="85"/>
        <v>297.06303323898567</v>
      </c>
      <c r="W323" s="58">
        <f t="shared" si="85"/>
        <v>5335.3093961789637</v>
      </c>
      <c r="X323">
        <f t="shared" si="90"/>
        <v>73.043202258519329</v>
      </c>
      <c r="Y323" s="9">
        <f t="shared" si="91"/>
        <v>143.16467642669789</v>
      </c>
      <c r="Z323" s="18">
        <f t="shared" si="72"/>
        <v>0.24588452309970341</v>
      </c>
    </row>
    <row r="324" spans="1:26">
      <c r="A324" t="str">
        <f>'rockfish harvests'!A323</f>
        <v>SE</v>
      </c>
      <c r="B324">
        <f>'rockfish harvests'!B323</f>
        <v>2011</v>
      </c>
      <c r="C324" t="str">
        <f>'rockfish harvests'!C323</f>
        <v>SSEO</v>
      </c>
      <c r="D324">
        <f>'rockfish harvests'!D323</f>
        <v>11926</v>
      </c>
      <c r="E324">
        <f>'YE harvest'!E324</f>
        <v>3783</v>
      </c>
      <c r="F324" s="12">
        <f>IF([3]species_comp_Region1_forR!$H279&gt;49,[3]species_comp_Region1_forR!$AV279,[3]species_comp_Region1_forR!$AX279)</f>
        <v>6.3394682999999993E-2</v>
      </c>
      <c r="G324" s="12">
        <f>IF([3]species_comp_Region1_forR!$H279&gt;49,[3]species_comp_Region1_forR!$AW279,[3]species_comp_Region1_forR!$AY279)</f>
        <v>1.21672E-4</v>
      </c>
      <c r="H324" s="17">
        <f t="shared" si="83"/>
        <v>239.82208578899997</v>
      </c>
      <c r="I324" s="8">
        <f t="shared" si="84"/>
        <v>1741.2588208079999</v>
      </c>
      <c r="J324">
        <f t="shared" si="86"/>
        <v>41.728393460664165</v>
      </c>
      <c r="K324" s="9">
        <f t="shared" si="87"/>
        <v>81.787651182901769</v>
      </c>
      <c r="M324" s="2">
        <f>'rockfish harvests'!O323</f>
        <v>5499.8326454033777</v>
      </c>
      <c r="N324">
        <f>'rockfish harvests'!P323</f>
        <v>3434887.6393615259</v>
      </c>
      <c r="O324" s="12">
        <f>IF([3]species_comp_Region1_forR!$D301&gt;49,[3]species_comp_Region1_forR!$AR301,[3]species_comp_Region1_forR!$AT301)</f>
        <v>2.9354207E-2</v>
      </c>
      <c r="P324" s="12">
        <f>IF([3]species_comp_Region1_forR!$D301&gt;49,[3]species_comp_Region1_forR!$AS301,[3]species_comp_Region1_forR!$AU301)</f>
        <v>5.58677E-5</v>
      </c>
      <c r="Q324" s="17">
        <f t="shared" si="112"/>
        <v>161.44322593852834</v>
      </c>
      <c r="R324" s="59">
        <f t="shared" si="113"/>
        <v>4457.7336144201863</v>
      </c>
      <c r="S324">
        <f t="shared" si="88"/>
        <v>66.766261048677762</v>
      </c>
      <c r="T324" s="9">
        <f t="shared" si="89"/>
        <v>130.86187165540841</v>
      </c>
      <c r="V324" s="17">
        <f t="shared" si="85"/>
        <v>401.26531172752834</v>
      </c>
      <c r="W324" s="58">
        <f t="shared" si="85"/>
        <v>6198.992435228186</v>
      </c>
      <c r="X324">
        <f t="shared" si="90"/>
        <v>78.733680437460734</v>
      </c>
      <c r="Y324" s="9">
        <f t="shared" si="91"/>
        <v>154.31801365742302</v>
      </c>
      <c r="Z324" s="18">
        <f t="shared" si="72"/>
        <v>0.19621352291454328</v>
      </c>
    </row>
    <row r="325" spans="1:26">
      <c r="A325" t="str">
        <f>'rockfish harvests'!A324</f>
        <v>SE</v>
      </c>
      <c r="B325">
        <f>'rockfish harvests'!B324</f>
        <v>2012</v>
      </c>
      <c r="C325" t="str">
        <f>'rockfish harvests'!C324</f>
        <v>SSEO</v>
      </c>
      <c r="D325">
        <f>'rockfish harvests'!D324</f>
        <v>14290</v>
      </c>
      <c r="E325">
        <f>'YE harvest'!E325</f>
        <v>4684</v>
      </c>
      <c r="F325" s="12">
        <f>IF([3]species_comp_Region1_forR!$H280&gt;49,[3]species_comp_Region1_forR!$AV280,[3]species_comp_Region1_forR!$AX280)</f>
        <v>5.1968503999999999E-2</v>
      </c>
      <c r="G325" s="12">
        <f>IF([3]species_comp_Region1_forR!$H280&gt;49,[3]species_comp_Region1_forR!$AW280,[3]species_comp_Region1_forR!$AY280)</f>
        <v>7.7709399999999998E-5</v>
      </c>
      <c r="H325" s="17">
        <f t="shared" si="83"/>
        <v>243.42047273599999</v>
      </c>
      <c r="I325" s="8">
        <f t="shared" si="84"/>
        <v>1704.9330458463999</v>
      </c>
      <c r="J325">
        <f t="shared" si="86"/>
        <v>41.290834889190599</v>
      </c>
      <c r="K325" s="9">
        <f t="shared" si="87"/>
        <v>80.930036382813569</v>
      </c>
      <c r="M325" s="2">
        <f>'rockfish harvests'!O324</f>
        <v>7211.4840486137473</v>
      </c>
      <c r="N325">
        <f>'rockfish harvests'!P324</f>
        <v>3512142.9566568048</v>
      </c>
      <c r="O325" s="12">
        <f>IF([3]species_comp_Region1_forR!$D302&gt;49,[3]species_comp_Region1_forR!$AR302,[3]species_comp_Region1_forR!$AT302)</f>
        <v>3.2679738999999999E-2</v>
      </c>
      <c r="P325" s="12">
        <f>IF([3]species_comp_Region1_forR!$D302&gt;49,[3]species_comp_Region1_forR!$AS302,[3]species_comp_Region1_forR!$AU302)</f>
        <v>5.1737799999999998E-5</v>
      </c>
      <c r="Q325" s="17">
        <f t="shared" si="112"/>
        <v>235.66941651136057</v>
      </c>
      <c r="R325" s="59">
        <f t="shared" si="113"/>
        <v>6259.7866717284078</v>
      </c>
      <c r="S325">
        <f t="shared" si="88"/>
        <v>79.118813639540932</v>
      </c>
      <c r="T325" s="9">
        <f t="shared" si="89"/>
        <v>155.07287473350021</v>
      </c>
      <c r="V325" s="17">
        <f t="shared" si="85"/>
        <v>479.08988924736059</v>
      </c>
      <c r="W325" s="58">
        <f t="shared" si="85"/>
        <v>7964.7197175748079</v>
      </c>
      <c r="X325">
        <f t="shared" si="90"/>
        <v>89.245278404937523</v>
      </c>
      <c r="Y325" s="9">
        <f t="shared" si="91"/>
        <v>174.92074567367754</v>
      </c>
      <c r="Z325" s="18">
        <f t="shared" si="72"/>
        <v>0.18628086379601924</v>
      </c>
    </row>
    <row r="326" spans="1:26">
      <c r="A326" t="str">
        <f>'rockfish harvests'!A325</f>
        <v>SE</v>
      </c>
      <c r="B326">
        <f>'rockfish harvests'!B325</f>
        <v>2013</v>
      </c>
      <c r="C326" t="str">
        <f>'rockfish harvests'!C325</f>
        <v>SSEO</v>
      </c>
      <c r="D326">
        <f>'rockfish harvests'!D325</f>
        <v>15619</v>
      </c>
      <c r="E326">
        <f>'YE harvest'!E326</f>
        <v>4475</v>
      </c>
      <c r="F326" s="12">
        <f>IF([3]species_comp_Region1_forR!$H281&gt;49,[3]species_comp_Region1_forR!$AV281,[3]species_comp_Region1_forR!$AX281)</f>
        <v>5.5555555999999999E-2</v>
      </c>
      <c r="G326" s="12">
        <f>IF([3]species_comp_Region1_forR!$H281&gt;49,[3]species_comp_Region1_forR!$AW281,[3]species_comp_Region1_forR!$AY281)</f>
        <v>7.2975199999999999E-5</v>
      </c>
      <c r="H326" s="17">
        <f t="shared" si="83"/>
        <v>248.61111309999998</v>
      </c>
      <c r="I326" s="8">
        <f t="shared" si="84"/>
        <v>1461.3739894999999</v>
      </c>
      <c r="J326">
        <f t="shared" si="86"/>
        <v>38.227921595347034</v>
      </c>
      <c r="K326" s="9">
        <f t="shared" si="87"/>
        <v>74.926726326880186</v>
      </c>
      <c r="M326" s="2">
        <f>'rockfish harvests'!O325</f>
        <v>7064.6801916454569</v>
      </c>
      <c r="N326">
        <f>'rockfish harvests'!P325</f>
        <v>3429125.8906986257</v>
      </c>
      <c r="O326" s="12">
        <f>IF([3]species_comp_Region1_forR!$D303&gt;49,[3]species_comp_Region1_forR!$AR303,[3]species_comp_Region1_forR!$AT303)</f>
        <v>1.4736842E-2</v>
      </c>
      <c r="P326" s="12">
        <f>IF([3]species_comp_Region1_forR!$D303&gt;49,[3]species_comp_Region1_forR!$AS303,[3]species_comp_Region1_forR!$AU303)</f>
        <v>3.0632200000000001E-5</v>
      </c>
      <c r="Q326" s="17">
        <f t="shared" si="112"/>
        <v>104.11107576480882</v>
      </c>
      <c r="R326" s="59">
        <f t="shared" si="113"/>
        <v>2168.5211748188681</v>
      </c>
      <c r="S326">
        <f t="shared" si="88"/>
        <v>46.567383164816853</v>
      </c>
      <c r="T326" s="9">
        <f t="shared" si="89"/>
        <v>91.272071003041034</v>
      </c>
      <c r="V326" s="17">
        <f t="shared" si="85"/>
        <v>352.7221888648088</v>
      </c>
      <c r="W326" s="58">
        <f t="shared" si="85"/>
        <v>3629.895164318868</v>
      </c>
      <c r="X326">
        <f t="shared" si="90"/>
        <v>60.248611306144376</v>
      </c>
      <c r="Y326" s="9">
        <f t="shared" si="91"/>
        <v>118.08727816004297</v>
      </c>
      <c r="Z326" s="18">
        <f t="shared" si="72"/>
        <v>0.17081038054352865</v>
      </c>
    </row>
    <row r="327" spans="1:26">
      <c r="A327" t="str">
        <f>'rockfish harvests'!A326</f>
        <v>SE</v>
      </c>
      <c r="B327">
        <f>'rockfish harvests'!B326</f>
        <v>2014</v>
      </c>
      <c r="C327" t="str">
        <f>'rockfish harvests'!C326</f>
        <v>SSEO</v>
      </c>
      <c r="D327">
        <f>'rockfish harvests'!D326</f>
        <v>18453</v>
      </c>
      <c r="E327">
        <f>'YE harvest'!E327</f>
        <v>5130</v>
      </c>
      <c r="F327" s="12">
        <f>IF([3]species_comp_Region1_forR!$H282&gt;49,[3]species_comp_Region1_forR!$AV282,[3]species_comp_Region1_forR!$AX282)</f>
        <v>4.2115573000000003E-2</v>
      </c>
      <c r="G327" s="12">
        <f>IF([3]species_comp_Region1_forR!$H282&gt;49,[3]species_comp_Region1_forR!$AW282,[3]species_comp_Region1_forR!$AY282)</f>
        <v>3.9550800000000001E-5</v>
      </c>
      <c r="H327" s="17">
        <f t="shared" si="83"/>
        <v>216.05288949000001</v>
      </c>
      <c r="I327" s="8">
        <f t="shared" si="84"/>
        <v>1040.85444852</v>
      </c>
      <c r="J327">
        <f t="shared" si="86"/>
        <v>32.262275935215733</v>
      </c>
      <c r="K327" s="9">
        <f t="shared" si="87"/>
        <v>63.234060833022838</v>
      </c>
      <c r="M327" s="2">
        <f>'rockfish harvests'!O326</f>
        <v>5969.0572591587515</v>
      </c>
      <c r="N327">
        <f>'rockfish harvests'!P326</f>
        <v>5648205.4842977012</v>
      </c>
      <c r="O327" s="12">
        <f>IF([3]species_comp_Region1_forR!$D304&gt;49,[3]species_comp_Region1_forR!$AR304,[3]species_comp_Region1_forR!$AT304)</f>
        <v>2.7508090999999998E-2</v>
      </c>
      <c r="P327" s="12">
        <f>IF([3]species_comp_Region1_forR!$D304&gt;49,[3]species_comp_Region1_forR!$AS304,[3]species_comp_Region1_forR!$AU304)</f>
        <v>4.3357199999999999E-5</v>
      </c>
      <c r="Q327" s="17">
        <f t="shared" si="112"/>
        <v>164.1973702691495</v>
      </c>
      <c r="R327" s="59">
        <f t="shared" si="113"/>
        <v>5573.8804973655178</v>
      </c>
      <c r="S327">
        <f t="shared" si="88"/>
        <v>74.658425494819525</v>
      </c>
      <c r="T327" s="9">
        <f t="shared" si="89"/>
        <v>146.33051396984627</v>
      </c>
      <c r="V327" s="17">
        <f t="shared" si="85"/>
        <v>380.25025975914951</v>
      </c>
      <c r="W327" s="58">
        <f t="shared" si="85"/>
        <v>6614.7349458855178</v>
      </c>
      <c r="X327">
        <f t="shared" si="90"/>
        <v>81.331020809316769</v>
      </c>
      <c r="Y327" s="9">
        <f t="shared" si="91"/>
        <v>159.40880078626085</v>
      </c>
      <c r="Z327" s="18">
        <f t="shared" si="72"/>
        <v>0.21388814003922529</v>
      </c>
    </row>
    <row r="328" spans="1:26">
      <c r="A328" t="str">
        <f>'rockfish harvests'!A327</f>
        <v>SE</v>
      </c>
      <c r="B328">
        <f>'rockfish harvests'!B327</f>
        <v>2015</v>
      </c>
      <c r="C328" t="str">
        <f>'rockfish harvests'!C327</f>
        <v>SSEO</v>
      </c>
      <c r="D328">
        <f>'rockfish harvests'!D327</f>
        <v>17669</v>
      </c>
      <c r="E328">
        <f>'YE harvest'!E328</f>
        <v>4920</v>
      </c>
      <c r="F328" s="12">
        <f>IF([3]species_comp_Region1_forR!$H283&gt;49,[3]species_comp_Region1_forR!$AV283,[3]species_comp_Region1_forR!$AX283)</f>
        <v>3.6087369000000001E-2</v>
      </c>
      <c r="G328" s="12">
        <f>IF([3]species_comp_Region1_forR!$H283&gt;49,[3]species_comp_Region1_forR!$AW283,[3]species_comp_Region1_forR!$AY283)</f>
        <v>3.3065699999999998E-5</v>
      </c>
      <c r="H328" s="17">
        <f t="shared" si="83"/>
        <v>177.54985548000002</v>
      </c>
      <c r="I328" s="8">
        <f t="shared" si="84"/>
        <v>800.40156047999994</v>
      </c>
      <c r="J328">
        <f t="shared" si="86"/>
        <v>28.291369010353669</v>
      </c>
      <c r="K328" s="9">
        <f t="shared" si="87"/>
        <v>55.451083260293188</v>
      </c>
      <c r="M328" s="2">
        <f>'rockfish harvests'!O327</f>
        <v>15546.524335519505</v>
      </c>
      <c r="N328">
        <f>'rockfish harvests'!P327</f>
        <v>23591989.047447968</v>
      </c>
      <c r="O328" s="12">
        <f>IF([3]species_comp_Region1_forR!$D305&gt;49,[3]species_comp_Region1_forR!$AR305,[3]species_comp_Region1_forR!$AT305)</f>
        <v>3.2352941000000003E-2</v>
      </c>
      <c r="P328" s="12">
        <f>IF([3]species_comp_Region1_forR!$D305&gt;49,[3]species_comp_Region1_forR!$AS305,[3]species_comp_Region1_forR!$AU305)</f>
        <v>4.6106400000000003E-5</v>
      </c>
      <c r="Q328" s="17">
        <f t="shared" si="112"/>
        <v>502.97578458212683</v>
      </c>
      <c r="R328" s="59">
        <f t="shared" si="113"/>
        <v>34749.954581781349</v>
      </c>
      <c r="S328">
        <f t="shared" si="88"/>
        <v>186.4133970018822</v>
      </c>
      <c r="T328" s="9">
        <f t="shared" si="89"/>
        <v>365.3702581236891</v>
      </c>
      <c r="V328" s="17">
        <f t="shared" si="85"/>
        <v>680.52564006212685</v>
      </c>
      <c r="W328" s="58">
        <f t="shared" si="85"/>
        <v>35550.356142261349</v>
      </c>
      <c r="X328">
        <f t="shared" si="90"/>
        <v>188.54802078585007</v>
      </c>
      <c r="Y328" s="9">
        <f t="shared" si="91"/>
        <v>369.55412074026611</v>
      </c>
      <c r="Z328" s="18">
        <f t="shared" si="72"/>
        <v>0.27706233194775298</v>
      </c>
    </row>
    <row r="329" spans="1:26">
      <c r="A329" t="str">
        <f>'rockfish harvests'!A328</f>
        <v>SE</v>
      </c>
      <c r="B329">
        <f>'rockfish harvests'!B328</f>
        <v>2016</v>
      </c>
      <c r="C329" t="str">
        <f>'rockfish harvests'!C328</f>
        <v>SSEO</v>
      </c>
      <c r="D329">
        <f>'rockfish harvests'!D328</f>
        <v>17707</v>
      </c>
      <c r="E329">
        <f>'YE harvest'!E329</f>
        <v>4149</v>
      </c>
      <c r="F329" s="12">
        <f>IF([3]species_comp_Region1_forR!$H284&gt;49,[3]species_comp_Region1_forR!$AV284,[3]species_comp_Region1_forR!$AX284)</f>
        <v>5.2576235999999998E-2</v>
      </c>
      <c r="G329" s="12">
        <f>IF([3]species_comp_Region1_forR!$H284&gt;49,[3]species_comp_Region1_forR!$AW284,[3]species_comp_Region1_forR!$AY284)</f>
        <v>5.2433699999999999E-5</v>
      </c>
      <c r="H329" s="17">
        <f t="shared" si="83"/>
        <v>218.138803164</v>
      </c>
      <c r="I329" s="8">
        <f t="shared" si="84"/>
        <v>902.6042509737</v>
      </c>
      <c r="J329">
        <f t="shared" si="86"/>
        <v>30.043372829522653</v>
      </c>
      <c r="K329" s="9">
        <f t="shared" si="87"/>
        <v>58.885010745864399</v>
      </c>
      <c r="M329" s="2">
        <f>'rockfish harvests'!O328</f>
        <v>9530.7617028217246</v>
      </c>
      <c r="N329">
        <f>'rockfish harvests'!P328</f>
        <v>11849070.145310419</v>
      </c>
      <c r="O329" s="12">
        <f>IF([3]species_comp_Region1_forR!$D306&gt;49,[3]species_comp_Region1_forR!$AR306,[3]species_comp_Region1_forR!$AT306)</f>
        <v>1.1049724E-2</v>
      </c>
      <c r="P329" s="12">
        <f>IF([3]species_comp_Region1_forR!$D306&gt;49,[3]species_comp_Region1_forR!$AS306,[3]species_comp_Region1_forR!$AU306)</f>
        <v>3.0270400000000001E-5</v>
      </c>
      <c r="Q329" s="17">
        <f t="shared" si="112"/>
        <v>105.31228632595008</v>
      </c>
      <c r="R329" s="59">
        <f t="shared" si="113"/>
        <v>3837.6771770838823</v>
      </c>
      <c r="S329">
        <f t="shared" si="88"/>
        <v>61.948988507350805</v>
      </c>
      <c r="T329" s="9">
        <f t="shared" si="89"/>
        <v>121.42001747440757</v>
      </c>
      <c r="V329" s="17">
        <f t="shared" si="85"/>
        <v>323.45108948995005</v>
      </c>
      <c r="W329" s="58">
        <f t="shared" si="85"/>
        <v>4740.2814280575822</v>
      </c>
      <c r="X329">
        <f t="shared" si="90"/>
        <v>68.849701728167148</v>
      </c>
      <c r="Y329" s="9">
        <f t="shared" si="91"/>
        <v>134.94541538720762</v>
      </c>
      <c r="Z329" s="18">
        <f t="shared" ref="Z329:Z332" si="114">X329/V329</f>
        <v>0.21285969955066847</v>
      </c>
    </row>
    <row r="330" spans="1:26">
      <c r="A330" t="str">
        <f>'rockfish harvests'!A329</f>
        <v>SE</v>
      </c>
      <c r="B330">
        <f>'rockfish harvests'!B329</f>
        <v>2017</v>
      </c>
      <c r="C330" t="str">
        <f>'rockfish harvests'!C329</f>
        <v>SSEO</v>
      </c>
      <c r="D330">
        <f>'rockfish harvests'!D329</f>
        <v>20760</v>
      </c>
      <c r="E330">
        <f>'YE harvest'!E330</f>
        <v>4370</v>
      </c>
      <c r="F330" s="12">
        <f>IF([3]species_comp_Region1_forR!$H285&gt;49,[3]species_comp_Region1_forR!$AV285,[3]species_comp_Region1_forR!$AX285)</f>
        <v>0.105072464</v>
      </c>
      <c r="G330" s="12">
        <f>IF([3]species_comp_Region1_forR!$H285&gt;49,[3]species_comp_Region1_forR!$AW285,[3]species_comp_Region1_forR!$AY285)</f>
        <v>1.1370300000000001E-4</v>
      </c>
      <c r="H330" s="17">
        <f t="shared" si="83"/>
        <v>459.16666768000005</v>
      </c>
      <c r="I330" s="8">
        <f t="shared" si="84"/>
        <v>2171.3748207000003</v>
      </c>
      <c r="J330">
        <f t="shared" si="86"/>
        <v>46.598013055279516</v>
      </c>
      <c r="K330" s="9">
        <f t="shared" si="87"/>
        <v>91.332105588347844</v>
      </c>
      <c r="M330" s="2">
        <f>'rockfish harvests'!O329</f>
        <v>7420.2213327054378</v>
      </c>
      <c r="N330">
        <f>'rockfish harvests'!P329</f>
        <v>9465736.8938175309</v>
      </c>
      <c r="O330" s="12">
        <f>IF([3]species_comp_Region1_forR!$D307&gt;49,[3]species_comp_Region1_forR!$AR307,[3]species_comp_Region1_forR!$AT307)</f>
        <v>5.6756756999999998E-2</v>
      </c>
      <c r="P330" s="12">
        <f>IF([3]species_comp_Region1_forR!$D307&gt;49,[3]species_comp_Region1_forR!$AS307,[3]species_comp_Region1_forR!$AU307)</f>
        <v>1.4508199999999999E-4</v>
      </c>
      <c r="Q330" s="17">
        <f t="shared" si="112"/>
        <v>421.1476990665787</v>
      </c>
      <c r="R330" s="59">
        <f t="shared" si="113"/>
        <v>37107.11829040794</v>
      </c>
      <c r="S330">
        <f t="shared" si="88"/>
        <v>192.63208011753375</v>
      </c>
      <c r="T330" s="9">
        <f t="shared" si="89"/>
        <v>377.55887703036615</v>
      </c>
      <c r="V330" s="17">
        <f t="shared" si="85"/>
        <v>880.3143667465788</v>
      </c>
      <c r="W330" s="58">
        <f t="shared" si="85"/>
        <v>39278.493111107942</v>
      </c>
      <c r="X330">
        <f t="shared" si="90"/>
        <v>198.18802464101594</v>
      </c>
      <c r="Y330" s="9">
        <f t="shared" si="91"/>
        <v>388.44852829639126</v>
      </c>
      <c r="Z330" s="18">
        <f t="shared" si="114"/>
        <v>0.22513323890585724</v>
      </c>
    </row>
    <row r="331" spans="1:26">
      <c r="A331" t="str">
        <f>'rockfish harvests'!A330</f>
        <v>SE</v>
      </c>
      <c r="B331">
        <f>'rockfish harvests'!B330</f>
        <v>2018</v>
      </c>
      <c r="C331" t="str">
        <f>'rockfish harvests'!C330</f>
        <v>SSEO</v>
      </c>
      <c r="D331">
        <f>'rockfish harvests'!D330</f>
        <v>26949</v>
      </c>
      <c r="E331">
        <f>'YE harvest'!E331</f>
        <v>4535</v>
      </c>
      <c r="F331" s="12">
        <f>IF([3]species_comp_Region1_forR!$H286&gt;49,[3]species_comp_Region1_forR!$AV286,[3]species_comp_Region1_forR!$AX286)</f>
        <v>0.13649025100000001</v>
      </c>
      <c r="G331" s="12">
        <f>IF([3]species_comp_Region1_forR!$H286&gt;49,[3]species_comp_Region1_forR!$AW286,[3]species_comp_Region1_forR!$AY286)</f>
        <v>1.6437999999999999E-4</v>
      </c>
      <c r="H331" s="17">
        <f t="shared" si="83"/>
        <v>618.98328828500007</v>
      </c>
      <c r="I331" s="8">
        <f t="shared" si="84"/>
        <v>3380.6760654999998</v>
      </c>
      <c r="J331">
        <f t="shared" si="86"/>
        <v>58.143581464337061</v>
      </c>
      <c r="K331" s="9">
        <f t="shared" si="87"/>
        <v>113.96141967010064</v>
      </c>
      <c r="M331" s="2">
        <f>'rockfish harvests'!O330</f>
        <v>12867.635899450121</v>
      </c>
      <c r="N331">
        <f>'rockfish harvests'!P330</f>
        <v>12734528.822682161</v>
      </c>
      <c r="O331" s="12">
        <f>IF([3]species_comp_Region1_forR!$D308&gt;49,[3]species_comp_Region1_forR!$AR308,[3]species_comp_Region1_forR!$AT308)</f>
        <v>2.5117739E-2</v>
      </c>
      <c r="P331" s="12">
        <f>IF([3]species_comp_Region1_forR!$D308&gt;49,[3]species_comp_Region1_forR!$AS308,[3]species_comp_Region1_forR!$AU308)</f>
        <v>3.8501299999999997E-5</v>
      </c>
      <c r="Q331" s="17">
        <f t="shared" si="112"/>
        <v>323.20592006941837</v>
      </c>
      <c r="R331" s="59">
        <f t="shared" si="113"/>
        <v>13918.821980160292</v>
      </c>
      <c r="S331">
        <f t="shared" si="88"/>
        <v>117.97805719777001</v>
      </c>
      <c r="T331" s="9">
        <f t="shared" si="89"/>
        <v>231.23699210762922</v>
      </c>
      <c r="V331" s="17">
        <f t="shared" si="85"/>
        <v>942.1892083544185</v>
      </c>
      <c r="W331" s="58">
        <f t="shared" si="85"/>
        <v>17299.498045660293</v>
      </c>
      <c r="X331">
        <f t="shared" si="90"/>
        <v>131.52755622172981</v>
      </c>
      <c r="Y331" s="9">
        <f t="shared" si="91"/>
        <v>257.79401019459044</v>
      </c>
      <c r="Z331" s="18">
        <f t="shared" si="114"/>
        <v>0.13959781650593239</v>
      </c>
    </row>
    <row r="332" spans="1:26">
      <c r="A332" t="str">
        <f>'rockfish harvests'!A331</f>
        <v>SE</v>
      </c>
      <c r="B332">
        <f>'rockfish harvests'!B331</f>
        <v>2019</v>
      </c>
      <c r="C332" t="str">
        <f>'rockfish harvests'!C331</f>
        <v>SSEO</v>
      </c>
      <c r="D332">
        <f>'rockfish harvests'!D331</f>
        <v>22912</v>
      </c>
      <c r="E332">
        <f>'YE harvest'!E332</f>
        <v>3570</v>
      </c>
      <c r="F332">
        <v>5.1446945337620578E-2</v>
      </c>
      <c r="G332">
        <v>7.858318382133408E-5</v>
      </c>
      <c r="H332" s="17">
        <f t="shared" ref="H332" si="115">E332*F332</f>
        <v>183.66559485530547</v>
      </c>
      <c r="I332" s="8">
        <f t="shared" ref="I332" si="116">(E332^2)*G332</f>
        <v>1001.5348194845208</v>
      </c>
      <c r="M332" s="2">
        <f>'rockfish harvests'!O331</f>
        <v>16359.985999299963</v>
      </c>
      <c r="N332">
        <f>'rockfish harvests'!P331</f>
        <v>28189042.115738388</v>
      </c>
      <c r="O332">
        <v>4.2168674698795178E-2</v>
      </c>
      <c r="P332">
        <v>8.1268566545155674E-5</v>
      </c>
      <c r="Q332" s="17">
        <f t="shared" ref="Q332" si="117">M332*O332</f>
        <v>689.87892768132372</v>
      </c>
      <c r="R332" s="59">
        <f t="shared" ref="R332" si="118">(M332^2)*P332+(O332^2)*N332-(P332*N332)</f>
        <v>69586.252724756487</v>
      </c>
      <c r="S332">
        <f t="shared" ref="S332" si="119">SQRT(R332)</f>
        <v>263.79206342260659</v>
      </c>
      <c r="T332" s="9">
        <f t="shared" ref="T332" si="120">(1.96*S332)</f>
        <v>517.03244430830887</v>
      </c>
      <c r="V332" s="17">
        <f t="shared" ref="V332" si="121">Q332+H332</f>
        <v>873.54452253662919</v>
      </c>
      <c r="W332" s="58">
        <f t="shared" ref="W332" si="122">R332+I332</f>
        <v>70587.787544241</v>
      </c>
      <c r="X332">
        <f t="shared" ref="X332" si="123">SQRT(W332)</f>
        <v>265.68362302603634</v>
      </c>
      <c r="Y332" s="9">
        <f t="shared" ref="Y332" si="124">(1.96*X332)</f>
        <v>520.73990113103127</v>
      </c>
      <c r="Z332" s="18">
        <f t="shared" si="114"/>
        <v>0.30414434086832226</v>
      </c>
    </row>
  </sheetData>
  <mergeCells count="6">
    <mergeCell ref="V1:Y1"/>
    <mergeCell ref="A1:A2"/>
    <mergeCell ref="B1:B2"/>
    <mergeCell ref="C1:C2"/>
    <mergeCell ref="D1:K1"/>
    <mergeCell ref="M1:R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Katie Howard</dc:creator>
  <cp:keywords/>
  <dc:description/>
  <cp:lastModifiedBy>Joy, Philip J (DFG)</cp:lastModifiedBy>
  <cp:revision/>
  <dcterms:created xsi:type="dcterms:W3CDTF">2019-11-04T20:52:41Z</dcterms:created>
  <dcterms:modified xsi:type="dcterms:W3CDTF">2024-07-30T22:00:45Z</dcterms:modified>
  <cp:category/>
  <cp:contentStatus/>
</cp:coreProperties>
</file>